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残業代込み賃金設計ソフト（お試し版）\"/>
    </mc:Choice>
  </mc:AlternateContent>
  <xr:revisionPtr revIDLastSave="0" documentId="13_ncr:1_{EAF1AB0F-ADE9-4323-98B2-607EAB96A5F3}" xr6:coauthVersionLast="47" xr6:coauthVersionMax="47" xr10:uidLastSave="{00000000-0000-0000-0000-000000000000}"/>
  <bookViews>
    <workbookView xWindow="-108" yWindow="-108" windowWidth="23256" windowHeight="12456" tabRatio="812" xr2:uid="{00000000-000D-0000-FFFF-FFFF00000000}"/>
  </bookViews>
  <sheets>
    <sheet name="説明" sheetId="20" r:id="rId1"/>
    <sheet name="①残業代込み賃金設計＆検証" sheetId="4" r:id="rId2"/>
    <sheet name="②社員基本データ入力" sheetId="29" r:id="rId3"/>
    <sheet name="③残業代込み賃金設計一覧表" sheetId="30" r:id="rId4"/>
    <sheet name="④新旧データ比較一覧表" sheetId="31" r:id="rId5"/>
    <sheet name="⑤改定通知書" sheetId="21" r:id="rId6"/>
    <sheet name="⑥同意書" sheetId="32" r:id="rId7"/>
    <sheet name="⑦使用上の注意" sheetId="19" r:id="rId8"/>
  </sheets>
  <definedNames>
    <definedName name="_xlnm.Print_Area" localSheetId="1">'①残業代込み賃金設計＆検証'!$A$1:$T$87</definedName>
    <definedName name="_xlnm.Print_Area" localSheetId="2">②社員基本データ入力!$B$3:$BZ$46</definedName>
    <definedName name="_xlnm.Print_Area" localSheetId="3">③残業代込み賃金設計一覧表!$B$2:$CQ$44</definedName>
    <definedName name="_xlnm.Print_Area" localSheetId="4">④新旧データ比較一覧表!$B$2:$DS$50</definedName>
    <definedName name="_xlnm.Print_Area" localSheetId="5">⑤改定通知書!$B$1:$H$57</definedName>
    <definedName name="_xlnm.Print_Area" localSheetId="6">⑥同意書!$B$1:$H$51</definedName>
    <definedName name="_xlnm.Print_Area" localSheetId="0">説明!$A$1:$K$110</definedName>
    <definedName name="_xlnm.Print_Titles" localSheetId="2">②社員基本データ入力!$H:$H</definedName>
    <definedName name="_xlnm.Print_Titles" localSheetId="3">③残業代込み賃金設計一覧表!$H:$H</definedName>
    <definedName name="_xlnm.Print_Titles" localSheetId="4">④新旧データ比較一覧表!$C:$C</definedName>
  </definedNames>
  <calcPr calcId="191029"/>
</workbook>
</file>

<file path=xl/calcChain.xml><?xml version="1.0" encoding="utf-8"?>
<calcChain xmlns="http://schemas.openxmlformats.org/spreadsheetml/2006/main">
  <c r="J6" i="29" l="1"/>
  <c r="F44" i="32" l="1"/>
  <c r="F39" i="32"/>
  <c r="B49" i="32"/>
  <c r="B44" i="32"/>
  <c r="B43" i="32"/>
  <c r="B39" i="32"/>
  <c r="DS8" i="31"/>
  <c r="DQ8" i="31"/>
  <c r="DS9" i="31"/>
  <c r="B54" i="21" s="1"/>
  <c r="DQ9" i="31"/>
  <c r="DQ5" i="31"/>
  <c r="CD5" i="31"/>
  <c r="CC5" i="31"/>
  <c r="CB5" i="31"/>
  <c r="CA5" i="31"/>
  <c r="BZ5" i="31"/>
  <c r="BY5" i="31"/>
  <c r="AT5" i="31"/>
  <c r="CQ5" i="30"/>
  <c r="CO5" i="30"/>
  <c r="CM5" i="30"/>
  <c r="CL5" i="30"/>
  <c r="CK5" i="30"/>
  <c r="CI5" i="30"/>
  <c r="CH5" i="30"/>
  <c r="CG5" i="30"/>
  <c r="CE5" i="30"/>
  <c r="CD5" i="30"/>
  <c r="CC5" i="30"/>
  <c r="CA5" i="30"/>
  <c r="BZ5" i="30"/>
  <c r="BY5" i="30"/>
  <c r="BW5" i="30"/>
  <c r="BV5" i="30"/>
  <c r="BU5" i="30"/>
  <c r="BT5" i="30"/>
  <c r="BS5" i="30"/>
  <c r="BQ5" i="30"/>
  <c r="BP5" i="30"/>
  <c r="BO5" i="30"/>
  <c r="BM5" i="30"/>
  <c r="BL5" i="30"/>
  <c r="BK5" i="30"/>
  <c r="BJ5" i="30"/>
  <c r="BI5" i="30"/>
  <c r="BH5" i="30"/>
  <c r="BG5" i="30"/>
  <c r="BF5" i="30"/>
  <c r="BB5" i="30"/>
  <c r="BA5" i="30"/>
  <c r="AZ5" i="30"/>
  <c r="AE5" i="30"/>
  <c r="AD5" i="30"/>
  <c r="AC5" i="30"/>
  <c r="AB5" i="30"/>
  <c r="AA5" i="30"/>
  <c r="Z5" i="30"/>
  <c r="Y5" i="30"/>
  <c r="BZ5" i="29"/>
  <c r="BY5" i="29"/>
  <c r="BX5" i="29"/>
  <c r="BV5" i="29"/>
  <c r="BU5" i="29"/>
  <c r="BT5" i="29"/>
  <c r="BR5" i="29"/>
  <c r="BQ5" i="29"/>
  <c r="BP5" i="29"/>
  <c r="BN5" i="29"/>
  <c r="BM5" i="29"/>
  <c r="BL5" i="29"/>
  <c r="BJ5" i="29"/>
  <c r="BI5" i="29"/>
  <c r="BH5" i="29"/>
  <c r="BG5" i="29"/>
  <c r="BF5" i="29"/>
  <c r="BD5" i="29"/>
  <c r="BC5" i="29"/>
  <c r="BB5" i="29"/>
  <c r="AZ5" i="29"/>
  <c r="AY5" i="29"/>
  <c r="AX5" i="29"/>
  <c r="AW5" i="29"/>
  <c r="AV5" i="29"/>
  <c r="AU5" i="29"/>
  <c r="AT5" i="29"/>
  <c r="AS5" i="29"/>
  <c r="AR5" i="29"/>
  <c r="AQ5" i="29"/>
  <c r="AP5" i="29"/>
  <c r="AO5" i="29"/>
  <c r="AN5" i="29"/>
  <c r="AM5" i="29"/>
  <c r="AL5" i="29"/>
  <c r="AK5" i="29"/>
  <c r="AJ5" i="29"/>
  <c r="AI5" i="29"/>
  <c r="AH5" i="29"/>
  <c r="AG5" i="29"/>
  <c r="AF5" i="29"/>
  <c r="AE5" i="29"/>
  <c r="AD5" i="29"/>
  <c r="AC5" i="29"/>
  <c r="AB5" i="29"/>
  <c r="AA5" i="29"/>
  <c r="Z5" i="29"/>
  <c r="Y5" i="29"/>
  <c r="X5" i="29"/>
  <c r="W5" i="29"/>
  <c r="V5" i="29"/>
  <c r="U5" i="29"/>
  <c r="AV9" i="30"/>
  <c r="AV5" i="30" s="1"/>
  <c r="AP9" i="31"/>
  <c r="AQ9" i="31"/>
  <c r="AR9" i="31"/>
  <c r="D58" i="4" s="1"/>
  <c r="AP10" i="31"/>
  <c r="AQ10" i="31"/>
  <c r="AR10" i="31"/>
  <c r="AP11" i="31"/>
  <c r="AQ11" i="31"/>
  <c r="AR11" i="31"/>
  <c r="AP12" i="31"/>
  <c r="AQ12" i="31"/>
  <c r="AR12" i="31"/>
  <c r="AP13" i="31"/>
  <c r="AQ13" i="31"/>
  <c r="AR13" i="31"/>
  <c r="AP14" i="31"/>
  <c r="AQ14" i="31"/>
  <c r="AR14" i="31"/>
  <c r="AP15" i="31"/>
  <c r="AQ15" i="31"/>
  <c r="AR15" i="31"/>
  <c r="AP16" i="31"/>
  <c r="AQ16" i="31"/>
  <c r="AR16" i="31"/>
  <c r="AP17" i="31"/>
  <c r="AQ17" i="31"/>
  <c r="AR17" i="31"/>
  <c r="AP18" i="31"/>
  <c r="AQ18" i="31"/>
  <c r="AR18" i="31"/>
  <c r="AP19" i="31"/>
  <c r="AQ19" i="31"/>
  <c r="AR19" i="31"/>
  <c r="AP20" i="31"/>
  <c r="AQ20" i="31"/>
  <c r="AR20" i="31"/>
  <c r="AP21" i="31"/>
  <c r="AQ21" i="31"/>
  <c r="AR21" i="31"/>
  <c r="AP22" i="31"/>
  <c r="AQ22" i="31"/>
  <c r="AR22" i="31"/>
  <c r="AP23" i="31"/>
  <c r="AQ23" i="31"/>
  <c r="AR23" i="31"/>
  <c r="AP24" i="31"/>
  <c r="AQ24" i="31"/>
  <c r="AR24" i="31"/>
  <c r="AP25" i="31"/>
  <c r="AQ25" i="31"/>
  <c r="AR25" i="31"/>
  <c r="AP26" i="31"/>
  <c r="AQ26" i="31"/>
  <c r="AR26" i="31"/>
  <c r="AP27" i="31"/>
  <c r="AQ27" i="31"/>
  <c r="AR27" i="31"/>
  <c r="AP28" i="31"/>
  <c r="AQ28" i="31"/>
  <c r="AR28" i="31"/>
  <c r="AP29" i="31"/>
  <c r="AQ29" i="31"/>
  <c r="AR29" i="31"/>
  <c r="AP30" i="31"/>
  <c r="AQ30" i="31"/>
  <c r="AR30" i="31"/>
  <c r="AP31" i="31"/>
  <c r="AQ31" i="31"/>
  <c r="AR31" i="31"/>
  <c r="AP32" i="31"/>
  <c r="AQ32" i="31"/>
  <c r="AR32" i="31"/>
  <c r="AP33" i="31"/>
  <c r="AQ33" i="31"/>
  <c r="AR33" i="31"/>
  <c r="AP34" i="31"/>
  <c r="AQ34" i="31"/>
  <c r="AR34" i="31"/>
  <c r="AP35" i="31"/>
  <c r="AQ35" i="31"/>
  <c r="AR35" i="31"/>
  <c r="AP36" i="31"/>
  <c r="AQ36" i="31"/>
  <c r="AR36" i="31"/>
  <c r="AP37" i="31"/>
  <c r="AQ37" i="31"/>
  <c r="AR37" i="31"/>
  <c r="AP38" i="31"/>
  <c r="AQ38" i="31"/>
  <c r="AR38" i="31"/>
  <c r="AP39" i="31"/>
  <c r="AQ39" i="31"/>
  <c r="AR39" i="31"/>
  <c r="AP40" i="31"/>
  <c r="AQ40" i="31"/>
  <c r="AR40" i="31"/>
  <c r="AP41" i="31"/>
  <c r="AQ41" i="31"/>
  <c r="AR41" i="31"/>
  <c r="AP42" i="31"/>
  <c r="AQ42" i="31"/>
  <c r="AR42" i="31"/>
  <c r="AP43" i="31"/>
  <c r="AQ43" i="31"/>
  <c r="AR43" i="31"/>
  <c r="AP44" i="31"/>
  <c r="AQ44" i="31"/>
  <c r="AR44" i="31"/>
  <c r="AP45" i="31"/>
  <c r="AQ45" i="31"/>
  <c r="AR45" i="31"/>
  <c r="AP46" i="31"/>
  <c r="AQ46" i="31"/>
  <c r="AR46" i="31"/>
  <c r="AP47" i="31"/>
  <c r="AQ47" i="31"/>
  <c r="AR47" i="31"/>
  <c r="AP48" i="31"/>
  <c r="AQ48" i="31"/>
  <c r="AR48" i="31"/>
  <c r="AP49" i="31"/>
  <c r="AQ49" i="31"/>
  <c r="AR49" i="31"/>
  <c r="AP50" i="31"/>
  <c r="AQ50" i="31"/>
  <c r="AR50" i="31"/>
  <c r="AP51" i="31"/>
  <c r="AQ51" i="31"/>
  <c r="AR51" i="31"/>
  <c r="AP52" i="31"/>
  <c r="AQ52" i="31"/>
  <c r="AR52" i="31"/>
  <c r="AP53" i="31"/>
  <c r="AQ53" i="31"/>
  <c r="AR53" i="31"/>
  <c r="AP54" i="31"/>
  <c r="AQ54" i="31"/>
  <c r="AR54" i="31"/>
  <c r="AP55" i="31"/>
  <c r="AQ55" i="31"/>
  <c r="AR55" i="31"/>
  <c r="AP56" i="31"/>
  <c r="AQ56" i="31"/>
  <c r="AR56" i="31"/>
  <c r="AO56" i="31"/>
  <c r="AN56" i="31"/>
  <c r="AO55" i="31"/>
  <c r="AN55" i="31"/>
  <c r="AO54" i="31"/>
  <c r="AN54" i="31"/>
  <c r="AO53" i="31"/>
  <c r="AN53" i="31"/>
  <c r="AO52" i="31"/>
  <c r="AN52" i="31"/>
  <c r="AO51" i="31"/>
  <c r="AN51" i="31"/>
  <c r="AO50" i="31"/>
  <c r="AN50" i="31"/>
  <c r="AO49" i="31"/>
  <c r="AN49" i="31"/>
  <c r="AO48" i="31"/>
  <c r="AN48" i="31"/>
  <c r="AO47" i="31"/>
  <c r="AN47" i="31"/>
  <c r="AO46" i="31"/>
  <c r="AN46" i="31"/>
  <c r="AO45" i="31"/>
  <c r="AN45" i="31"/>
  <c r="AO44" i="31"/>
  <c r="AN44" i="31"/>
  <c r="AO43" i="31"/>
  <c r="AN43" i="31"/>
  <c r="AO42" i="31"/>
  <c r="AN42" i="31"/>
  <c r="AO41" i="31"/>
  <c r="AN41" i="31"/>
  <c r="AO40" i="31"/>
  <c r="AN40" i="31"/>
  <c r="AO39" i="31"/>
  <c r="AN39" i="31"/>
  <c r="AO38" i="31"/>
  <c r="AN38" i="31"/>
  <c r="AO37" i="31"/>
  <c r="AN37" i="31"/>
  <c r="AO36" i="31"/>
  <c r="AN36" i="31"/>
  <c r="AO35" i="31"/>
  <c r="AN35" i="31"/>
  <c r="AO34" i="31"/>
  <c r="AN34" i="31"/>
  <c r="AO33" i="31"/>
  <c r="AN33" i="31"/>
  <c r="AO32" i="31"/>
  <c r="AN32" i="31"/>
  <c r="AO31" i="31"/>
  <c r="AN31" i="31"/>
  <c r="AO30" i="31"/>
  <c r="AN30" i="31"/>
  <c r="AO29" i="31"/>
  <c r="AN29" i="31"/>
  <c r="AO28" i="31"/>
  <c r="AN28" i="31"/>
  <c r="AO27" i="31"/>
  <c r="AN27" i="31"/>
  <c r="AO26" i="31"/>
  <c r="AN26" i="31"/>
  <c r="AO25" i="31"/>
  <c r="AN25" i="31"/>
  <c r="AO24" i="31"/>
  <c r="AN24" i="31"/>
  <c r="AO23" i="31"/>
  <c r="AN23" i="31"/>
  <c r="AO22" i="31"/>
  <c r="AN22" i="31"/>
  <c r="AO21" i="31"/>
  <c r="AN21" i="31"/>
  <c r="AO20" i="31"/>
  <c r="AN20" i="31"/>
  <c r="AO19" i="31"/>
  <c r="AN19" i="31"/>
  <c r="AO18" i="31"/>
  <c r="AN18" i="31"/>
  <c r="AO17" i="31"/>
  <c r="AN17" i="31"/>
  <c r="AO16" i="31"/>
  <c r="AN16" i="31"/>
  <c r="AO15" i="31"/>
  <c r="AN15" i="31"/>
  <c r="AO14" i="31"/>
  <c r="AN14" i="31"/>
  <c r="AO13" i="31"/>
  <c r="AN13" i="31"/>
  <c r="AO12" i="31"/>
  <c r="AN12" i="31"/>
  <c r="AO11" i="31"/>
  <c r="AN11" i="31"/>
  <c r="AO10" i="31"/>
  <c r="AN10" i="31"/>
  <c r="AO9" i="31"/>
  <c r="D54" i="4" s="1"/>
  <c r="AN9" i="31"/>
  <c r="D53" i="4" s="1"/>
  <c r="AX56" i="30"/>
  <c r="BM56" i="31" s="1"/>
  <c r="AW56" i="30"/>
  <c r="BL56" i="31" s="1"/>
  <c r="AV56" i="30"/>
  <c r="BK56" i="31" s="1"/>
  <c r="AU56" i="30"/>
  <c r="BJ56" i="31" s="1"/>
  <c r="AT56" i="30"/>
  <c r="BI56" i="31" s="1"/>
  <c r="AX55" i="30"/>
  <c r="BM55" i="31" s="1"/>
  <c r="AW55" i="30"/>
  <c r="BL55" i="31" s="1"/>
  <c r="AV55" i="30"/>
  <c r="BK55" i="31" s="1"/>
  <c r="AU55" i="30"/>
  <c r="BJ55" i="31" s="1"/>
  <c r="AT55" i="30"/>
  <c r="BI55" i="31" s="1"/>
  <c r="AX54" i="30"/>
  <c r="BM54" i="31" s="1"/>
  <c r="AW54" i="30"/>
  <c r="BL54" i="31" s="1"/>
  <c r="AV54" i="30"/>
  <c r="AU54" i="30"/>
  <c r="BJ54" i="31" s="1"/>
  <c r="AT54" i="30"/>
  <c r="BI54" i="31" s="1"/>
  <c r="AX53" i="30"/>
  <c r="BM53" i="31" s="1"/>
  <c r="AW53" i="30"/>
  <c r="BL53" i="31" s="1"/>
  <c r="AV53" i="30"/>
  <c r="BK53" i="31" s="1"/>
  <c r="AU53" i="30"/>
  <c r="BJ53" i="31" s="1"/>
  <c r="AT53" i="30"/>
  <c r="BI53" i="31" s="1"/>
  <c r="AX52" i="30"/>
  <c r="BM52" i="31" s="1"/>
  <c r="AW52" i="30"/>
  <c r="BL52" i="31" s="1"/>
  <c r="AV52" i="30"/>
  <c r="BK52" i="31" s="1"/>
  <c r="AU52" i="30"/>
  <c r="BJ52" i="31" s="1"/>
  <c r="AT52" i="30"/>
  <c r="BI52" i="31" s="1"/>
  <c r="AX51" i="30"/>
  <c r="BM51" i="31" s="1"/>
  <c r="AW51" i="30"/>
  <c r="BL51" i="31" s="1"/>
  <c r="AV51" i="30"/>
  <c r="BK51" i="31" s="1"/>
  <c r="AU51" i="30"/>
  <c r="BJ51" i="31" s="1"/>
  <c r="AT51" i="30"/>
  <c r="BI51" i="31" s="1"/>
  <c r="AX50" i="30"/>
  <c r="BM50" i="31" s="1"/>
  <c r="AW50" i="30"/>
  <c r="BL50" i="31" s="1"/>
  <c r="AV50" i="30"/>
  <c r="BK50" i="31" s="1"/>
  <c r="AU50" i="30"/>
  <c r="BJ50" i="31" s="1"/>
  <c r="AT50" i="30"/>
  <c r="BI50" i="31" s="1"/>
  <c r="AX49" i="30"/>
  <c r="BM49" i="31" s="1"/>
  <c r="AW49" i="30"/>
  <c r="BL49" i="31" s="1"/>
  <c r="AV49" i="30"/>
  <c r="BK49" i="31" s="1"/>
  <c r="AU49" i="30"/>
  <c r="BJ49" i="31" s="1"/>
  <c r="AT49" i="30"/>
  <c r="BI49" i="31" s="1"/>
  <c r="AX48" i="30"/>
  <c r="BM48" i="31" s="1"/>
  <c r="AW48" i="30"/>
  <c r="BL48" i="31" s="1"/>
  <c r="AV48" i="30"/>
  <c r="BK48" i="31" s="1"/>
  <c r="AU48" i="30"/>
  <c r="BJ48" i="31" s="1"/>
  <c r="AT48" i="30"/>
  <c r="BI48" i="31" s="1"/>
  <c r="AX47" i="30"/>
  <c r="BM47" i="31" s="1"/>
  <c r="AW47" i="30"/>
  <c r="BL47" i="31" s="1"/>
  <c r="AV47" i="30"/>
  <c r="BK47" i="31" s="1"/>
  <c r="AU47" i="30"/>
  <c r="BJ47" i="31" s="1"/>
  <c r="AT47" i="30"/>
  <c r="BI47" i="31" s="1"/>
  <c r="AX46" i="30"/>
  <c r="BM46" i="31" s="1"/>
  <c r="AW46" i="30"/>
  <c r="BL46" i="31" s="1"/>
  <c r="AV46" i="30"/>
  <c r="BK46" i="31" s="1"/>
  <c r="AU46" i="30"/>
  <c r="BJ46" i="31" s="1"/>
  <c r="AT46" i="30"/>
  <c r="BI46" i="31" s="1"/>
  <c r="AX45" i="30"/>
  <c r="BM45" i="31" s="1"/>
  <c r="AW45" i="30"/>
  <c r="BL45" i="31" s="1"/>
  <c r="AV45" i="30"/>
  <c r="BK45" i="31" s="1"/>
  <c r="AU45" i="30"/>
  <c r="BJ45" i="31" s="1"/>
  <c r="AT45" i="30"/>
  <c r="BI45" i="31" s="1"/>
  <c r="AX44" i="30"/>
  <c r="BM44" i="31" s="1"/>
  <c r="AW44" i="30"/>
  <c r="BL44" i="31" s="1"/>
  <c r="AV44" i="30"/>
  <c r="BK44" i="31" s="1"/>
  <c r="AU44" i="30"/>
  <c r="BJ44" i="31" s="1"/>
  <c r="AT44" i="30"/>
  <c r="BI44" i="31" s="1"/>
  <c r="AX43" i="30"/>
  <c r="BM43" i="31" s="1"/>
  <c r="AW43" i="30"/>
  <c r="BL43" i="31" s="1"/>
  <c r="AV43" i="30"/>
  <c r="BK43" i="31" s="1"/>
  <c r="AU43" i="30"/>
  <c r="BJ43" i="31" s="1"/>
  <c r="AT43" i="30"/>
  <c r="BI43" i="31" s="1"/>
  <c r="AX42" i="30"/>
  <c r="BM42" i="31" s="1"/>
  <c r="AW42" i="30"/>
  <c r="BL42" i="31" s="1"/>
  <c r="AV42" i="30"/>
  <c r="BK42" i="31" s="1"/>
  <c r="AU42" i="30"/>
  <c r="BJ42" i="31" s="1"/>
  <c r="AT42" i="30"/>
  <c r="BI42" i="31" s="1"/>
  <c r="AX41" i="30"/>
  <c r="BM41" i="31" s="1"/>
  <c r="AW41" i="30"/>
  <c r="BL41" i="31" s="1"/>
  <c r="AV41" i="30"/>
  <c r="BK41" i="31" s="1"/>
  <c r="AU41" i="30"/>
  <c r="BJ41" i="31" s="1"/>
  <c r="AT41" i="30"/>
  <c r="BI41" i="31" s="1"/>
  <c r="AX40" i="30"/>
  <c r="BM40" i="31" s="1"/>
  <c r="AW40" i="30"/>
  <c r="BL40" i="31" s="1"/>
  <c r="AV40" i="30"/>
  <c r="BK40" i="31" s="1"/>
  <c r="AU40" i="30"/>
  <c r="BJ40" i="31" s="1"/>
  <c r="AT40" i="30"/>
  <c r="BI40" i="31" s="1"/>
  <c r="AX39" i="30"/>
  <c r="BM39" i="31" s="1"/>
  <c r="AW39" i="30"/>
  <c r="BL39" i="31" s="1"/>
  <c r="AV39" i="30"/>
  <c r="BK39" i="31" s="1"/>
  <c r="AU39" i="30"/>
  <c r="BJ39" i="31" s="1"/>
  <c r="AT39" i="30"/>
  <c r="BI39" i="31" s="1"/>
  <c r="AX38" i="30"/>
  <c r="BM38" i="31" s="1"/>
  <c r="AW38" i="30"/>
  <c r="BL38" i="31" s="1"/>
  <c r="AV38" i="30"/>
  <c r="BK38" i="31" s="1"/>
  <c r="AU38" i="30"/>
  <c r="BJ38" i="31" s="1"/>
  <c r="AT38" i="30"/>
  <c r="BI38" i="31" s="1"/>
  <c r="AX37" i="30"/>
  <c r="BM37" i="31" s="1"/>
  <c r="AW37" i="30"/>
  <c r="BL37" i="31" s="1"/>
  <c r="AV37" i="30"/>
  <c r="BK37" i="31" s="1"/>
  <c r="AU37" i="30"/>
  <c r="BJ37" i="31" s="1"/>
  <c r="AT37" i="30"/>
  <c r="BI37" i="31" s="1"/>
  <c r="AX36" i="30"/>
  <c r="BM36" i="31" s="1"/>
  <c r="AW36" i="30"/>
  <c r="BL36" i="31" s="1"/>
  <c r="AV36" i="30"/>
  <c r="BK36" i="31" s="1"/>
  <c r="AU36" i="30"/>
  <c r="BJ36" i="31" s="1"/>
  <c r="AT36" i="30"/>
  <c r="BI36" i="31" s="1"/>
  <c r="AX35" i="30"/>
  <c r="BM35" i="31" s="1"/>
  <c r="AW35" i="30"/>
  <c r="BL35" i="31" s="1"/>
  <c r="AV35" i="30"/>
  <c r="BK35" i="31" s="1"/>
  <c r="AU35" i="30"/>
  <c r="BJ35" i="31" s="1"/>
  <c r="AT35" i="30"/>
  <c r="BI35" i="31" s="1"/>
  <c r="AX34" i="30"/>
  <c r="BM34" i="31" s="1"/>
  <c r="AW34" i="30"/>
  <c r="BL34" i="31" s="1"/>
  <c r="AV34" i="30"/>
  <c r="BK34" i="31" s="1"/>
  <c r="AU34" i="30"/>
  <c r="BJ34" i="31" s="1"/>
  <c r="AT34" i="30"/>
  <c r="BI34" i="31" s="1"/>
  <c r="AX33" i="30"/>
  <c r="BM33" i="31" s="1"/>
  <c r="AW33" i="30"/>
  <c r="BL33" i="31" s="1"/>
  <c r="AV33" i="30"/>
  <c r="BK33" i="31" s="1"/>
  <c r="AU33" i="30"/>
  <c r="BJ33" i="31" s="1"/>
  <c r="AT33" i="30"/>
  <c r="BI33" i="31" s="1"/>
  <c r="AX32" i="30"/>
  <c r="BM32" i="31" s="1"/>
  <c r="AW32" i="30"/>
  <c r="BL32" i="31" s="1"/>
  <c r="AV32" i="30"/>
  <c r="BK32" i="31" s="1"/>
  <c r="AU32" i="30"/>
  <c r="BJ32" i="31" s="1"/>
  <c r="AT32" i="30"/>
  <c r="BI32" i="31" s="1"/>
  <c r="AX31" i="30"/>
  <c r="BM31" i="31" s="1"/>
  <c r="AW31" i="30"/>
  <c r="BL31" i="31" s="1"/>
  <c r="AV31" i="30"/>
  <c r="BK31" i="31" s="1"/>
  <c r="AU31" i="30"/>
  <c r="BJ31" i="31" s="1"/>
  <c r="AT31" i="30"/>
  <c r="BI31" i="31" s="1"/>
  <c r="AX30" i="30"/>
  <c r="BM30" i="31" s="1"/>
  <c r="AW30" i="30"/>
  <c r="BL30" i="31" s="1"/>
  <c r="AV30" i="30"/>
  <c r="BK30" i="31" s="1"/>
  <c r="AU30" i="30"/>
  <c r="BJ30" i="31" s="1"/>
  <c r="AT30" i="30"/>
  <c r="BI30" i="31" s="1"/>
  <c r="AX29" i="30"/>
  <c r="BM29" i="31" s="1"/>
  <c r="AW29" i="30"/>
  <c r="BL29" i="31" s="1"/>
  <c r="AV29" i="30"/>
  <c r="BK29" i="31" s="1"/>
  <c r="AU29" i="30"/>
  <c r="BJ29" i="31" s="1"/>
  <c r="AT29" i="30"/>
  <c r="BI29" i="31" s="1"/>
  <c r="AX28" i="30"/>
  <c r="BM28" i="31" s="1"/>
  <c r="AW28" i="30"/>
  <c r="BL28" i="31" s="1"/>
  <c r="AV28" i="30"/>
  <c r="BK28" i="31" s="1"/>
  <c r="AU28" i="30"/>
  <c r="BJ28" i="31" s="1"/>
  <c r="AT28" i="30"/>
  <c r="BI28" i="31" s="1"/>
  <c r="AX27" i="30"/>
  <c r="BM27" i="31" s="1"/>
  <c r="AW27" i="30"/>
  <c r="BL27" i="31" s="1"/>
  <c r="AV27" i="30"/>
  <c r="BK27" i="31" s="1"/>
  <c r="AU27" i="30"/>
  <c r="BJ27" i="31" s="1"/>
  <c r="AT27" i="30"/>
  <c r="BI27" i="31" s="1"/>
  <c r="AX26" i="30"/>
  <c r="BM26" i="31" s="1"/>
  <c r="AW26" i="30"/>
  <c r="BL26" i="31" s="1"/>
  <c r="AV26" i="30"/>
  <c r="BK26" i="31" s="1"/>
  <c r="AU26" i="30"/>
  <c r="BJ26" i="31" s="1"/>
  <c r="AT26" i="30"/>
  <c r="BI26" i="31" s="1"/>
  <c r="AX25" i="30"/>
  <c r="BM25" i="31" s="1"/>
  <c r="AW25" i="30"/>
  <c r="BL25" i="31" s="1"/>
  <c r="AV25" i="30"/>
  <c r="BK25" i="31" s="1"/>
  <c r="AU25" i="30"/>
  <c r="BJ25" i="31" s="1"/>
  <c r="AT25" i="30"/>
  <c r="BI25" i="31" s="1"/>
  <c r="AX24" i="30"/>
  <c r="BM24" i="31" s="1"/>
  <c r="AW24" i="30"/>
  <c r="BL24" i="31" s="1"/>
  <c r="AV24" i="30"/>
  <c r="BK24" i="31" s="1"/>
  <c r="AU24" i="30"/>
  <c r="BJ24" i="31" s="1"/>
  <c r="AT24" i="30"/>
  <c r="BI24" i="31" s="1"/>
  <c r="AX23" i="30"/>
  <c r="BM23" i="31" s="1"/>
  <c r="AW23" i="30"/>
  <c r="BL23" i="31" s="1"/>
  <c r="AV23" i="30"/>
  <c r="BK23" i="31" s="1"/>
  <c r="AU23" i="30"/>
  <c r="BJ23" i="31" s="1"/>
  <c r="AT23" i="30"/>
  <c r="AX22" i="30"/>
  <c r="BM22" i="31"/>
  <c r="AW22" i="30"/>
  <c r="BL22" i="31"/>
  <c r="AV22" i="30"/>
  <c r="BK22" i="31"/>
  <c r="AU22" i="30"/>
  <c r="BJ22" i="31"/>
  <c r="AT22" i="30"/>
  <c r="BI22" i="31"/>
  <c r="AX21" i="30"/>
  <c r="BM21" i="31"/>
  <c r="AW21" i="30"/>
  <c r="BL21" i="31"/>
  <c r="AV21" i="30"/>
  <c r="BK21" i="31"/>
  <c r="AU21" i="30"/>
  <c r="BJ21" i="31"/>
  <c r="AT21" i="30"/>
  <c r="BI21" i="31"/>
  <c r="AX20" i="30"/>
  <c r="BM20" i="31"/>
  <c r="AW20" i="30"/>
  <c r="BL20" i="31"/>
  <c r="AV20" i="30"/>
  <c r="BK20" i="31"/>
  <c r="AU20" i="30"/>
  <c r="BJ20" i="31"/>
  <c r="AT20" i="30"/>
  <c r="BI20" i="31"/>
  <c r="AX19" i="30"/>
  <c r="BM19" i="31"/>
  <c r="AW19" i="30"/>
  <c r="BL19" i="31"/>
  <c r="AV19" i="30"/>
  <c r="BK19" i="31"/>
  <c r="AU19" i="30"/>
  <c r="BJ19" i="31"/>
  <c r="AT19" i="30"/>
  <c r="BI19" i="31"/>
  <c r="AX18" i="30"/>
  <c r="BM18" i="31"/>
  <c r="AW18" i="30"/>
  <c r="BL18" i="31"/>
  <c r="AV18" i="30"/>
  <c r="BK18" i="31"/>
  <c r="AU18" i="30"/>
  <c r="BJ18" i="31"/>
  <c r="AT18" i="30"/>
  <c r="BI18" i="31"/>
  <c r="AX17" i="30"/>
  <c r="BM17" i="31"/>
  <c r="AW17" i="30"/>
  <c r="BL17" i="31"/>
  <c r="AV17" i="30"/>
  <c r="BK17" i="31"/>
  <c r="AU17" i="30"/>
  <c r="BJ17" i="31"/>
  <c r="AT17" i="30"/>
  <c r="BI17" i="31"/>
  <c r="AX16" i="30"/>
  <c r="BM16" i="31"/>
  <c r="AW16" i="30"/>
  <c r="BL16" i="31"/>
  <c r="AV16" i="30"/>
  <c r="BK16" i="31"/>
  <c r="AU16" i="30"/>
  <c r="BJ16" i="31"/>
  <c r="AT16" i="30"/>
  <c r="BI16" i="31"/>
  <c r="AX15" i="30"/>
  <c r="BM15" i="31"/>
  <c r="AW15" i="30"/>
  <c r="BL15" i="31"/>
  <c r="AV15" i="30"/>
  <c r="BK15" i="31"/>
  <c r="AU15" i="30"/>
  <c r="BJ15" i="31"/>
  <c r="AT15" i="30"/>
  <c r="BI15" i="31"/>
  <c r="AX14" i="30"/>
  <c r="BM14" i="31"/>
  <c r="AW14" i="30"/>
  <c r="BL14" i="31"/>
  <c r="AV14" i="30"/>
  <c r="BK14" i="31"/>
  <c r="AU14" i="30"/>
  <c r="AT14" i="30"/>
  <c r="BI14" i="31" s="1"/>
  <c r="AX13" i="30"/>
  <c r="BM13" i="31" s="1"/>
  <c r="AW13" i="30"/>
  <c r="BL13" i="31" s="1"/>
  <c r="AV13" i="30"/>
  <c r="BK13" i="31" s="1"/>
  <c r="AU13" i="30"/>
  <c r="BJ13" i="31" s="1"/>
  <c r="AT13" i="30"/>
  <c r="BI13" i="31" s="1"/>
  <c r="AX12" i="30"/>
  <c r="BM12" i="31" s="1"/>
  <c r="AW12" i="30"/>
  <c r="BL12" i="31" s="1"/>
  <c r="AV12" i="30"/>
  <c r="BK12" i="31" s="1"/>
  <c r="AU12" i="30"/>
  <c r="BJ12" i="31" s="1"/>
  <c r="AT12" i="30"/>
  <c r="BI12" i="31" s="1"/>
  <c r="AX11" i="30"/>
  <c r="BM11" i="31" s="1"/>
  <c r="AW11" i="30"/>
  <c r="BL11" i="31" s="1"/>
  <c r="AV11" i="30"/>
  <c r="BK11" i="31" s="1"/>
  <c r="AU11" i="30"/>
  <c r="AT11" i="30"/>
  <c r="BI11" i="31" s="1"/>
  <c r="AX10" i="30"/>
  <c r="BM10" i="31" s="1"/>
  <c r="AW10" i="30"/>
  <c r="BL10" i="31" s="1"/>
  <c r="AV10" i="30"/>
  <c r="BK10" i="31" s="1"/>
  <c r="AU10" i="30"/>
  <c r="BJ10" i="31" s="1"/>
  <c r="AT10" i="30"/>
  <c r="BI10" i="31" s="1"/>
  <c r="AX9" i="30"/>
  <c r="AX5" i="30" s="1"/>
  <c r="AW9" i="30"/>
  <c r="AW5" i="30" s="1"/>
  <c r="AU9" i="30"/>
  <c r="AT9" i="30"/>
  <c r="AT5" i="30" s="1"/>
  <c r="AS9" i="30"/>
  <c r="AS5" i="30" s="1"/>
  <c r="AR9" i="30"/>
  <c r="AR5" i="30" s="1"/>
  <c r="AQ9" i="30"/>
  <c r="AS10" i="29"/>
  <c r="N32" i="4"/>
  <c r="Y41" i="29"/>
  <c r="T41" i="31" s="1"/>
  <c r="R39" i="31"/>
  <c r="Y37" i="29"/>
  <c r="Y35" i="29"/>
  <c r="R32" i="31"/>
  <c r="R31" i="31"/>
  <c r="Y29" i="29"/>
  <c r="T29" i="31" s="1"/>
  <c r="R28" i="31"/>
  <c r="R27" i="31"/>
  <c r="Y25" i="29"/>
  <c r="T25" i="31" s="1"/>
  <c r="R23" i="31"/>
  <c r="Y20" i="29"/>
  <c r="R19" i="31"/>
  <c r="R16" i="31"/>
  <c r="R15" i="31"/>
  <c r="Y13" i="29"/>
  <c r="R12" i="31"/>
  <c r="R11" i="31"/>
  <c r="F39" i="31"/>
  <c r="F35" i="31"/>
  <c r="F32" i="31"/>
  <c r="K31" i="30"/>
  <c r="K27" i="30"/>
  <c r="F23" i="31"/>
  <c r="F20" i="31"/>
  <c r="F19" i="31"/>
  <c r="F15" i="31"/>
  <c r="F12" i="31"/>
  <c r="F11" i="31"/>
  <c r="U4" i="30"/>
  <c r="CO9" i="31"/>
  <c r="CO5" i="31" s="1"/>
  <c r="K66" i="4"/>
  <c r="K62" i="4"/>
  <c r="D66" i="4"/>
  <c r="D62" i="4"/>
  <c r="AD6" i="29"/>
  <c r="AC6" i="29"/>
  <c r="B49" i="21"/>
  <c r="B47" i="32" s="1"/>
  <c r="AG56" i="31"/>
  <c r="AF56" i="31"/>
  <c r="AE56" i="31"/>
  <c r="AD56" i="31"/>
  <c r="AC56" i="31"/>
  <c r="AB56" i="31"/>
  <c r="AG55" i="31"/>
  <c r="AF55" i="31"/>
  <c r="AE55" i="31"/>
  <c r="AD55" i="31"/>
  <c r="AC55" i="31"/>
  <c r="AB55" i="31"/>
  <c r="AG54" i="31"/>
  <c r="AF54" i="31"/>
  <c r="AE54" i="31"/>
  <c r="AD54" i="31"/>
  <c r="AC54" i="31"/>
  <c r="AB54" i="31"/>
  <c r="AG53" i="31"/>
  <c r="AF53" i="31"/>
  <c r="AE53" i="31"/>
  <c r="AD53" i="31"/>
  <c r="AC53" i="31"/>
  <c r="AB53" i="31"/>
  <c r="AG52" i="31"/>
  <c r="AF52" i="31"/>
  <c r="AE52" i="31"/>
  <c r="AD52" i="31"/>
  <c r="AC52" i="31"/>
  <c r="AB52" i="31"/>
  <c r="AG51" i="31"/>
  <c r="AF51" i="31"/>
  <c r="AE51" i="31"/>
  <c r="AD51" i="31"/>
  <c r="AC51" i="31"/>
  <c r="AB51" i="31"/>
  <c r="AG50" i="31"/>
  <c r="AF50" i="31"/>
  <c r="AE50" i="31"/>
  <c r="AD50" i="31"/>
  <c r="AC50" i="31"/>
  <c r="AB50" i="31"/>
  <c r="AG49" i="31"/>
  <c r="AF49" i="31"/>
  <c r="AE49" i="31"/>
  <c r="AD49" i="31"/>
  <c r="AC49" i="31"/>
  <c r="AB49" i="31"/>
  <c r="AG48" i="31"/>
  <c r="AF48" i="31"/>
  <c r="AE48" i="31"/>
  <c r="AD48" i="31"/>
  <c r="AC48" i="31"/>
  <c r="AB48" i="31"/>
  <c r="AG47" i="31"/>
  <c r="AF47" i="31"/>
  <c r="AE47" i="31"/>
  <c r="AD47" i="31"/>
  <c r="AC47" i="31"/>
  <c r="AB47" i="31"/>
  <c r="AG46" i="31"/>
  <c r="AF46" i="31"/>
  <c r="AE46" i="31"/>
  <c r="AD46" i="31"/>
  <c r="AC46" i="31"/>
  <c r="AB46" i="31"/>
  <c r="AG45" i="31"/>
  <c r="AF45" i="31"/>
  <c r="AE45" i="31"/>
  <c r="AD45" i="31"/>
  <c r="AC45" i="31"/>
  <c r="AB45" i="31"/>
  <c r="AG44" i="31"/>
  <c r="AF44" i="31"/>
  <c r="AE44" i="31"/>
  <c r="AD44" i="31"/>
  <c r="AC44" i="31"/>
  <c r="AB44" i="31"/>
  <c r="AG43" i="31"/>
  <c r="AF43" i="31"/>
  <c r="AE43" i="31"/>
  <c r="AD43" i="31"/>
  <c r="AC43" i="31"/>
  <c r="AB43" i="31"/>
  <c r="AG42" i="31"/>
  <c r="AF42" i="31"/>
  <c r="AE42" i="31"/>
  <c r="AD42" i="31"/>
  <c r="AC42" i="31"/>
  <c r="AB42" i="31"/>
  <c r="AG41" i="31"/>
  <c r="AF41" i="31"/>
  <c r="AE41" i="31"/>
  <c r="AD41" i="31"/>
  <c r="AC41" i="31"/>
  <c r="AB41" i="31"/>
  <c r="AG40" i="31"/>
  <c r="AF40" i="31"/>
  <c r="AE40" i="31"/>
  <c r="AD40" i="31"/>
  <c r="AC40" i="31"/>
  <c r="AB40" i="31"/>
  <c r="AG39" i="31"/>
  <c r="AF39" i="31"/>
  <c r="AE39" i="31"/>
  <c r="AD39" i="31"/>
  <c r="AC39" i="31"/>
  <c r="AB39" i="31"/>
  <c r="AG38" i="31"/>
  <c r="AF38" i="31"/>
  <c r="AE38" i="31"/>
  <c r="AD38" i="31"/>
  <c r="AC38" i="31"/>
  <c r="AB38" i="31"/>
  <c r="AG37" i="31"/>
  <c r="AF37" i="31"/>
  <c r="AE37" i="31"/>
  <c r="AD37" i="31"/>
  <c r="AC37" i="31"/>
  <c r="AB37" i="31"/>
  <c r="AG36" i="31"/>
  <c r="AF36" i="31"/>
  <c r="AE36" i="31"/>
  <c r="AD36" i="31"/>
  <c r="AC36" i="31"/>
  <c r="AB36" i="31"/>
  <c r="AG35" i="31"/>
  <c r="AF35" i="31"/>
  <c r="AE35" i="31"/>
  <c r="AD35" i="31"/>
  <c r="AC35" i="31"/>
  <c r="AB35" i="31"/>
  <c r="AG34" i="31"/>
  <c r="AF34" i="31"/>
  <c r="AE34" i="31"/>
  <c r="AD34" i="31"/>
  <c r="AC34" i="31"/>
  <c r="AB34" i="31"/>
  <c r="AG33" i="31"/>
  <c r="AF33" i="31"/>
  <c r="AE33" i="31"/>
  <c r="AD33" i="31"/>
  <c r="AC33" i="31"/>
  <c r="AB33" i="31"/>
  <c r="AG32" i="31"/>
  <c r="AF32" i="31"/>
  <c r="AE32" i="31"/>
  <c r="AD32" i="31"/>
  <c r="AC32" i="31"/>
  <c r="AB32" i="31"/>
  <c r="AG31" i="31"/>
  <c r="AF31" i="31"/>
  <c r="AE31" i="31"/>
  <c r="AD31" i="31"/>
  <c r="AC31" i="31"/>
  <c r="AB31" i="31"/>
  <c r="AG30" i="31"/>
  <c r="AF30" i="31"/>
  <c r="AE30" i="31"/>
  <c r="AD30" i="31"/>
  <c r="AC30" i="31"/>
  <c r="AB30" i="31"/>
  <c r="AG29" i="31"/>
  <c r="AF29" i="31"/>
  <c r="AE29" i="31"/>
  <c r="AD29" i="31"/>
  <c r="AC29" i="31"/>
  <c r="AB29" i="31"/>
  <c r="AG28" i="31"/>
  <c r="AF28" i="31"/>
  <c r="AE28" i="31"/>
  <c r="AD28" i="31"/>
  <c r="AC28" i="31"/>
  <c r="AB28" i="31"/>
  <c r="AG27" i="31"/>
  <c r="AF27" i="31"/>
  <c r="AE27" i="31"/>
  <c r="AD27" i="31"/>
  <c r="AC27" i="31"/>
  <c r="AB27" i="31"/>
  <c r="AG26" i="31"/>
  <c r="AF26" i="31"/>
  <c r="AE26" i="31"/>
  <c r="AD26" i="31"/>
  <c r="AC26" i="31"/>
  <c r="AB26" i="31"/>
  <c r="AG25" i="31"/>
  <c r="AF25" i="31"/>
  <c r="AE25" i="31"/>
  <c r="AD25" i="31"/>
  <c r="AC25" i="31"/>
  <c r="AB25" i="31"/>
  <c r="AG24" i="31"/>
  <c r="AF24" i="31"/>
  <c r="AE24" i="31"/>
  <c r="AD24" i="31"/>
  <c r="AC24" i="31"/>
  <c r="AB24" i="31"/>
  <c r="AG23" i="31"/>
  <c r="AF23" i="31"/>
  <c r="AE23" i="31"/>
  <c r="AD23" i="31"/>
  <c r="AC23" i="31"/>
  <c r="AB23" i="31"/>
  <c r="AG22" i="31"/>
  <c r="AF22" i="31"/>
  <c r="AE22" i="31"/>
  <c r="AD22" i="31"/>
  <c r="AC22" i="31"/>
  <c r="AB22" i="31"/>
  <c r="AG21" i="31"/>
  <c r="AF21" i="31"/>
  <c r="AE21" i="31"/>
  <c r="AD21" i="31"/>
  <c r="AC21" i="31"/>
  <c r="AB21" i="31"/>
  <c r="AG20" i="31"/>
  <c r="AF20" i="31"/>
  <c r="AE20" i="31"/>
  <c r="AD20" i="31"/>
  <c r="AC20" i="31"/>
  <c r="AB20" i="31"/>
  <c r="AG19" i="31"/>
  <c r="AF19" i="31"/>
  <c r="AE19" i="31"/>
  <c r="AD19" i="31"/>
  <c r="AC19" i="31"/>
  <c r="AB19" i="31"/>
  <c r="AG18" i="31"/>
  <c r="AF18" i="31"/>
  <c r="AE18" i="31"/>
  <c r="AD18" i="31"/>
  <c r="AC18" i="31"/>
  <c r="AB18" i="31"/>
  <c r="AG17" i="31"/>
  <c r="AF17" i="31"/>
  <c r="AE17" i="31"/>
  <c r="AD17" i="31"/>
  <c r="AC17" i="31"/>
  <c r="AB17" i="31"/>
  <c r="AG16" i="31"/>
  <c r="AF16" i="31"/>
  <c r="AE16" i="31"/>
  <c r="AD16" i="31"/>
  <c r="AC16" i="31"/>
  <c r="AB16" i="31"/>
  <c r="AG15" i="31"/>
  <c r="AF15" i="31"/>
  <c r="AE15" i="31"/>
  <c r="AD15" i="31"/>
  <c r="AC15" i="31"/>
  <c r="AB15" i="31"/>
  <c r="AG14" i="31"/>
  <c r="AF14" i="31"/>
  <c r="AE14" i="31"/>
  <c r="AD14" i="31"/>
  <c r="AC14" i="31"/>
  <c r="AB14" i="31"/>
  <c r="AG13" i="31"/>
  <c r="AF13" i="31"/>
  <c r="AE13" i="31"/>
  <c r="AD13" i="31"/>
  <c r="AC13" i="31"/>
  <c r="AB13" i="31"/>
  <c r="AG12" i="31"/>
  <c r="AF12" i="31"/>
  <c r="AE12" i="31"/>
  <c r="AD12" i="31"/>
  <c r="AC12" i="31"/>
  <c r="AB12" i="31"/>
  <c r="AG11" i="31"/>
  <c r="AF11" i="31"/>
  <c r="AE11" i="31"/>
  <c r="AD11" i="31"/>
  <c r="AC11" i="31"/>
  <c r="AB11" i="31"/>
  <c r="AG10" i="31"/>
  <c r="AF10" i="31"/>
  <c r="AE10" i="31"/>
  <c r="AD10" i="31"/>
  <c r="AC10" i="31"/>
  <c r="AF9" i="31"/>
  <c r="B31" i="21" s="1"/>
  <c r="B29" i="32" s="1"/>
  <c r="AE9" i="31"/>
  <c r="AD9" i="31"/>
  <c r="B29" i="21" s="1"/>
  <c r="B27" i="32"/>
  <c r="AC9" i="31"/>
  <c r="AL56" i="30"/>
  <c r="BA56" i="31" s="1"/>
  <c r="AK56" i="30"/>
  <c r="AZ56" i="31" s="1"/>
  <c r="AJ56" i="30"/>
  <c r="AY56" i="31" s="1"/>
  <c r="AI56" i="30"/>
  <c r="AX56" i="31" s="1"/>
  <c r="AH56" i="30"/>
  <c r="AW56" i="31" s="1"/>
  <c r="AL55" i="30"/>
  <c r="BA55" i="31" s="1"/>
  <c r="AK55" i="30"/>
  <c r="AZ55" i="31" s="1"/>
  <c r="AJ55" i="30"/>
  <c r="AY55" i="31" s="1"/>
  <c r="AI55" i="30"/>
  <c r="AX55" i="31" s="1"/>
  <c r="AH55" i="30"/>
  <c r="AW55" i="31" s="1"/>
  <c r="AL54" i="30"/>
  <c r="BA54" i="31" s="1"/>
  <c r="AK54" i="30"/>
  <c r="AZ54" i="31" s="1"/>
  <c r="AJ54" i="30"/>
  <c r="AY54" i="31" s="1"/>
  <c r="AI54" i="30"/>
  <c r="AX54" i="31" s="1"/>
  <c r="AH54" i="30"/>
  <c r="AW54" i="31" s="1"/>
  <c r="AL53" i="30"/>
  <c r="BA53" i="31" s="1"/>
  <c r="AK53" i="30"/>
  <c r="AZ53" i="31" s="1"/>
  <c r="AJ53" i="30"/>
  <c r="AY53" i="31" s="1"/>
  <c r="AI53" i="30"/>
  <c r="AX53" i="31" s="1"/>
  <c r="AH53" i="30"/>
  <c r="AW53" i="31" s="1"/>
  <c r="AL52" i="30"/>
  <c r="BA52" i="31" s="1"/>
  <c r="AK52" i="30"/>
  <c r="AZ52" i="31" s="1"/>
  <c r="AJ52" i="30"/>
  <c r="AY52" i="31" s="1"/>
  <c r="AI52" i="30"/>
  <c r="AX52" i="31" s="1"/>
  <c r="AH52" i="30"/>
  <c r="AW52" i="31" s="1"/>
  <c r="AL51" i="30"/>
  <c r="AK51" i="30"/>
  <c r="AZ51" i="31" s="1"/>
  <c r="AJ51" i="30"/>
  <c r="AY51" i="31" s="1"/>
  <c r="AI51" i="30"/>
  <c r="AX51" i="31" s="1"/>
  <c r="AH51" i="30"/>
  <c r="AW51" i="31" s="1"/>
  <c r="AL50" i="30"/>
  <c r="BA50" i="31" s="1"/>
  <c r="AK50" i="30"/>
  <c r="AZ50" i="31" s="1"/>
  <c r="AJ50" i="30"/>
  <c r="AY50" i="31" s="1"/>
  <c r="AI50" i="30"/>
  <c r="AX50" i="31" s="1"/>
  <c r="AH50" i="30"/>
  <c r="AW50" i="31" s="1"/>
  <c r="AL49" i="30"/>
  <c r="BA49" i="31" s="1"/>
  <c r="AK49" i="30"/>
  <c r="AZ49" i="31" s="1"/>
  <c r="AJ49" i="30"/>
  <c r="AY49" i="31" s="1"/>
  <c r="AI49" i="30"/>
  <c r="AX49" i="31" s="1"/>
  <c r="AH49" i="30"/>
  <c r="AW49" i="31" s="1"/>
  <c r="AL48" i="30"/>
  <c r="BA48" i="31" s="1"/>
  <c r="AK48" i="30"/>
  <c r="AZ48" i="31" s="1"/>
  <c r="AJ48" i="30"/>
  <c r="AY48" i="31" s="1"/>
  <c r="AI48" i="30"/>
  <c r="AX48" i="31" s="1"/>
  <c r="AH48" i="30"/>
  <c r="AW48" i="31" s="1"/>
  <c r="AL47" i="30"/>
  <c r="BA47" i="31" s="1"/>
  <c r="AK47" i="30"/>
  <c r="AZ47" i="31" s="1"/>
  <c r="AJ47" i="30"/>
  <c r="AY47" i="31" s="1"/>
  <c r="AI47" i="30"/>
  <c r="AX47" i="31" s="1"/>
  <c r="AH47" i="30"/>
  <c r="AW47" i="31" s="1"/>
  <c r="AL46" i="30"/>
  <c r="BA46" i="31" s="1"/>
  <c r="AK46" i="30"/>
  <c r="AZ46" i="31" s="1"/>
  <c r="AJ46" i="30"/>
  <c r="AY46" i="31" s="1"/>
  <c r="AI46" i="30"/>
  <c r="AX46" i="31" s="1"/>
  <c r="AH46" i="30"/>
  <c r="AW46" i="31" s="1"/>
  <c r="AL45" i="30"/>
  <c r="BA45" i="31" s="1"/>
  <c r="AK45" i="30"/>
  <c r="AZ45" i="31" s="1"/>
  <c r="AJ45" i="30"/>
  <c r="AY45" i="31" s="1"/>
  <c r="AI45" i="30"/>
  <c r="AX45" i="31" s="1"/>
  <c r="AH45" i="30"/>
  <c r="AW45" i="31" s="1"/>
  <c r="AL44" i="30"/>
  <c r="BA44" i="31" s="1"/>
  <c r="AK44" i="30"/>
  <c r="AZ44" i="31" s="1"/>
  <c r="AJ44" i="30"/>
  <c r="AY44" i="31" s="1"/>
  <c r="AI44" i="30"/>
  <c r="AX44" i="31" s="1"/>
  <c r="AH44" i="30"/>
  <c r="AW44" i="31" s="1"/>
  <c r="AL43" i="30"/>
  <c r="BA43" i="31" s="1"/>
  <c r="AK43" i="30"/>
  <c r="AZ43" i="31" s="1"/>
  <c r="AJ43" i="30"/>
  <c r="AY43" i="31" s="1"/>
  <c r="AI43" i="30"/>
  <c r="AX43" i="31" s="1"/>
  <c r="AH43" i="30"/>
  <c r="AW43" i="31" s="1"/>
  <c r="AL42" i="30"/>
  <c r="BA42" i="31" s="1"/>
  <c r="AK42" i="30"/>
  <c r="AZ42" i="31" s="1"/>
  <c r="AJ42" i="30"/>
  <c r="AY42" i="31" s="1"/>
  <c r="AI42" i="30"/>
  <c r="AX42" i="31" s="1"/>
  <c r="AH42" i="30"/>
  <c r="AW42" i="31" s="1"/>
  <c r="AL41" i="30"/>
  <c r="BA41" i="31" s="1"/>
  <c r="AK41" i="30"/>
  <c r="AZ41" i="31" s="1"/>
  <c r="AJ41" i="30"/>
  <c r="AY41" i="31" s="1"/>
  <c r="AI41" i="30"/>
  <c r="AX41" i="31" s="1"/>
  <c r="AH41" i="30"/>
  <c r="AW41" i="31" s="1"/>
  <c r="AL40" i="30"/>
  <c r="BA40" i="31" s="1"/>
  <c r="AK40" i="30"/>
  <c r="AZ40" i="31" s="1"/>
  <c r="AJ40" i="30"/>
  <c r="AY40" i="31" s="1"/>
  <c r="AI40" i="30"/>
  <c r="AX40" i="31" s="1"/>
  <c r="AH40" i="30"/>
  <c r="AW40" i="31" s="1"/>
  <c r="AL39" i="30"/>
  <c r="BA39" i="31" s="1"/>
  <c r="AK39" i="30"/>
  <c r="AZ39" i="31" s="1"/>
  <c r="AJ39" i="30"/>
  <c r="AY39" i="31" s="1"/>
  <c r="AI39" i="30"/>
  <c r="AX39" i="31" s="1"/>
  <c r="AH39" i="30"/>
  <c r="AW39" i="31" s="1"/>
  <c r="AL38" i="30"/>
  <c r="BA38" i="31" s="1"/>
  <c r="AK38" i="30"/>
  <c r="AZ38" i="31" s="1"/>
  <c r="AJ38" i="30"/>
  <c r="AY38" i="31" s="1"/>
  <c r="AI38" i="30"/>
  <c r="AX38" i="31" s="1"/>
  <c r="AH38" i="30"/>
  <c r="AW38" i="31" s="1"/>
  <c r="AL37" i="30"/>
  <c r="BA37" i="31" s="1"/>
  <c r="AK37" i="30"/>
  <c r="AZ37" i="31" s="1"/>
  <c r="AJ37" i="30"/>
  <c r="AY37" i="31" s="1"/>
  <c r="AI37" i="30"/>
  <c r="AX37" i="31" s="1"/>
  <c r="AH37" i="30"/>
  <c r="AW37" i="31" s="1"/>
  <c r="AL36" i="30"/>
  <c r="BA36" i="31" s="1"/>
  <c r="AK36" i="30"/>
  <c r="AZ36" i="31" s="1"/>
  <c r="AJ36" i="30"/>
  <c r="AY36" i="31" s="1"/>
  <c r="AI36" i="30"/>
  <c r="AX36" i="31" s="1"/>
  <c r="AH36" i="30"/>
  <c r="AW36" i="31" s="1"/>
  <c r="AL35" i="30"/>
  <c r="BA35" i="31" s="1"/>
  <c r="AK35" i="30"/>
  <c r="AZ35" i="31" s="1"/>
  <c r="AJ35" i="30"/>
  <c r="AY35" i="31" s="1"/>
  <c r="AI35" i="30"/>
  <c r="AX35" i="31" s="1"/>
  <c r="AH35" i="30"/>
  <c r="AW35" i="31" s="1"/>
  <c r="AL34" i="30"/>
  <c r="BA34" i="31" s="1"/>
  <c r="AK34" i="30"/>
  <c r="AZ34" i="31" s="1"/>
  <c r="AJ34" i="30"/>
  <c r="AY34" i="31" s="1"/>
  <c r="AI34" i="30"/>
  <c r="AX34" i="31" s="1"/>
  <c r="AH34" i="30"/>
  <c r="AW34" i="31" s="1"/>
  <c r="AL33" i="30"/>
  <c r="BA33" i="31" s="1"/>
  <c r="AK33" i="30"/>
  <c r="AZ33" i="31" s="1"/>
  <c r="AJ33" i="30"/>
  <c r="AY33" i="31" s="1"/>
  <c r="AI33" i="30"/>
  <c r="AX33" i="31" s="1"/>
  <c r="AH33" i="30"/>
  <c r="AW33" i="31" s="1"/>
  <c r="AL32" i="30"/>
  <c r="BA32" i="31" s="1"/>
  <c r="AK32" i="30"/>
  <c r="AZ32" i="31" s="1"/>
  <c r="AJ32" i="30"/>
  <c r="AY32" i="31" s="1"/>
  <c r="AI32" i="30"/>
  <c r="AX32" i="31" s="1"/>
  <c r="AH32" i="30"/>
  <c r="AW32" i="31" s="1"/>
  <c r="AL31" i="30"/>
  <c r="BA31" i="31" s="1"/>
  <c r="AK31" i="30"/>
  <c r="AZ31" i="31" s="1"/>
  <c r="AJ31" i="30"/>
  <c r="AY31" i="31" s="1"/>
  <c r="AI31" i="30"/>
  <c r="AX31" i="31" s="1"/>
  <c r="AH31" i="30"/>
  <c r="AW31" i="31" s="1"/>
  <c r="AL30" i="30"/>
  <c r="BA30" i="31" s="1"/>
  <c r="BA6" i="31" s="1"/>
  <c r="AK30" i="30"/>
  <c r="AZ30" i="31" s="1"/>
  <c r="AJ30" i="30"/>
  <c r="AY30" i="31" s="1"/>
  <c r="AY6" i="31" s="1"/>
  <c r="AI30" i="30"/>
  <c r="AX30" i="31" s="1"/>
  <c r="AH30" i="30"/>
  <c r="AW30" i="31" s="1"/>
  <c r="AL29" i="30"/>
  <c r="BA29" i="31" s="1"/>
  <c r="AK29" i="30"/>
  <c r="AZ29" i="31" s="1"/>
  <c r="AJ29" i="30"/>
  <c r="AY29" i="31" s="1"/>
  <c r="AI29" i="30"/>
  <c r="AX29" i="31" s="1"/>
  <c r="AH29" i="30"/>
  <c r="AL28" i="30"/>
  <c r="BA28" i="31" s="1"/>
  <c r="AK28" i="30"/>
  <c r="AZ28" i="31" s="1"/>
  <c r="AJ28" i="30"/>
  <c r="AY28" i="31" s="1"/>
  <c r="AI28" i="30"/>
  <c r="AX28" i="31" s="1"/>
  <c r="AH28" i="30"/>
  <c r="AW28" i="31" s="1"/>
  <c r="AL27" i="30"/>
  <c r="BA27" i="31" s="1"/>
  <c r="AK27" i="30"/>
  <c r="AZ27" i="31" s="1"/>
  <c r="AJ27" i="30"/>
  <c r="AY27" i="31" s="1"/>
  <c r="AI27" i="30"/>
  <c r="AX27" i="31" s="1"/>
  <c r="AH27" i="30"/>
  <c r="AW27" i="31" s="1"/>
  <c r="AL26" i="30"/>
  <c r="BA26" i="31" s="1"/>
  <c r="AK26" i="30"/>
  <c r="AZ26" i="31" s="1"/>
  <c r="AJ26" i="30"/>
  <c r="AY26" i="31" s="1"/>
  <c r="AI26" i="30"/>
  <c r="AX26" i="31" s="1"/>
  <c r="AH26" i="30"/>
  <c r="AW26" i="31" s="1"/>
  <c r="AL25" i="30"/>
  <c r="BA25" i="31" s="1"/>
  <c r="AK25" i="30"/>
  <c r="AZ25" i="31" s="1"/>
  <c r="AJ25" i="30"/>
  <c r="AY25" i="31" s="1"/>
  <c r="AI25" i="30"/>
  <c r="AX25" i="31" s="1"/>
  <c r="AH25" i="30"/>
  <c r="AW25" i="31" s="1"/>
  <c r="AL24" i="30"/>
  <c r="BA24" i="31" s="1"/>
  <c r="AK24" i="30"/>
  <c r="AZ24" i="31" s="1"/>
  <c r="AJ24" i="30"/>
  <c r="AY24" i="31" s="1"/>
  <c r="AI24" i="30"/>
  <c r="AX24" i="31" s="1"/>
  <c r="AH24" i="30"/>
  <c r="AW24" i="31" s="1"/>
  <c r="AL23" i="30"/>
  <c r="BA23" i="31" s="1"/>
  <c r="AK23" i="30"/>
  <c r="AZ23" i="31" s="1"/>
  <c r="AJ23" i="30"/>
  <c r="AY23" i="31" s="1"/>
  <c r="AI23" i="30"/>
  <c r="AX23" i="31" s="1"/>
  <c r="AH23" i="30"/>
  <c r="AW23" i="31" s="1"/>
  <c r="AL22" i="30"/>
  <c r="BA22" i="31" s="1"/>
  <c r="AK22" i="30"/>
  <c r="AZ22" i="31" s="1"/>
  <c r="AJ22" i="30"/>
  <c r="AY22" i="31" s="1"/>
  <c r="AI22" i="30"/>
  <c r="AX22" i="31" s="1"/>
  <c r="AH22" i="30"/>
  <c r="AW22" i="31" s="1"/>
  <c r="AL21" i="30"/>
  <c r="BA21" i="31" s="1"/>
  <c r="AK21" i="30"/>
  <c r="AZ21" i="31" s="1"/>
  <c r="AJ21" i="30"/>
  <c r="AY21" i="31" s="1"/>
  <c r="AI21" i="30"/>
  <c r="AX21" i="31" s="1"/>
  <c r="AH21" i="30"/>
  <c r="AW21" i="31" s="1"/>
  <c r="AL20" i="30"/>
  <c r="BA20" i="31" s="1"/>
  <c r="AK20" i="30"/>
  <c r="AZ20" i="31" s="1"/>
  <c r="AJ20" i="30"/>
  <c r="AY20" i="31" s="1"/>
  <c r="AI20" i="30"/>
  <c r="AX20" i="31" s="1"/>
  <c r="AH20" i="30"/>
  <c r="AW20" i="31" s="1"/>
  <c r="AL19" i="30"/>
  <c r="BA19" i="31" s="1"/>
  <c r="AK19" i="30"/>
  <c r="AZ19" i="31" s="1"/>
  <c r="AJ19" i="30"/>
  <c r="AY19" i="31" s="1"/>
  <c r="AI19" i="30"/>
  <c r="AX19" i="31" s="1"/>
  <c r="AH19" i="30"/>
  <c r="AW19" i="31" s="1"/>
  <c r="AL18" i="30"/>
  <c r="BA18" i="31" s="1"/>
  <c r="AK18" i="30"/>
  <c r="AZ18" i="31" s="1"/>
  <c r="AJ18" i="30"/>
  <c r="AY18" i="31" s="1"/>
  <c r="AI18" i="30"/>
  <c r="AX18" i="31" s="1"/>
  <c r="AH18" i="30"/>
  <c r="AW18" i="31" s="1"/>
  <c r="AL17" i="30"/>
  <c r="BA17" i="31" s="1"/>
  <c r="AK17" i="30"/>
  <c r="AZ17" i="31" s="1"/>
  <c r="AJ17" i="30"/>
  <c r="AY17" i="31" s="1"/>
  <c r="AI17" i="30"/>
  <c r="AX17" i="31" s="1"/>
  <c r="AH17" i="30"/>
  <c r="AW17" i="31" s="1"/>
  <c r="AL16" i="30"/>
  <c r="BA16" i="31" s="1"/>
  <c r="AK16" i="30"/>
  <c r="AZ16" i="31" s="1"/>
  <c r="AJ16" i="30"/>
  <c r="AY16" i="31" s="1"/>
  <c r="AI16" i="30"/>
  <c r="AX16" i="31" s="1"/>
  <c r="AH16" i="30"/>
  <c r="AW16" i="31" s="1"/>
  <c r="AL15" i="30"/>
  <c r="BA15" i="31" s="1"/>
  <c r="AK15" i="30"/>
  <c r="AZ15" i="31" s="1"/>
  <c r="AJ15" i="30"/>
  <c r="AY15" i="31" s="1"/>
  <c r="AI15" i="30"/>
  <c r="AX15" i="31" s="1"/>
  <c r="AH15" i="30"/>
  <c r="AW15" i="31" s="1"/>
  <c r="AL14" i="30"/>
  <c r="BA14" i="31" s="1"/>
  <c r="AK14" i="30"/>
  <c r="AZ14" i="31" s="1"/>
  <c r="AJ14" i="30"/>
  <c r="AY14" i="31" s="1"/>
  <c r="AI14" i="30"/>
  <c r="AX14" i="31" s="1"/>
  <c r="AH14" i="30"/>
  <c r="AW14" i="31" s="1"/>
  <c r="AL13" i="30"/>
  <c r="BA13" i="31" s="1"/>
  <c r="AK13" i="30"/>
  <c r="AZ13" i="31" s="1"/>
  <c r="AJ13" i="30"/>
  <c r="AY13" i="31" s="1"/>
  <c r="AI13" i="30"/>
  <c r="AX13" i="31" s="1"/>
  <c r="AH13" i="30"/>
  <c r="AW13" i="31" s="1"/>
  <c r="AL12" i="30"/>
  <c r="BA12" i="31" s="1"/>
  <c r="AK12" i="30"/>
  <c r="AJ12" i="30"/>
  <c r="AY12" i="31"/>
  <c r="AI12" i="30"/>
  <c r="AX12" i="31"/>
  <c r="AH12" i="30"/>
  <c r="AW12" i="31"/>
  <c r="AL11" i="30"/>
  <c r="BA11" i="31"/>
  <c r="AK11" i="30"/>
  <c r="AZ11" i="31"/>
  <c r="AJ11" i="30"/>
  <c r="AY11" i="31"/>
  <c r="AI11" i="30"/>
  <c r="AX11" i="31"/>
  <c r="AH11" i="30"/>
  <c r="AW11" i="31"/>
  <c r="AL10" i="30"/>
  <c r="BA10" i="31"/>
  <c r="AK10" i="30"/>
  <c r="AZ10" i="31"/>
  <c r="AJ10" i="30"/>
  <c r="AY10" i="31"/>
  <c r="AI10" i="30"/>
  <c r="AX10" i="31"/>
  <c r="AM9" i="30"/>
  <c r="AL9" i="30"/>
  <c r="AK9" i="30"/>
  <c r="AJ9" i="30"/>
  <c r="AI9" i="30"/>
  <c r="AH10" i="29"/>
  <c r="AT10" i="29" s="1"/>
  <c r="DO9" i="31"/>
  <c r="DO5" i="31"/>
  <c r="DN9" i="31"/>
  <c r="DN5" i="31"/>
  <c r="DM9" i="31"/>
  <c r="DM5" i="31"/>
  <c r="DK9" i="31"/>
  <c r="DK5" i="31"/>
  <c r="DJ9" i="31"/>
  <c r="DJ5" i="31"/>
  <c r="DI9" i="31"/>
  <c r="DI5" i="31"/>
  <c r="DG9" i="31"/>
  <c r="DG5" i="31"/>
  <c r="DF9" i="31"/>
  <c r="DF5" i="31"/>
  <c r="DE9" i="31"/>
  <c r="DE5" i="31"/>
  <c r="DC9" i="31"/>
  <c r="DC5" i="31"/>
  <c r="DB9" i="31"/>
  <c r="DB5" i="31"/>
  <c r="DA9" i="31"/>
  <c r="DA5" i="31"/>
  <c r="CZ9" i="31"/>
  <c r="CZ5" i="31"/>
  <c r="CY9" i="31"/>
  <c r="CY5" i="31"/>
  <c r="CX9" i="31"/>
  <c r="CX5" i="31"/>
  <c r="CQ9" i="31"/>
  <c r="CQ5" i="31"/>
  <c r="CP9" i="31"/>
  <c r="CP5" i="31"/>
  <c r="CN9" i="31"/>
  <c r="CN5" i="31"/>
  <c r="CM9" i="31"/>
  <c r="D72" i="4"/>
  <c r="CM5" i="31"/>
  <c r="CV9" i="31"/>
  <c r="CV5" i="31" s="1"/>
  <c r="CU9" i="31"/>
  <c r="CU5" i="31" s="1"/>
  <c r="CT9" i="31"/>
  <c r="CT5" i="31" s="1"/>
  <c r="CS9" i="31"/>
  <c r="CS5" i="31" s="1"/>
  <c r="CR9" i="31"/>
  <c r="CR5" i="31" s="1"/>
  <c r="CK9" i="31"/>
  <c r="CK5" i="31" s="1"/>
  <c r="CJ9" i="31"/>
  <c r="CJ5" i="31" s="1"/>
  <c r="CI9" i="31"/>
  <c r="CI5" i="31" s="1"/>
  <c r="CH9" i="31"/>
  <c r="CG9" i="31"/>
  <c r="CF9" i="31"/>
  <c r="CF5" i="31" s="1"/>
  <c r="BX9" i="31"/>
  <c r="BX5" i="31" s="1"/>
  <c r="BW9" i="31"/>
  <c r="BW5" i="31" s="1"/>
  <c r="BS9" i="31"/>
  <c r="BS5" i="31" s="1"/>
  <c r="BR9" i="31"/>
  <c r="BQ9" i="31"/>
  <c r="BQ5" i="31"/>
  <c r="BP9" i="31"/>
  <c r="BO9" i="31"/>
  <c r="BO5" i="31" s="1"/>
  <c r="Y9" i="31"/>
  <c r="K38" i="4" s="1"/>
  <c r="S56" i="31"/>
  <c r="R56" i="31"/>
  <c r="Q56" i="31"/>
  <c r="P56" i="31"/>
  <c r="S55" i="31"/>
  <c r="R55" i="31"/>
  <c r="Q55" i="31"/>
  <c r="P55" i="31"/>
  <c r="S54" i="31"/>
  <c r="R54" i="31"/>
  <c r="Q54" i="31"/>
  <c r="P54" i="31"/>
  <c r="S53" i="31"/>
  <c r="R53" i="31"/>
  <c r="Q53" i="31"/>
  <c r="P53" i="31"/>
  <c r="S52" i="31"/>
  <c r="R52" i="31"/>
  <c r="Q52" i="31"/>
  <c r="P52" i="31"/>
  <c r="S51" i="31"/>
  <c r="R51" i="31"/>
  <c r="Q51" i="31"/>
  <c r="P51" i="31"/>
  <c r="S50" i="31"/>
  <c r="R50" i="31"/>
  <c r="Q50" i="31"/>
  <c r="P50" i="31"/>
  <c r="S49" i="31"/>
  <c r="R49" i="31"/>
  <c r="Q49" i="31"/>
  <c r="P49" i="31"/>
  <c r="S48" i="31"/>
  <c r="R48" i="31"/>
  <c r="Q48" i="31"/>
  <c r="P48" i="31"/>
  <c r="S47" i="31"/>
  <c r="R47" i="31"/>
  <c r="Q47" i="31"/>
  <c r="P47" i="31"/>
  <c r="S46" i="31"/>
  <c r="R46" i="31"/>
  <c r="Q46" i="31"/>
  <c r="P46" i="31"/>
  <c r="S45" i="31"/>
  <c r="R45" i="31"/>
  <c r="Q45" i="31"/>
  <c r="P45" i="31"/>
  <c r="S44" i="31"/>
  <c r="R44" i="31"/>
  <c r="Q44" i="31"/>
  <c r="P44" i="31"/>
  <c r="S43" i="31"/>
  <c r="R43" i="31"/>
  <c r="Q43" i="31"/>
  <c r="P43" i="31"/>
  <c r="S42" i="31"/>
  <c r="R42" i="31"/>
  <c r="Q42" i="31"/>
  <c r="P42" i="31"/>
  <c r="S41" i="31"/>
  <c r="R41" i="31"/>
  <c r="Q41" i="31"/>
  <c r="P41" i="31"/>
  <c r="S40" i="31"/>
  <c r="Q40" i="31"/>
  <c r="P40" i="31"/>
  <c r="S39" i="31"/>
  <c r="Q39" i="31"/>
  <c r="P39" i="31"/>
  <c r="S38" i="31"/>
  <c r="R38" i="31"/>
  <c r="Q38" i="31"/>
  <c r="P38" i="31"/>
  <c r="S37" i="31"/>
  <c r="R37" i="31"/>
  <c r="Q37" i="31"/>
  <c r="P37" i="31"/>
  <c r="S36" i="31"/>
  <c r="Q36" i="31"/>
  <c r="P36" i="31"/>
  <c r="S35" i="31"/>
  <c r="Q35" i="31"/>
  <c r="P35" i="31"/>
  <c r="S34" i="31"/>
  <c r="R34" i="31"/>
  <c r="Q34" i="31"/>
  <c r="P34" i="31"/>
  <c r="S33" i="31"/>
  <c r="R33" i="31"/>
  <c r="Q33" i="31"/>
  <c r="P33" i="31"/>
  <c r="S32" i="31"/>
  <c r="Q32" i="31"/>
  <c r="P32" i="31"/>
  <c r="S31" i="31"/>
  <c r="Q31" i="31"/>
  <c r="P31" i="31"/>
  <c r="S30" i="31"/>
  <c r="R30" i="31"/>
  <c r="Q30" i="31"/>
  <c r="P30" i="31"/>
  <c r="S29" i="31"/>
  <c r="R29" i="31"/>
  <c r="Q29" i="31"/>
  <c r="P29" i="31"/>
  <c r="S28" i="31"/>
  <c r="Q28" i="31"/>
  <c r="P28" i="31"/>
  <c r="S27" i="31"/>
  <c r="Q27" i="31"/>
  <c r="P27" i="31"/>
  <c r="S26" i="31"/>
  <c r="R26" i="31"/>
  <c r="Q26" i="31"/>
  <c r="P26" i="31"/>
  <c r="S25" i="31"/>
  <c r="R25" i="31"/>
  <c r="Q25" i="31"/>
  <c r="P25" i="31"/>
  <c r="S24" i="31"/>
  <c r="Q24" i="31"/>
  <c r="P24" i="31"/>
  <c r="S23" i="31"/>
  <c r="Q23" i="31"/>
  <c r="P23" i="31"/>
  <c r="S22" i="31"/>
  <c r="R22" i="31"/>
  <c r="Q22" i="31"/>
  <c r="P22" i="31"/>
  <c r="S21" i="31"/>
  <c r="R21" i="31"/>
  <c r="Q21" i="31"/>
  <c r="P21" i="31"/>
  <c r="S20" i="31"/>
  <c r="Q20" i="31"/>
  <c r="P20" i="31"/>
  <c r="S19" i="31"/>
  <c r="Q19" i="31"/>
  <c r="P19" i="31"/>
  <c r="S18" i="31"/>
  <c r="R18" i="31"/>
  <c r="Q18" i="31"/>
  <c r="P18" i="31"/>
  <c r="S17" i="31"/>
  <c r="R17" i="31"/>
  <c r="Q17" i="31"/>
  <c r="P17" i="31"/>
  <c r="S16" i="31"/>
  <c r="Q16" i="31"/>
  <c r="Q6" i="31" s="1"/>
  <c r="P16" i="31"/>
  <c r="S15" i="31"/>
  <c r="Q15" i="31"/>
  <c r="P15" i="31"/>
  <c r="S14" i="31"/>
  <c r="R14" i="31"/>
  <c r="Q14" i="31"/>
  <c r="P14" i="31"/>
  <c r="S13" i="31"/>
  <c r="R13" i="31"/>
  <c r="Q13" i="31"/>
  <c r="P13" i="31"/>
  <c r="S12" i="31"/>
  <c r="Q12" i="31"/>
  <c r="P12" i="31"/>
  <c r="S11" i="31"/>
  <c r="Q11" i="31"/>
  <c r="P11" i="31"/>
  <c r="S10" i="31"/>
  <c r="R10" i="31"/>
  <c r="Q10" i="31"/>
  <c r="P10" i="31"/>
  <c r="T9" i="31"/>
  <c r="T5" i="31"/>
  <c r="S9" i="31"/>
  <c r="D37" i="4"/>
  <c r="R9" i="31"/>
  <c r="D36" i="4"/>
  <c r="Q9" i="31"/>
  <c r="Q5" i="31"/>
  <c r="P9" i="31"/>
  <c r="L6" i="31"/>
  <c r="O40" i="31" s="1"/>
  <c r="AM56" i="31"/>
  <c r="AL56" i="31"/>
  <c r="AK56" i="31"/>
  <c r="AJ56" i="31"/>
  <c r="AI56" i="31"/>
  <c r="AA56" i="31"/>
  <c r="Z56" i="31"/>
  <c r="K56" i="31"/>
  <c r="O56" i="31" s="1"/>
  <c r="J56" i="31"/>
  <c r="H56" i="31"/>
  <c r="G56" i="31"/>
  <c r="F56" i="31"/>
  <c r="E56" i="31"/>
  <c r="D56" i="31"/>
  <c r="C56" i="31"/>
  <c r="AM55" i="31"/>
  <c r="AL55" i="31"/>
  <c r="AK55" i="31"/>
  <c r="AJ55" i="31"/>
  <c r="AI55" i="31"/>
  <c r="AA55" i="31"/>
  <c r="Z55" i="31"/>
  <c r="K55" i="31"/>
  <c r="O55" i="31" s="1"/>
  <c r="J55" i="31"/>
  <c r="H55" i="31"/>
  <c r="G55" i="31"/>
  <c r="F55" i="31"/>
  <c r="E55" i="31"/>
  <c r="D55" i="31"/>
  <c r="C55" i="31"/>
  <c r="AM54" i="31"/>
  <c r="AL54" i="31"/>
  <c r="AK54" i="31"/>
  <c r="AJ54" i="31"/>
  <c r="AI54" i="31"/>
  <c r="AA54" i="31"/>
  <c r="Z54" i="31"/>
  <c r="K54" i="31"/>
  <c r="J54" i="31"/>
  <c r="H54" i="31"/>
  <c r="G54" i="31"/>
  <c r="F54" i="31"/>
  <c r="E54" i="31"/>
  <c r="CD54" i="31" s="1"/>
  <c r="D54" i="31"/>
  <c r="C54" i="31"/>
  <c r="AM53" i="31"/>
  <c r="AL53" i="31"/>
  <c r="AK53" i="31"/>
  <c r="AJ53" i="31"/>
  <c r="AI53" i="31"/>
  <c r="AA53" i="31"/>
  <c r="Z53" i="31"/>
  <c r="K53" i="31"/>
  <c r="J53" i="31"/>
  <c r="L53" i="31" s="1"/>
  <c r="H53" i="31"/>
  <c r="G53" i="31"/>
  <c r="F53" i="31"/>
  <c r="E53" i="31"/>
  <c r="CD53" i="31" s="1"/>
  <c r="D53" i="31"/>
  <c r="C53" i="31"/>
  <c r="AM52" i="31"/>
  <c r="AL52" i="31"/>
  <c r="AK52" i="31"/>
  <c r="AJ52" i="31"/>
  <c r="AI52" i="31"/>
  <c r="AA52" i="31"/>
  <c r="Z52" i="31"/>
  <c r="K52" i="31"/>
  <c r="J52" i="31"/>
  <c r="M52" i="31" s="1"/>
  <c r="H52" i="31"/>
  <c r="G52" i="31"/>
  <c r="F52" i="31"/>
  <c r="E52" i="31"/>
  <c r="D52" i="31"/>
  <c r="C52" i="31"/>
  <c r="AM51" i="31"/>
  <c r="AL51" i="31"/>
  <c r="AK51" i="31"/>
  <c r="AJ51" i="31"/>
  <c r="AI51" i="31"/>
  <c r="AA51" i="31"/>
  <c r="Z51" i="31"/>
  <c r="K51" i="31"/>
  <c r="N51" i="31" s="1"/>
  <c r="J51" i="31"/>
  <c r="H51" i="31"/>
  <c r="G51" i="31"/>
  <c r="F51" i="31"/>
  <c r="E51" i="31"/>
  <c r="D51" i="31"/>
  <c r="C51" i="31"/>
  <c r="AM50" i="31"/>
  <c r="AL50" i="31"/>
  <c r="AK50" i="31"/>
  <c r="AJ50" i="31"/>
  <c r="AI50" i="31"/>
  <c r="AA50" i="31"/>
  <c r="Z50" i="31"/>
  <c r="K50" i="31"/>
  <c r="N50" i="31" s="1"/>
  <c r="J50" i="31"/>
  <c r="L50" i="31" s="1"/>
  <c r="H50" i="31"/>
  <c r="G50" i="31"/>
  <c r="F50" i="31"/>
  <c r="E50" i="31"/>
  <c r="CD50" i="31" s="1"/>
  <c r="D50" i="31"/>
  <c r="C50" i="31"/>
  <c r="AM49" i="31"/>
  <c r="AL49" i="31"/>
  <c r="AK49" i="31"/>
  <c r="AJ49" i="31"/>
  <c r="AI49" i="31"/>
  <c r="AA49" i="31"/>
  <c r="Z49" i="31"/>
  <c r="K49" i="31"/>
  <c r="N49" i="31"/>
  <c r="J49" i="31"/>
  <c r="H49" i="31"/>
  <c r="G49" i="31"/>
  <c r="F49" i="31"/>
  <c r="E49" i="31"/>
  <c r="D49" i="31"/>
  <c r="C49" i="31"/>
  <c r="AM48" i="31"/>
  <c r="AL48" i="31"/>
  <c r="AK48" i="31"/>
  <c r="AJ48" i="31"/>
  <c r="AI48" i="31"/>
  <c r="AA48" i="31"/>
  <c r="Z48" i="31"/>
  <c r="K48" i="31"/>
  <c r="N48" i="31"/>
  <c r="J48" i="31"/>
  <c r="M48" i="31"/>
  <c r="H48" i="31"/>
  <c r="G48" i="31"/>
  <c r="F48" i="31"/>
  <c r="E48" i="31"/>
  <c r="D48" i="31"/>
  <c r="C48" i="31"/>
  <c r="AM47" i="31"/>
  <c r="AL47" i="31"/>
  <c r="AK47" i="31"/>
  <c r="AJ47" i="31"/>
  <c r="AI47" i="31"/>
  <c r="AA47" i="31"/>
  <c r="Z47" i="31"/>
  <c r="K47" i="31"/>
  <c r="O47" i="31" s="1"/>
  <c r="J47" i="31"/>
  <c r="H47" i="31"/>
  <c r="G47" i="31"/>
  <c r="F47" i="31"/>
  <c r="E47" i="31"/>
  <c r="D47" i="31"/>
  <c r="C47" i="31"/>
  <c r="AM46" i="31"/>
  <c r="AL46" i="31"/>
  <c r="AK46" i="31"/>
  <c r="AJ46" i="31"/>
  <c r="AI46" i="31"/>
  <c r="AA46" i="31"/>
  <c r="Z46" i="31"/>
  <c r="K46" i="31"/>
  <c r="O46" i="31" s="1"/>
  <c r="J46" i="31"/>
  <c r="M46" i="31" s="1"/>
  <c r="H46" i="31"/>
  <c r="G46" i="31"/>
  <c r="F46" i="31"/>
  <c r="E46" i="31"/>
  <c r="CD46" i="31" s="1"/>
  <c r="CA46" i="31"/>
  <c r="D46" i="31"/>
  <c r="C46" i="31"/>
  <c r="AM45" i="31"/>
  <c r="AL45" i="31"/>
  <c r="AK45" i="31"/>
  <c r="AJ45" i="31"/>
  <c r="AI45" i="31"/>
  <c r="AA45" i="31"/>
  <c r="Z45" i="31"/>
  <c r="K45" i="31"/>
  <c r="J45" i="31"/>
  <c r="M45" i="31" s="1"/>
  <c r="H45" i="31"/>
  <c r="G45" i="31"/>
  <c r="F45" i="31"/>
  <c r="E45" i="31"/>
  <c r="D45" i="31"/>
  <c r="C45" i="31"/>
  <c r="AM44" i="31"/>
  <c r="AL44" i="31"/>
  <c r="AK44" i="31"/>
  <c r="AJ44" i="31"/>
  <c r="AI44" i="31"/>
  <c r="AA44" i="31"/>
  <c r="Z44" i="31"/>
  <c r="K44" i="31"/>
  <c r="O44" i="31"/>
  <c r="J44" i="31"/>
  <c r="H44" i="31"/>
  <c r="G44" i="31"/>
  <c r="F44" i="31"/>
  <c r="E44" i="31"/>
  <c r="B44" i="31"/>
  <c r="D44" i="31"/>
  <c r="C44" i="31"/>
  <c r="AM43" i="31"/>
  <c r="AL43" i="31"/>
  <c r="AK43" i="31"/>
  <c r="AJ43" i="31"/>
  <c r="AI43" i="31"/>
  <c r="AA43" i="31"/>
  <c r="Z43" i="31"/>
  <c r="K43" i="31"/>
  <c r="N43" i="31" s="1"/>
  <c r="J43" i="31"/>
  <c r="H43" i="31"/>
  <c r="G43" i="31"/>
  <c r="F43" i="31"/>
  <c r="E43" i="31"/>
  <c r="B43" i="31" s="1"/>
  <c r="D43" i="31"/>
  <c r="C43" i="31"/>
  <c r="AM42" i="31"/>
  <c r="AL42" i="31"/>
  <c r="AK42" i="31"/>
  <c r="AJ42" i="31"/>
  <c r="AI42" i="31"/>
  <c r="AA42" i="31"/>
  <c r="Z42" i="31"/>
  <c r="K42" i="31"/>
  <c r="N42" i="31" s="1"/>
  <c r="J42" i="31"/>
  <c r="M42" i="31" s="1"/>
  <c r="H42" i="31"/>
  <c r="G42" i="31"/>
  <c r="F42" i="31"/>
  <c r="E42" i="31"/>
  <c r="D42" i="31"/>
  <c r="C42" i="31"/>
  <c r="AM41" i="31"/>
  <c r="AL41" i="31"/>
  <c r="AK41" i="31"/>
  <c r="AJ41" i="31"/>
  <c r="AI41" i="31"/>
  <c r="AA41" i="31"/>
  <c r="Z41" i="31"/>
  <c r="K41" i="31"/>
  <c r="J41" i="31"/>
  <c r="H41" i="31"/>
  <c r="G41" i="31"/>
  <c r="F41" i="31"/>
  <c r="E41" i="31"/>
  <c r="D41" i="31"/>
  <c r="C41" i="31"/>
  <c r="AM40" i="31"/>
  <c r="AL40" i="31"/>
  <c r="AK40" i="31"/>
  <c r="AJ40" i="31"/>
  <c r="AI40" i="31"/>
  <c r="AA40" i="31"/>
  <c r="Z40" i="31"/>
  <c r="K40" i="31"/>
  <c r="J40" i="31"/>
  <c r="H40" i="31"/>
  <c r="G40" i="31"/>
  <c r="F40" i="31"/>
  <c r="E40" i="31"/>
  <c r="D40" i="31"/>
  <c r="C40" i="31"/>
  <c r="AM39" i="31"/>
  <c r="AL39" i="31"/>
  <c r="AK39" i="31"/>
  <c r="AJ39" i="31"/>
  <c r="AI39" i="31"/>
  <c r="AA39" i="31"/>
  <c r="Z39" i="31"/>
  <c r="K39" i="31"/>
  <c r="J39" i="31"/>
  <c r="H39" i="31"/>
  <c r="G39" i="31"/>
  <c r="E39" i="31"/>
  <c r="D39" i="31"/>
  <c r="C39" i="31"/>
  <c r="AM38" i="31"/>
  <c r="AL38" i="31"/>
  <c r="AK38" i="31"/>
  <c r="AJ38" i="31"/>
  <c r="AI38" i="31"/>
  <c r="AA38" i="31"/>
  <c r="Z38" i="31"/>
  <c r="K38" i="31"/>
  <c r="J38" i="31"/>
  <c r="H38" i="31"/>
  <c r="G38" i="31"/>
  <c r="F38" i="31"/>
  <c r="E38" i="31"/>
  <c r="D38" i="31"/>
  <c r="C38" i="31"/>
  <c r="AM37" i="31"/>
  <c r="AL37" i="31"/>
  <c r="AK37" i="31"/>
  <c r="AJ37" i="31"/>
  <c r="AI37" i="31"/>
  <c r="AA37" i="31"/>
  <c r="Z37" i="31"/>
  <c r="K37" i="31"/>
  <c r="J37" i="31"/>
  <c r="H37" i="31"/>
  <c r="G37" i="31"/>
  <c r="F37" i="31"/>
  <c r="E37" i="31"/>
  <c r="D37" i="31"/>
  <c r="C37" i="31"/>
  <c r="AM36" i="31"/>
  <c r="AL36" i="31"/>
  <c r="AK36" i="31"/>
  <c r="AJ36" i="31"/>
  <c r="AI36" i="31"/>
  <c r="AA36" i="31"/>
  <c r="Z36" i="31"/>
  <c r="K36" i="31"/>
  <c r="J36" i="31"/>
  <c r="H36" i="31"/>
  <c r="G36" i="31"/>
  <c r="F36" i="31"/>
  <c r="E36" i="31"/>
  <c r="D36" i="31"/>
  <c r="C36" i="31"/>
  <c r="AM35" i="31"/>
  <c r="AL35" i="31"/>
  <c r="AK35" i="31"/>
  <c r="AJ35" i="31"/>
  <c r="AI35" i="31"/>
  <c r="AA35" i="31"/>
  <c r="Z35" i="31"/>
  <c r="K35" i="31"/>
  <c r="J35" i="31"/>
  <c r="H35" i="31"/>
  <c r="G35" i="31"/>
  <c r="E35" i="31"/>
  <c r="D35" i="31"/>
  <c r="C35" i="31"/>
  <c r="AM34" i="31"/>
  <c r="AL34" i="31"/>
  <c r="AK34" i="31"/>
  <c r="AJ34" i="31"/>
  <c r="AI34" i="31"/>
  <c r="AA34" i="31"/>
  <c r="Z34" i="31"/>
  <c r="K34" i="31"/>
  <c r="N34" i="31" s="1"/>
  <c r="J34" i="31"/>
  <c r="H34" i="31"/>
  <c r="G34" i="31"/>
  <c r="F34" i="31"/>
  <c r="E34" i="31"/>
  <c r="D34" i="31"/>
  <c r="C34" i="31"/>
  <c r="AM33" i="31"/>
  <c r="AL33" i="31"/>
  <c r="AK33" i="31"/>
  <c r="AJ33" i="31"/>
  <c r="AI33" i="31"/>
  <c r="AA33" i="31"/>
  <c r="Z33" i="31"/>
  <c r="K33" i="31"/>
  <c r="J33" i="31"/>
  <c r="H33" i="31"/>
  <c r="G33" i="31"/>
  <c r="F33" i="31"/>
  <c r="E33" i="31"/>
  <c r="D33" i="31"/>
  <c r="C33" i="31"/>
  <c r="AM32" i="31"/>
  <c r="AL32" i="31"/>
  <c r="AK32" i="31"/>
  <c r="AJ32" i="31"/>
  <c r="AI32" i="31"/>
  <c r="AA32" i="31"/>
  <c r="Z32" i="31"/>
  <c r="K32" i="31"/>
  <c r="J32" i="31"/>
  <c r="H32" i="31"/>
  <c r="G32" i="31"/>
  <c r="E32" i="31"/>
  <c r="D32" i="31"/>
  <c r="C32" i="31"/>
  <c r="AM31" i="31"/>
  <c r="AL31" i="31"/>
  <c r="AK31" i="31"/>
  <c r="AJ31" i="31"/>
  <c r="AI31" i="31"/>
  <c r="AA31" i="31"/>
  <c r="Z31" i="31"/>
  <c r="K31" i="31"/>
  <c r="J31" i="31"/>
  <c r="H31" i="31"/>
  <c r="G31" i="31"/>
  <c r="E31" i="31"/>
  <c r="D31" i="31"/>
  <c r="C31" i="31"/>
  <c r="AM30" i="31"/>
  <c r="AL30" i="31"/>
  <c r="AK30" i="31"/>
  <c r="AJ30" i="31"/>
  <c r="AI30" i="31"/>
  <c r="AA30" i="31"/>
  <c r="Z30" i="31"/>
  <c r="K30" i="31"/>
  <c r="J30" i="31"/>
  <c r="H30" i="31"/>
  <c r="G30" i="31"/>
  <c r="F30" i="31"/>
  <c r="E30" i="31"/>
  <c r="D30" i="31"/>
  <c r="C30" i="31"/>
  <c r="AM29" i="31"/>
  <c r="AL29" i="31"/>
  <c r="AK29" i="31"/>
  <c r="AJ29" i="31"/>
  <c r="AI29" i="31"/>
  <c r="AA29" i="31"/>
  <c r="Z29" i="31"/>
  <c r="K29" i="31"/>
  <c r="J29" i="31"/>
  <c r="H29" i="31"/>
  <c r="G29" i="31"/>
  <c r="F29" i="31"/>
  <c r="E29" i="31"/>
  <c r="D29" i="31"/>
  <c r="C29" i="31"/>
  <c r="AM28" i="31"/>
  <c r="AL28" i="31"/>
  <c r="AK28" i="31"/>
  <c r="AJ28" i="31"/>
  <c r="AI28" i="31"/>
  <c r="AA28" i="31"/>
  <c r="Z28" i="31"/>
  <c r="K28" i="31"/>
  <c r="N28" i="31" s="1"/>
  <c r="J28" i="31"/>
  <c r="H28" i="31"/>
  <c r="G28" i="31"/>
  <c r="F28" i="31"/>
  <c r="E28" i="31"/>
  <c r="D28" i="31"/>
  <c r="C28" i="31"/>
  <c r="AM27" i="31"/>
  <c r="AL27" i="31"/>
  <c r="AK27" i="31"/>
  <c r="AJ27" i="31"/>
  <c r="AI27" i="31"/>
  <c r="AA27" i="31"/>
  <c r="Z27" i="31"/>
  <c r="K27" i="31"/>
  <c r="J27" i="31"/>
  <c r="M27" i="31" s="1"/>
  <c r="H27" i="31"/>
  <c r="G27" i="31"/>
  <c r="E27" i="31"/>
  <c r="D27" i="31"/>
  <c r="C27" i="31"/>
  <c r="AM26" i="31"/>
  <c r="AL26" i="31"/>
  <c r="AK26" i="31"/>
  <c r="AJ26" i="31"/>
  <c r="AI26" i="31"/>
  <c r="AA26" i="31"/>
  <c r="Z26" i="31"/>
  <c r="K26" i="31"/>
  <c r="J26" i="31"/>
  <c r="H26" i="31"/>
  <c r="G26" i="31"/>
  <c r="F26" i="31"/>
  <c r="E26" i="31"/>
  <c r="D26" i="31"/>
  <c r="C26" i="31"/>
  <c r="AM25" i="31"/>
  <c r="AL25" i="31"/>
  <c r="AK25" i="31"/>
  <c r="AJ25" i="31"/>
  <c r="AI25" i="31"/>
  <c r="AA25" i="31"/>
  <c r="Z25" i="31"/>
  <c r="K25" i="31"/>
  <c r="J25" i="31"/>
  <c r="H25" i="31"/>
  <c r="G25" i="31"/>
  <c r="F25" i="31"/>
  <c r="E25" i="31"/>
  <c r="D25" i="31"/>
  <c r="C25" i="31"/>
  <c r="AM24" i="31"/>
  <c r="AL24" i="31"/>
  <c r="AK24" i="31"/>
  <c r="AJ24" i="31"/>
  <c r="AI24" i="31"/>
  <c r="AA24" i="31"/>
  <c r="Z24" i="31"/>
  <c r="K24" i="31"/>
  <c r="J24" i="31"/>
  <c r="H24" i="31"/>
  <c r="G24" i="31"/>
  <c r="F24" i="31"/>
  <c r="E24" i="31"/>
  <c r="D24" i="31"/>
  <c r="C24" i="31"/>
  <c r="AM23" i="31"/>
  <c r="AL23" i="31"/>
  <c r="AK23" i="31"/>
  <c r="AJ23" i="31"/>
  <c r="AI23" i="31"/>
  <c r="AA23" i="31"/>
  <c r="Z23" i="31"/>
  <c r="K23" i="31"/>
  <c r="J23" i="31"/>
  <c r="H23" i="31"/>
  <c r="G23" i="31"/>
  <c r="E23" i="31"/>
  <c r="D23" i="31"/>
  <c r="C23" i="31"/>
  <c r="AM22" i="31"/>
  <c r="AL22" i="31"/>
  <c r="AK22" i="31"/>
  <c r="AJ22" i="31"/>
  <c r="AI22" i="31"/>
  <c r="AA22" i="31"/>
  <c r="Z22" i="31"/>
  <c r="K22" i="31"/>
  <c r="O22" i="31" s="1"/>
  <c r="J22" i="31"/>
  <c r="H22" i="31"/>
  <c r="G22" i="31"/>
  <c r="F22" i="31"/>
  <c r="E22" i="31"/>
  <c r="D22" i="31"/>
  <c r="C22" i="31"/>
  <c r="AM21" i="31"/>
  <c r="AL21" i="31"/>
  <c r="AK21" i="31"/>
  <c r="AJ21" i="31"/>
  <c r="AI21" i="31"/>
  <c r="AA21" i="31"/>
  <c r="Z21" i="31"/>
  <c r="K21" i="31"/>
  <c r="J21" i="31"/>
  <c r="H21" i="31"/>
  <c r="G21" i="31"/>
  <c r="F21" i="31"/>
  <c r="E21" i="31"/>
  <c r="D21" i="31"/>
  <c r="C21" i="31"/>
  <c r="AM20" i="31"/>
  <c r="AL20" i="31"/>
  <c r="AK20" i="31"/>
  <c r="AJ20" i="31"/>
  <c r="AI20" i="31"/>
  <c r="AA20" i="31"/>
  <c r="Z20" i="31"/>
  <c r="K20" i="31"/>
  <c r="J20" i="31"/>
  <c r="H20" i="31"/>
  <c r="G20" i="31"/>
  <c r="E20" i="31"/>
  <c r="D20" i="31"/>
  <c r="C20" i="31"/>
  <c r="AM19" i="31"/>
  <c r="AL19" i="31"/>
  <c r="AK19" i="31"/>
  <c r="AJ19" i="31"/>
  <c r="AI19" i="31"/>
  <c r="AA19" i="31"/>
  <c r="Z19" i="31"/>
  <c r="K19" i="31"/>
  <c r="J19" i="31"/>
  <c r="H19" i="31"/>
  <c r="G19" i="31"/>
  <c r="E19" i="31"/>
  <c r="D19" i="31"/>
  <c r="C19" i="31"/>
  <c r="AM18" i="31"/>
  <c r="AL18" i="31"/>
  <c r="AK18" i="31"/>
  <c r="AJ18" i="31"/>
  <c r="AI18" i="31"/>
  <c r="AA18" i="31"/>
  <c r="Z18" i="31"/>
  <c r="K18" i="31"/>
  <c r="J18" i="31"/>
  <c r="H18" i="31"/>
  <c r="G18" i="31"/>
  <c r="F18" i="31"/>
  <c r="E18" i="31"/>
  <c r="D18" i="31"/>
  <c r="C18" i="31"/>
  <c r="AM17" i="31"/>
  <c r="AL17" i="31"/>
  <c r="AK17" i="31"/>
  <c r="AJ17" i="31"/>
  <c r="AI17" i="31"/>
  <c r="AA17" i="31"/>
  <c r="Z17" i="31"/>
  <c r="K17" i="31"/>
  <c r="J17" i="31"/>
  <c r="H17" i="31"/>
  <c r="G17" i="31"/>
  <c r="F17" i="31"/>
  <c r="E17" i="31"/>
  <c r="D17" i="31"/>
  <c r="C17" i="31"/>
  <c r="AM16" i="31"/>
  <c r="AL16" i="31"/>
  <c r="AK16" i="31"/>
  <c r="AJ16" i="31"/>
  <c r="AI16" i="31"/>
  <c r="AA16" i="31"/>
  <c r="Z16" i="31"/>
  <c r="K16" i="31"/>
  <c r="N16" i="31" s="1"/>
  <c r="J16" i="31"/>
  <c r="H16" i="31"/>
  <c r="G16" i="31"/>
  <c r="F16" i="31"/>
  <c r="E16" i="31"/>
  <c r="D16" i="31"/>
  <c r="C16" i="31"/>
  <c r="AM15" i="31"/>
  <c r="AL15" i="31"/>
  <c r="AK15" i="31"/>
  <c r="AJ15" i="31"/>
  <c r="AI15" i="31"/>
  <c r="AA15" i="31"/>
  <c r="Z15" i="31"/>
  <c r="K15" i="31"/>
  <c r="J15" i="31"/>
  <c r="M15" i="31" s="1"/>
  <c r="H15" i="31"/>
  <c r="G15" i="31"/>
  <c r="E15" i="31"/>
  <c r="D15" i="31"/>
  <c r="C15" i="31"/>
  <c r="AM14" i="31"/>
  <c r="AL14" i="31"/>
  <c r="AK14" i="31"/>
  <c r="AJ14" i="31"/>
  <c r="AI14" i="31"/>
  <c r="AA14" i="31"/>
  <c r="Z14" i="31"/>
  <c r="K14" i="31"/>
  <c r="J14" i="31"/>
  <c r="H14" i="31"/>
  <c r="G14" i="31"/>
  <c r="F14" i="31"/>
  <c r="E14" i="31"/>
  <c r="D14" i="31"/>
  <c r="C14" i="31"/>
  <c r="AM13" i="31"/>
  <c r="AL13" i="31"/>
  <c r="AK13" i="31"/>
  <c r="AJ13" i="31"/>
  <c r="AI13" i="31"/>
  <c r="AA13" i="31"/>
  <c r="Z13" i="31"/>
  <c r="K13" i="31"/>
  <c r="J13" i="31"/>
  <c r="H13" i="31"/>
  <c r="G13" i="31"/>
  <c r="F13" i="31"/>
  <c r="E13" i="31"/>
  <c r="D13" i="31"/>
  <c r="C13" i="31"/>
  <c r="AM12" i="31"/>
  <c r="AL12" i="31"/>
  <c r="AK12" i="31"/>
  <c r="AJ12" i="31"/>
  <c r="AI12" i="31"/>
  <c r="AA12" i="31"/>
  <c r="Z12" i="31"/>
  <c r="K12" i="31"/>
  <c r="J12" i="31"/>
  <c r="H12" i="31"/>
  <c r="G12" i="31"/>
  <c r="E12" i="31"/>
  <c r="D12" i="31"/>
  <c r="C12" i="31"/>
  <c r="AM11" i="31"/>
  <c r="AL11" i="31"/>
  <c r="AK11" i="31"/>
  <c r="AJ11" i="31"/>
  <c r="AI11" i="31"/>
  <c r="AA11" i="31"/>
  <c r="Z11" i="31"/>
  <c r="K11" i="31"/>
  <c r="J11" i="31"/>
  <c r="H11" i="31"/>
  <c r="G11" i="31"/>
  <c r="E11" i="31"/>
  <c r="D11" i="31"/>
  <c r="C11" i="31"/>
  <c r="AM10" i="31"/>
  <c r="AL10" i="31"/>
  <c r="AK10" i="31"/>
  <c r="AJ10" i="31"/>
  <c r="AI10" i="31"/>
  <c r="AB10" i="31"/>
  <c r="AA10" i="31"/>
  <c r="Z10" i="31"/>
  <c r="K10" i="31"/>
  <c r="O10" i="31" s="1"/>
  <c r="J10" i="31"/>
  <c r="H10" i="31"/>
  <c r="G10" i="31"/>
  <c r="F10" i="31"/>
  <c r="E10" i="31"/>
  <c r="B10" i="31" s="1"/>
  <c r="B11" i="31" s="1"/>
  <c r="D10" i="31"/>
  <c r="C10" i="31"/>
  <c r="AS9" i="31"/>
  <c r="D61" i="4" s="1"/>
  <c r="AM9" i="31"/>
  <c r="AM5" i="31" s="1"/>
  <c r="AL9" i="31"/>
  <c r="AL5" i="31" s="1"/>
  <c r="AK9" i="31"/>
  <c r="AK5" i="31" s="1"/>
  <c r="AJ9" i="31"/>
  <c r="AI9" i="31"/>
  <c r="AI5" i="31" s="1"/>
  <c r="AH9" i="31"/>
  <c r="D47" i="4" s="1"/>
  <c r="AG9" i="31"/>
  <c r="AB9" i="31"/>
  <c r="AA9" i="31"/>
  <c r="AA5" i="31" s="1"/>
  <c r="Z9" i="31"/>
  <c r="E6" i="31"/>
  <c r="AS56" i="30"/>
  <c r="BH56" i="31" s="1"/>
  <c r="AR56" i="30"/>
  <c r="BG56" i="31" s="1"/>
  <c r="AQ56" i="30"/>
  <c r="BF56" i="31" s="1"/>
  <c r="AP56" i="30"/>
  <c r="BE56" i="31" s="1"/>
  <c r="AO56" i="30"/>
  <c r="BD56" i="31" s="1"/>
  <c r="AM56" i="30"/>
  <c r="BB56" i="31" s="1"/>
  <c r="AG56" i="30"/>
  <c r="AV56" i="31" s="1"/>
  <c r="AF56" i="30"/>
  <c r="AU56" i="31" s="1"/>
  <c r="P56" i="30"/>
  <c r="T56" i="30" s="1"/>
  <c r="O56" i="30"/>
  <c r="Q56" i="30" s="1"/>
  <c r="M56" i="30"/>
  <c r="L56" i="30"/>
  <c r="K56" i="30"/>
  <c r="J56" i="30"/>
  <c r="CM56" i="30"/>
  <c r="DO56" i="31" s="1"/>
  <c r="I56" i="30"/>
  <c r="H56" i="30"/>
  <c r="BZ56" i="29"/>
  <c r="BY56" i="29"/>
  <c r="BX56" i="29"/>
  <c r="BV56" i="29"/>
  <c r="BU56" i="29"/>
  <c r="BT56" i="29"/>
  <c r="BR56" i="29"/>
  <c r="DG56" i="31" s="1"/>
  <c r="BQ56" i="29"/>
  <c r="DF56" i="31" s="1"/>
  <c r="BP56" i="29"/>
  <c r="DE56" i="31" s="1"/>
  <c r="BN56" i="29"/>
  <c r="CZ56" i="31" s="1"/>
  <c r="BM56" i="29"/>
  <c r="CY56" i="31" s="1"/>
  <c r="BL56" i="29"/>
  <c r="CX56" i="31" s="1"/>
  <c r="BJ56" i="29"/>
  <c r="CQ56" i="31" s="1"/>
  <c r="BI56" i="29"/>
  <c r="CP56" i="31" s="1"/>
  <c r="BH56" i="29"/>
  <c r="CO56" i="31" s="1"/>
  <c r="BG56" i="29"/>
  <c r="CN56" i="31" s="1"/>
  <c r="BF56" i="29"/>
  <c r="CM56" i="31" s="1"/>
  <c r="BD56" i="29"/>
  <c r="CH56" i="31" s="1"/>
  <c r="BC56" i="29"/>
  <c r="CG56" i="31" s="1"/>
  <c r="BB56" i="29"/>
  <c r="CF56" i="31" s="1"/>
  <c r="AZ56" i="29"/>
  <c r="CB56" i="31" s="1"/>
  <c r="AY56" i="29"/>
  <c r="BS56" i="31" s="1"/>
  <c r="AX56" i="29"/>
  <c r="BR56" i="31" s="1"/>
  <c r="AW56" i="29"/>
  <c r="BQ56" i="31" s="1"/>
  <c r="AV56" i="29"/>
  <c r="BP56" i="31" s="1"/>
  <c r="AU56" i="29"/>
  <c r="BY56" i="31" s="1"/>
  <c r="AT56" i="29"/>
  <c r="AS56" i="29"/>
  <c r="AS56" i="31" s="1"/>
  <c r="AH56" i="29"/>
  <c r="Y56" i="29"/>
  <c r="T56" i="31" s="1"/>
  <c r="T56" i="29"/>
  <c r="S56" i="29"/>
  <c r="R56" i="29"/>
  <c r="Q56" i="29"/>
  <c r="N56" i="29"/>
  <c r="G56" i="29"/>
  <c r="AV42" i="29"/>
  <c r="BP42" i="31" s="1"/>
  <c r="AW42" i="29"/>
  <c r="BQ42" i="31" s="1"/>
  <c r="AX42" i="29"/>
  <c r="BR42" i="31" s="1"/>
  <c r="AY42" i="29"/>
  <c r="BS42" i="31" s="1"/>
  <c r="AV43" i="29"/>
  <c r="BP43" i="31" s="1"/>
  <c r="AW43" i="29"/>
  <c r="BQ43" i="31" s="1"/>
  <c r="AX43" i="29"/>
  <c r="BR43" i="31" s="1"/>
  <c r="AY43" i="29"/>
  <c r="BS43" i="31" s="1"/>
  <c r="AV44" i="29"/>
  <c r="BP44" i="31" s="1"/>
  <c r="AW44" i="29"/>
  <c r="BQ44" i="31" s="1"/>
  <c r="AX44" i="29"/>
  <c r="BR44" i="31" s="1"/>
  <c r="AY44" i="29"/>
  <c r="BS44" i="31" s="1"/>
  <c r="AV45" i="29"/>
  <c r="BP45" i="31" s="1"/>
  <c r="AW45" i="29"/>
  <c r="BQ45" i="31" s="1"/>
  <c r="AX45" i="29"/>
  <c r="BR45" i="31" s="1"/>
  <c r="AY45" i="29"/>
  <c r="BS45" i="31" s="1"/>
  <c r="AV46" i="29"/>
  <c r="BP46" i="31" s="1"/>
  <c r="AW46" i="29"/>
  <c r="BQ46" i="31" s="1"/>
  <c r="AX46" i="29"/>
  <c r="BR46" i="31" s="1"/>
  <c r="AY46" i="29"/>
  <c r="BS46" i="31" s="1"/>
  <c r="AV47" i="29"/>
  <c r="BP47" i="31" s="1"/>
  <c r="AW47" i="29"/>
  <c r="BQ47" i="31" s="1"/>
  <c r="AX47" i="29"/>
  <c r="BR47" i="31" s="1"/>
  <c r="AY47" i="29"/>
  <c r="BS47" i="31" s="1"/>
  <c r="AV48" i="29"/>
  <c r="BP48" i="31" s="1"/>
  <c r="AW48" i="29"/>
  <c r="BQ48" i="31" s="1"/>
  <c r="AX48" i="29"/>
  <c r="BR48" i="31" s="1"/>
  <c r="AY48" i="29"/>
  <c r="BS48" i="31" s="1"/>
  <c r="AV49" i="29"/>
  <c r="BP49" i="31" s="1"/>
  <c r="AW49" i="29"/>
  <c r="BQ49" i="31" s="1"/>
  <c r="AX49" i="29"/>
  <c r="BR49" i="31" s="1"/>
  <c r="AY49" i="29"/>
  <c r="BS49" i="31" s="1"/>
  <c r="AV50" i="29"/>
  <c r="BP50" i="31" s="1"/>
  <c r="AW50" i="29"/>
  <c r="BQ50" i="31" s="1"/>
  <c r="AX50" i="29"/>
  <c r="BR50" i="31" s="1"/>
  <c r="AY50" i="29"/>
  <c r="BS50" i="31" s="1"/>
  <c r="AV51" i="29"/>
  <c r="BP51" i="31" s="1"/>
  <c r="AW51" i="29"/>
  <c r="BQ51" i="31" s="1"/>
  <c r="AX51" i="29"/>
  <c r="BR51" i="31" s="1"/>
  <c r="AY51" i="29"/>
  <c r="BS51" i="31" s="1"/>
  <c r="AV52" i="29"/>
  <c r="BP52" i="31" s="1"/>
  <c r="AW52" i="29"/>
  <c r="BQ52" i="31" s="1"/>
  <c r="AX52" i="29"/>
  <c r="BR52" i="31" s="1"/>
  <c r="AY52" i="29"/>
  <c r="BS52" i="31" s="1"/>
  <c r="AV53" i="29"/>
  <c r="BP53" i="31" s="1"/>
  <c r="AW53" i="29"/>
  <c r="BQ53" i="31" s="1"/>
  <c r="AX53" i="29"/>
  <c r="BR53" i="31" s="1"/>
  <c r="AY53" i="29"/>
  <c r="BS53" i="31" s="1"/>
  <c r="AV54" i="29"/>
  <c r="BP54" i="31" s="1"/>
  <c r="AW54" i="29"/>
  <c r="BQ54" i="31" s="1"/>
  <c r="AX54" i="29"/>
  <c r="BR54" i="31" s="1"/>
  <c r="AY54" i="29"/>
  <c r="BS54" i="31" s="1"/>
  <c r="AV55" i="29"/>
  <c r="BP55" i="31" s="1"/>
  <c r="AW55" i="29"/>
  <c r="BQ55" i="31" s="1"/>
  <c r="AX55" i="29"/>
  <c r="BR55" i="31" s="1"/>
  <c r="AY55" i="29"/>
  <c r="BS55" i="31" s="1"/>
  <c r="BZ55" i="29"/>
  <c r="BY55" i="29"/>
  <c r="BX55" i="29"/>
  <c r="BV55" i="29"/>
  <c r="BU55" i="29"/>
  <c r="BT55" i="29"/>
  <c r="BR55" i="29"/>
  <c r="DG55" i="31" s="1"/>
  <c r="BQ55" i="29"/>
  <c r="DF55" i="31" s="1"/>
  <c r="BP55" i="29"/>
  <c r="DE55" i="31" s="1"/>
  <c r="BN55" i="29"/>
  <c r="CZ55" i="31" s="1"/>
  <c r="BM55" i="29"/>
  <c r="CY55" i="31"/>
  <c r="BL55" i="29"/>
  <c r="CX55" i="31"/>
  <c r="BJ55" i="29"/>
  <c r="CQ55" i="31"/>
  <c r="BI55" i="29"/>
  <c r="CP55" i="31"/>
  <c r="BH55" i="29"/>
  <c r="CO55" i="31"/>
  <c r="BG55" i="29"/>
  <c r="CN55" i="31"/>
  <c r="BF55" i="29"/>
  <c r="CM55" i="31"/>
  <c r="BD55" i="29"/>
  <c r="CH55" i="31"/>
  <c r="BC55" i="29"/>
  <c r="CG55" i="31" s="1"/>
  <c r="BB55" i="29"/>
  <c r="CF55" i="31"/>
  <c r="AZ55" i="29"/>
  <c r="CB55" i="31" s="1"/>
  <c r="AU55" i="29"/>
  <c r="BY55" i="31"/>
  <c r="AT55" i="29"/>
  <c r="AS55" i="29"/>
  <c r="AS55" i="31" s="1"/>
  <c r="AH55" i="29"/>
  <c r="AN55" i="30" s="1"/>
  <c r="BC55" i="31" s="1"/>
  <c r="Y55" i="29"/>
  <c r="T55" i="31" s="1"/>
  <c r="T55" i="29"/>
  <c r="S55" i="29"/>
  <c r="R55" i="29"/>
  <c r="Q55" i="29"/>
  <c r="N55" i="29"/>
  <c r="I55" i="31" s="1"/>
  <c r="G55" i="29"/>
  <c r="BZ54" i="29"/>
  <c r="BY54" i="29"/>
  <c r="BX54" i="29"/>
  <c r="BV54" i="29"/>
  <c r="BU54" i="29"/>
  <c r="BT54" i="29"/>
  <c r="BR54" i="29"/>
  <c r="DG54" i="31" s="1"/>
  <c r="BQ54" i="29"/>
  <c r="DF54" i="31" s="1"/>
  <c r="BP54" i="29"/>
  <c r="DE54" i="31" s="1"/>
  <c r="BN54" i="29"/>
  <c r="CZ54" i="31" s="1"/>
  <c r="BM54" i="29"/>
  <c r="CY54" i="31"/>
  <c r="BL54" i="29"/>
  <c r="CX54" i="31"/>
  <c r="BJ54" i="29"/>
  <c r="CQ54" i="31"/>
  <c r="BI54" i="29"/>
  <c r="CP54" i="31"/>
  <c r="BH54" i="29"/>
  <c r="CO54" i="31"/>
  <c r="BG54" i="29"/>
  <c r="CN54" i="31"/>
  <c r="BF54" i="29"/>
  <c r="CM54" i="31"/>
  <c r="BD54" i="29"/>
  <c r="CH54" i="31" s="1"/>
  <c r="BC54" i="29"/>
  <c r="CG54" i="31" s="1"/>
  <c r="BB54" i="29"/>
  <c r="CF54" i="31"/>
  <c r="AZ54" i="29"/>
  <c r="CB54" i="31" s="1"/>
  <c r="AU54" i="29"/>
  <c r="BY54" i="31"/>
  <c r="AT54" i="29"/>
  <c r="AS54" i="29"/>
  <c r="AY54" i="30" s="1"/>
  <c r="BN54" i="31" s="1"/>
  <c r="AH54" i="29"/>
  <c r="AH54" i="31"/>
  <c r="Y54" i="29"/>
  <c r="T54" i="31"/>
  <c r="T54" i="29"/>
  <c r="S54" i="29"/>
  <c r="R54" i="29"/>
  <c r="Q54" i="29"/>
  <c r="N54" i="29"/>
  <c r="G54" i="29"/>
  <c r="BZ53" i="29"/>
  <c r="BY53" i="29"/>
  <c r="BX53" i="29"/>
  <c r="BV53" i="29"/>
  <c r="BU53" i="29"/>
  <c r="BT53" i="29"/>
  <c r="BR53" i="29"/>
  <c r="DG53" i="31"/>
  <c r="BQ53" i="29"/>
  <c r="DF53" i="31"/>
  <c r="BP53" i="29"/>
  <c r="DE53" i="31"/>
  <c r="BN53" i="29"/>
  <c r="CZ53" i="31" s="1"/>
  <c r="BM53" i="29"/>
  <c r="CY53" i="31" s="1"/>
  <c r="BL53" i="29"/>
  <c r="CX53" i="31"/>
  <c r="BJ53" i="29"/>
  <c r="CQ53" i="31" s="1"/>
  <c r="BI53" i="29"/>
  <c r="CP53" i="31" s="1"/>
  <c r="BH53" i="29"/>
  <c r="CO53" i="31" s="1"/>
  <c r="BG53" i="29"/>
  <c r="CN53" i="31" s="1"/>
  <c r="BF53" i="29"/>
  <c r="CM53" i="31"/>
  <c r="BD53" i="29"/>
  <c r="CH53" i="31"/>
  <c r="BC53" i="29"/>
  <c r="CG53" i="31" s="1"/>
  <c r="BB53" i="29"/>
  <c r="CF53" i="31" s="1"/>
  <c r="AZ53" i="29"/>
  <c r="CB53" i="31" s="1"/>
  <c r="AU53" i="29"/>
  <c r="BY53" i="31" s="1"/>
  <c r="AT53" i="29"/>
  <c r="AZ53" i="30" s="1"/>
  <c r="BO53" i="31" s="1"/>
  <c r="AS53" i="29"/>
  <c r="AS53" i="31" s="1"/>
  <c r="AH53" i="29"/>
  <c r="AN53" i="30" s="1"/>
  <c r="BC53" i="31" s="1"/>
  <c r="Y53" i="29"/>
  <c r="T53" i="31" s="1"/>
  <c r="T53" i="29"/>
  <c r="S53" i="29"/>
  <c r="R53" i="29"/>
  <c r="Q53" i="29"/>
  <c r="N53" i="29"/>
  <c r="G53" i="29"/>
  <c r="BZ52" i="29"/>
  <c r="BY52" i="29"/>
  <c r="BX52" i="29"/>
  <c r="BV52" i="29"/>
  <c r="BU52" i="29"/>
  <c r="BT52" i="29"/>
  <c r="BR52" i="29"/>
  <c r="DG52" i="31" s="1"/>
  <c r="BQ52" i="29"/>
  <c r="DF52" i="31" s="1"/>
  <c r="BP52" i="29"/>
  <c r="DE52" i="31" s="1"/>
  <c r="BN52" i="29"/>
  <c r="CZ52" i="31" s="1"/>
  <c r="BM52" i="29"/>
  <c r="CY52" i="31"/>
  <c r="BL52" i="29"/>
  <c r="CX52" i="31"/>
  <c r="BJ52" i="29"/>
  <c r="CQ52" i="31"/>
  <c r="BI52" i="29"/>
  <c r="CP52" i="31"/>
  <c r="BH52" i="29"/>
  <c r="CO52" i="31"/>
  <c r="BG52" i="29"/>
  <c r="CN52" i="31"/>
  <c r="BF52" i="29"/>
  <c r="CM52" i="31"/>
  <c r="BD52" i="29"/>
  <c r="CH52" i="31" s="1"/>
  <c r="BC52" i="29"/>
  <c r="CG52" i="31" s="1"/>
  <c r="BB52" i="29"/>
  <c r="CF52" i="31" s="1"/>
  <c r="AZ52" i="29"/>
  <c r="CB52" i="31"/>
  <c r="AU52" i="29"/>
  <c r="BY52" i="31"/>
  <c r="AT52" i="29"/>
  <c r="AZ52" i="30"/>
  <c r="BO52" i="31" s="1"/>
  <c r="AS52" i="29"/>
  <c r="AS52" i="31" s="1"/>
  <c r="AH52" i="29"/>
  <c r="Y52" i="29"/>
  <c r="T52" i="31"/>
  <c r="T52" i="29"/>
  <c r="S52" i="29"/>
  <c r="R52" i="29"/>
  <c r="Q52" i="29"/>
  <c r="N52" i="29"/>
  <c r="G52" i="29"/>
  <c r="BZ51" i="29"/>
  <c r="BY51" i="29"/>
  <c r="BX51" i="29"/>
  <c r="BV51" i="29"/>
  <c r="BU51" i="29"/>
  <c r="BT51" i="29"/>
  <c r="BR51" i="29"/>
  <c r="DG51" i="31"/>
  <c r="BQ51" i="29"/>
  <c r="DF51" i="31"/>
  <c r="BP51" i="29"/>
  <c r="DE51" i="31"/>
  <c r="BN51" i="29"/>
  <c r="CZ51" i="31" s="1"/>
  <c r="BM51" i="29"/>
  <c r="CY51" i="31" s="1"/>
  <c r="BL51" i="29"/>
  <c r="CX51" i="31"/>
  <c r="BJ51" i="29"/>
  <c r="CQ51" i="31" s="1"/>
  <c r="BI51" i="29"/>
  <c r="CP51" i="31" s="1"/>
  <c r="BH51" i="29"/>
  <c r="CO51" i="31" s="1"/>
  <c r="BG51" i="29"/>
  <c r="CN51" i="31" s="1"/>
  <c r="BF51" i="29"/>
  <c r="CM51" i="31"/>
  <c r="BD51" i="29"/>
  <c r="CH51" i="31" s="1"/>
  <c r="BC51" i="29"/>
  <c r="CG51" i="31"/>
  <c r="BB51" i="29"/>
  <c r="CF51" i="31" s="1"/>
  <c r="AZ51" i="29"/>
  <c r="CB51" i="31" s="1"/>
  <c r="AU51" i="29"/>
  <c r="BY51" i="31" s="1"/>
  <c r="AT51" i="29"/>
  <c r="AT51" i="31" s="1"/>
  <c r="AS51" i="29"/>
  <c r="AH51" i="29"/>
  <c r="AN51" i="30" s="1"/>
  <c r="BC51" i="31" s="1"/>
  <c r="Y51" i="29"/>
  <c r="T51" i="31"/>
  <c r="T51" i="29"/>
  <c r="S51" i="29"/>
  <c r="R51" i="29"/>
  <c r="Q51" i="29"/>
  <c r="N51" i="29"/>
  <c r="G51" i="29"/>
  <c r="BZ50" i="29"/>
  <c r="BY50" i="29"/>
  <c r="BX50" i="29"/>
  <c r="BV50" i="29"/>
  <c r="BU50" i="29"/>
  <c r="BT50" i="29"/>
  <c r="BR50" i="29"/>
  <c r="DG50" i="31"/>
  <c r="BQ50" i="29"/>
  <c r="DF50" i="31"/>
  <c r="BP50" i="29"/>
  <c r="DE50" i="31"/>
  <c r="BN50" i="29"/>
  <c r="CZ50" i="31" s="1"/>
  <c r="BM50" i="29"/>
  <c r="CY50" i="31" s="1"/>
  <c r="BL50" i="29"/>
  <c r="CX50" i="31" s="1"/>
  <c r="BJ50" i="29"/>
  <c r="CQ50" i="31" s="1"/>
  <c r="BI50" i="29"/>
  <c r="CP50" i="31" s="1"/>
  <c r="BH50" i="29"/>
  <c r="CO50" i="31" s="1"/>
  <c r="BG50" i="29"/>
  <c r="CN50" i="31" s="1"/>
  <c r="BF50" i="29"/>
  <c r="CM50" i="31" s="1"/>
  <c r="BD50" i="29"/>
  <c r="CH50" i="31"/>
  <c r="BC50" i="29"/>
  <c r="CG50" i="31" s="1"/>
  <c r="BB50" i="29"/>
  <c r="CF50" i="31"/>
  <c r="AZ50" i="29"/>
  <c r="CB50" i="31" s="1"/>
  <c r="AU50" i="29"/>
  <c r="BY50" i="31" s="1"/>
  <c r="AT50" i="29"/>
  <c r="AS50" i="29"/>
  <c r="AY50" i="30" s="1"/>
  <c r="BN50" i="31" s="1"/>
  <c r="AH50" i="29"/>
  <c r="AN50" i="30" s="1"/>
  <c r="BC50" i="31" s="1"/>
  <c r="Y50" i="29"/>
  <c r="T50" i="31"/>
  <c r="T50" i="29"/>
  <c r="S50" i="29"/>
  <c r="R50" i="29"/>
  <c r="Q50" i="29"/>
  <c r="N50" i="29"/>
  <c r="G50" i="29"/>
  <c r="BZ49" i="29"/>
  <c r="BY49" i="29"/>
  <c r="BX49" i="29"/>
  <c r="BV49" i="29"/>
  <c r="BU49" i="29"/>
  <c r="BT49" i="29"/>
  <c r="BR49" i="29"/>
  <c r="DG49" i="31"/>
  <c r="BQ49" i="29"/>
  <c r="DF49" i="31"/>
  <c r="BP49" i="29"/>
  <c r="DE49" i="31"/>
  <c r="BN49" i="29"/>
  <c r="CZ49" i="31" s="1"/>
  <c r="BM49" i="29"/>
  <c r="CY49" i="31"/>
  <c r="BL49" i="29"/>
  <c r="CX49" i="31"/>
  <c r="BJ49" i="29"/>
  <c r="CQ49" i="31" s="1"/>
  <c r="BI49" i="29"/>
  <c r="CP49" i="31"/>
  <c r="BH49" i="29"/>
  <c r="CO49" i="31"/>
  <c r="BG49" i="29"/>
  <c r="CN49" i="31"/>
  <c r="BF49" i="29"/>
  <c r="CM49" i="31" s="1"/>
  <c r="BD49" i="29"/>
  <c r="CH49" i="31"/>
  <c r="BC49" i="29"/>
  <c r="CG49" i="31" s="1"/>
  <c r="BB49" i="29"/>
  <c r="CF49" i="31"/>
  <c r="AZ49" i="29"/>
  <c r="CB49" i="31" s="1"/>
  <c r="AU49" i="29"/>
  <c r="BY49" i="31"/>
  <c r="AT49" i="29"/>
  <c r="AT49" i="31"/>
  <c r="AS49" i="29"/>
  <c r="AH49" i="29"/>
  <c r="AH49" i="31" s="1"/>
  <c r="Y49" i="29"/>
  <c r="T49" i="31" s="1"/>
  <c r="T49" i="29"/>
  <c r="S49" i="29"/>
  <c r="R49" i="29"/>
  <c r="Q49" i="29"/>
  <c r="N49" i="29"/>
  <c r="I49" i="31" s="1"/>
  <c r="G49" i="29"/>
  <c r="AR6" i="29"/>
  <c r="AP6" i="29"/>
  <c r="AO6" i="29"/>
  <c r="AM6" i="29"/>
  <c r="AL6" i="29"/>
  <c r="AK6" i="29"/>
  <c r="AJ6" i="29"/>
  <c r="AI6" i="29"/>
  <c r="AG6" i="29"/>
  <c r="AF6" i="29"/>
  <c r="AE6" i="29"/>
  <c r="AB6" i="29"/>
  <c r="AA6" i="29"/>
  <c r="Z6" i="29"/>
  <c r="X6" i="29"/>
  <c r="V6" i="29"/>
  <c r="U6" i="29"/>
  <c r="BE9" i="30"/>
  <c r="BE5" i="30"/>
  <c r="BC9" i="30"/>
  <c r="BC5" i="30"/>
  <c r="AS55" i="30"/>
  <c r="BH55" i="31"/>
  <c r="AR55" i="30"/>
  <c r="BG55" i="31"/>
  <c r="AQ55" i="30"/>
  <c r="BF55" i="31"/>
  <c r="AP55" i="30"/>
  <c r="BE55" i="31"/>
  <c r="AO55" i="30"/>
  <c r="BD55" i="31"/>
  <c r="AM55" i="30"/>
  <c r="BB55" i="31"/>
  <c r="AG55" i="30"/>
  <c r="AV55" i="31"/>
  <c r="AF55" i="30"/>
  <c r="AU55" i="31"/>
  <c r="AS54" i="30"/>
  <c r="BH54" i="31"/>
  <c r="AR54" i="30"/>
  <c r="BG54" i="31"/>
  <c r="AQ54" i="30"/>
  <c r="BF54" i="31"/>
  <c r="AP54" i="30"/>
  <c r="BE54" i="31"/>
  <c r="AO54" i="30"/>
  <c r="BD54" i="31"/>
  <c r="AM54" i="30"/>
  <c r="BB54" i="31"/>
  <c r="AG54" i="30"/>
  <c r="AV54" i="31"/>
  <c r="AF54" i="30"/>
  <c r="AU54" i="31"/>
  <c r="AS53" i="30"/>
  <c r="BH53" i="31"/>
  <c r="AR53" i="30"/>
  <c r="BG53" i="31"/>
  <c r="AQ53" i="30"/>
  <c r="BF53" i="31"/>
  <c r="AP53" i="30"/>
  <c r="BE53" i="31"/>
  <c r="AO53" i="30"/>
  <c r="BD53" i="31"/>
  <c r="AM53" i="30"/>
  <c r="BB53" i="31"/>
  <c r="AG53" i="30"/>
  <c r="AV53" i="31"/>
  <c r="AF53" i="30"/>
  <c r="AU53" i="31"/>
  <c r="AS52" i="30"/>
  <c r="BH52" i="31"/>
  <c r="AR52" i="30"/>
  <c r="BG52" i="31"/>
  <c r="AQ52" i="30"/>
  <c r="AP52" i="30"/>
  <c r="BE52" i="31" s="1"/>
  <c r="AO52" i="30"/>
  <c r="BD52" i="31" s="1"/>
  <c r="AM52" i="30"/>
  <c r="BB52" i="31" s="1"/>
  <c r="AG52" i="30"/>
  <c r="AV52" i="31" s="1"/>
  <c r="AF52" i="30"/>
  <c r="AU52" i="31" s="1"/>
  <c r="AS51" i="30"/>
  <c r="BH51" i="31" s="1"/>
  <c r="AR51" i="30"/>
  <c r="BG51" i="31" s="1"/>
  <c r="AQ51" i="30"/>
  <c r="BF51" i="31" s="1"/>
  <c r="AP51" i="30"/>
  <c r="BE51" i="31" s="1"/>
  <c r="AO51" i="30"/>
  <c r="BD51" i="31" s="1"/>
  <c r="AM51" i="30"/>
  <c r="BB51" i="31" s="1"/>
  <c r="AG51" i="30"/>
  <c r="AV51" i="31" s="1"/>
  <c r="AF51" i="30"/>
  <c r="AU51" i="31" s="1"/>
  <c r="AS50" i="30"/>
  <c r="BH50" i="31" s="1"/>
  <c r="AR50" i="30"/>
  <c r="BG50" i="31" s="1"/>
  <c r="AQ50" i="30"/>
  <c r="BF50" i="31" s="1"/>
  <c r="AP50" i="30"/>
  <c r="BE50" i="31" s="1"/>
  <c r="AO50" i="30"/>
  <c r="BD50" i="31" s="1"/>
  <c r="AM50" i="30"/>
  <c r="BB50" i="31" s="1"/>
  <c r="AG50" i="30"/>
  <c r="AV50" i="31" s="1"/>
  <c r="AF50" i="30"/>
  <c r="AU50" i="31" s="1"/>
  <c r="AS49" i="30"/>
  <c r="BH49" i="31" s="1"/>
  <c r="AR49" i="30"/>
  <c r="BG49" i="31" s="1"/>
  <c r="AQ49" i="30"/>
  <c r="BF49" i="31" s="1"/>
  <c r="AP49" i="30"/>
  <c r="BE49" i="31" s="1"/>
  <c r="AO49" i="30"/>
  <c r="BD49" i="31" s="1"/>
  <c r="AM49" i="30"/>
  <c r="BB49" i="31" s="1"/>
  <c r="AG49" i="30"/>
  <c r="AV49" i="31" s="1"/>
  <c r="AF49" i="30"/>
  <c r="AU49" i="31" s="1"/>
  <c r="AS48" i="30"/>
  <c r="BH48" i="31" s="1"/>
  <c r="AR48" i="30"/>
  <c r="BG48" i="31" s="1"/>
  <c r="AQ48" i="30"/>
  <c r="BF48" i="31" s="1"/>
  <c r="AP48" i="30"/>
  <c r="BE48" i="31" s="1"/>
  <c r="AO48" i="30"/>
  <c r="BD48" i="31" s="1"/>
  <c r="AM48" i="30"/>
  <c r="BB48" i="31" s="1"/>
  <c r="AG48" i="30"/>
  <c r="AV48" i="31" s="1"/>
  <c r="AF48" i="30"/>
  <c r="AU48" i="31" s="1"/>
  <c r="AS47" i="30"/>
  <c r="BH47" i="31" s="1"/>
  <c r="AR47" i="30"/>
  <c r="BG47" i="31" s="1"/>
  <c r="AQ47" i="30"/>
  <c r="BF47" i="31" s="1"/>
  <c r="AP47" i="30"/>
  <c r="BE47" i="31" s="1"/>
  <c r="AO47" i="30"/>
  <c r="BD47" i="31" s="1"/>
  <c r="AM47" i="30"/>
  <c r="BB47" i="31" s="1"/>
  <c r="AG47" i="30"/>
  <c r="AV47" i="31" s="1"/>
  <c r="AF47" i="30"/>
  <c r="AU47" i="31" s="1"/>
  <c r="AS46" i="30"/>
  <c r="BH46" i="31" s="1"/>
  <c r="AR46" i="30"/>
  <c r="BG46" i="31" s="1"/>
  <c r="AQ46" i="30"/>
  <c r="AP46" i="30"/>
  <c r="BE46" i="31" s="1"/>
  <c r="AO46" i="30"/>
  <c r="BD46" i="31" s="1"/>
  <c r="AM46" i="30"/>
  <c r="BB46" i="31" s="1"/>
  <c r="AG46" i="30"/>
  <c r="AV46" i="31" s="1"/>
  <c r="AF46" i="30"/>
  <c r="AU46" i="31" s="1"/>
  <c r="AS45" i="30"/>
  <c r="BH45" i="31" s="1"/>
  <c r="AR45" i="30"/>
  <c r="BG45" i="31" s="1"/>
  <c r="AQ45" i="30"/>
  <c r="BF45" i="31" s="1"/>
  <c r="AP45" i="30"/>
  <c r="BE45" i="31" s="1"/>
  <c r="AO45" i="30"/>
  <c r="BD45" i="31" s="1"/>
  <c r="AM45" i="30"/>
  <c r="BB45" i="31" s="1"/>
  <c r="AG45" i="30"/>
  <c r="AV45" i="31" s="1"/>
  <c r="AF45" i="30"/>
  <c r="AU45" i="31" s="1"/>
  <c r="AS44" i="30"/>
  <c r="BH44" i="31" s="1"/>
  <c r="AR44" i="30"/>
  <c r="BG44" i="31" s="1"/>
  <c r="AQ44" i="30"/>
  <c r="BF44" i="31" s="1"/>
  <c r="AP44" i="30"/>
  <c r="BE44" i="31" s="1"/>
  <c r="AO44" i="30"/>
  <c r="BD44" i="31" s="1"/>
  <c r="AM44" i="30"/>
  <c r="BB44" i="31" s="1"/>
  <c r="AG44" i="30"/>
  <c r="AV44" i="31" s="1"/>
  <c r="AF44" i="30"/>
  <c r="AU44" i="31" s="1"/>
  <c r="AS43" i="30"/>
  <c r="BH43" i="31" s="1"/>
  <c r="AR43" i="30"/>
  <c r="BG43" i="31" s="1"/>
  <c r="AQ43" i="30"/>
  <c r="BF43" i="31" s="1"/>
  <c r="AP43" i="30"/>
  <c r="BE43" i="31" s="1"/>
  <c r="AO43" i="30"/>
  <c r="BD43" i="31" s="1"/>
  <c r="AM43" i="30"/>
  <c r="BB43" i="31" s="1"/>
  <c r="AG43" i="30"/>
  <c r="AV43" i="31" s="1"/>
  <c r="AF43" i="30"/>
  <c r="AU43" i="31" s="1"/>
  <c r="AS42" i="30"/>
  <c r="BH42" i="31" s="1"/>
  <c r="AR42" i="30"/>
  <c r="BG42" i="31" s="1"/>
  <c r="AQ42" i="30"/>
  <c r="BF42" i="31" s="1"/>
  <c r="AP42" i="30"/>
  <c r="BE42" i="31" s="1"/>
  <c r="AO42" i="30"/>
  <c r="BD42" i="31" s="1"/>
  <c r="AM42" i="30"/>
  <c r="BB42" i="31" s="1"/>
  <c r="AG42" i="30"/>
  <c r="AV42" i="31" s="1"/>
  <c r="AF42" i="30"/>
  <c r="AU42" i="31" s="1"/>
  <c r="AS41" i="30"/>
  <c r="BH41" i="31" s="1"/>
  <c r="AR41" i="30"/>
  <c r="BG41" i="31" s="1"/>
  <c r="AQ41" i="30"/>
  <c r="BF41" i="31" s="1"/>
  <c r="AP41" i="30"/>
  <c r="BE41" i="31" s="1"/>
  <c r="AO41" i="30"/>
  <c r="BD41" i="31" s="1"/>
  <c r="AM41" i="30"/>
  <c r="BB41" i="31" s="1"/>
  <c r="AG41" i="30"/>
  <c r="AV41" i="31" s="1"/>
  <c r="AF41" i="30"/>
  <c r="AU41" i="31" s="1"/>
  <c r="AS40" i="30"/>
  <c r="BH40" i="31" s="1"/>
  <c r="AR40" i="30"/>
  <c r="BG40" i="31" s="1"/>
  <c r="AQ40" i="30"/>
  <c r="BF40" i="31" s="1"/>
  <c r="AP40" i="30"/>
  <c r="BE40" i="31" s="1"/>
  <c r="AO40" i="30"/>
  <c r="BD40" i="31" s="1"/>
  <c r="AM40" i="30"/>
  <c r="BB40" i="31" s="1"/>
  <c r="AG40" i="30"/>
  <c r="AV40" i="31"/>
  <c r="AF40" i="30"/>
  <c r="AU40" i="31"/>
  <c r="AS39" i="30"/>
  <c r="BH39" i="31"/>
  <c r="AR39" i="30"/>
  <c r="BG39" i="31"/>
  <c r="AQ39" i="30"/>
  <c r="BF39" i="31"/>
  <c r="AP39" i="30"/>
  <c r="BE39" i="31"/>
  <c r="AO39" i="30"/>
  <c r="BD39" i="31"/>
  <c r="AM39" i="30"/>
  <c r="BB39" i="31"/>
  <c r="AG39" i="30"/>
  <c r="AV39" i="31"/>
  <c r="AF39" i="30"/>
  <c r="AU39" i="31"/>
  <c r="AS38" i="30"/>
  <c r="BH38" i="31"/>
  <c r="AR38" i="30"/>
  <c r="BG38" i="31"/>
  <c r="AQ38" i="30"/>
  <c r="BF38" i="31"/>
  <c r="AP38" i="30"/>
  <c r="BE38" i="31"/>
  <c r="AO38" i="30"/>
  <c r="BD38" i="31"/>
  <c r="AM38" i="30"/>
  <c r="BB38" i="31"/>
  <c r="AG38" i="30"/>
  <c r="AV38" i="31"/>
  <c r="AF38" i="30"/>
  <c r="AU38" i="31"/>
  <c r="AS37" i="30"/>
  <c r="BH37" i="31"/>
  <c r="AR37" i="30"/>
  <c r="BG37" i="31"/>
  <c r="AQ37" i="30"/>
  <c r="BF37" i="31"/>
  <c r="AP37" i="30"/>
  <c r="BE37" i="31"/>
  <c r="AO37" i="30"/>
  <c r="BD37" i="31"/>
  <c r="AM37" i="30"/>
  <c r="BB37" i="31"/>
  <c r="AG37" i="30"/>
  <c r="AV37" i="31"/>
  <c r="AF37" i="30"/>
  <c r="AU37" i="31"/>
  <c r="AS36" i="30"/>
  <c r="BH36" i="31"/>
  <c r="AR36" i="30"/>
  <c r="BG36" i="31"/>
  <c r="AQ36" i="30"/>
  <c r="BF36" i="31"/>
  <c r="AP36" i="30"/>
  <c r="BE36" i="31"/>
  <c r="AO36" i="30"/>
  <c r="BD36" i="31"/>
  <c r="AM36" i="30"/>
  <c r="BB36" i="31"/>
  <c r="AG36" i="30"/>
  <c r="AV36" i="31"/>
  <c r="AF36" i="30"/>
  <c r="AU36" i="31"/>
  <c r="AS35" i="30"/>
  <c r="BH35" i="31"/>
  <c r="AR35" i="30"/>
  <c r="BG35" i="31"/>
  <c r="AQ35" i="30"/>
  <c r="BF35" i="31"/>
  <c r="AP35" i="30"/>
  <c r="BE35" i="31"/>
  <c r="AO35" i="30"/>
  <c r="BD35" i="31"/>
  <c r="AM35" i="30"/>
  <c r="BB35" i="31"/>
  <c r="AG35" i="30"/>
  <c r="AV35" i="31"/>
  <c r="AF35" i="30"/>
  <c r="AU35" i="31"/>
  <c r="AS34" i="30"/>
  <c r="BH34" i="31"/>
  <c r="AR34" i="30"/>
  <c r="BG34" i="31"/>
  <c r="AQ34" i="30"/>
  <c r="BF34" i="31"/>
  <c r="AP34" i="30"/>
  <c r="BE34" i="31"/>
  <c r="AO34" i="30"/>
  <c r="BD34" i="31"/>
  <c r="AM34" i="30"/>
  <c r="BB34" i="31"/>
  <c r="AG34" i="30"/>
  <c r="AV34" i="31"/>
  <c r="AF34" i="30"/>
  <c r="AU34" i="31"/>
  <c r="AS33" i="30"/>
  <c r="BH33" i="31"/>
  <c r="AR33" i="30"/>
  <c r="BG33" i="31"/>
  <c r="AQ33" i="30"/>
  <c r="BF33" i="31"/>
  <c r="AP33" i="30"/>
  <c r="BE33" i="31"/>
  <c r="AO33" i="30"/>
  <c r="BD33" i="31"/>
  <c r="AM33" i="30"/>
  <c r="BB33" i="31"/>
  <c r="AG33" i="30"/>
  <c r="AV33" i="31"/>
  <c r="AF33" i="30"/>
  <c r="AU33" i="31"/>
  <c r="AS32" i="30"/>
  <c r="BH32" i="31"/>
  <c r="AR32" i="30"/>
  <c r="BG32" i="31"/>
  <c r="AQ32" i="30"/>
  <c r="BF32" i="31"/>
  <c r="AP32" i="30"/>
  <c r="BE32" i="31"/>
  <c r="AO32" i="30"/>
  <c r="BD32" i="31"/>
  <c r="AM32" i="30"/>
  <c r="BB32" i="31"/>
  <c r="AG32" i="30"/>
  <c r="AV32" i="31"/>
  <c r="AF32" i="30"/>
  <c r="AU32" i="31"/>
  <c r="AS31" i="30"/>
  <c r="BH31" i="31"/>
  <c r="AR31" i="30"/>
  <c r="BG31" i="31"/>
  <c r="AQ31" i="30"/>
  <c r="BF31" i="31"/>
  <c r="AP31" i="30"/>
  <c r="BE31" i="31"/>
  <c r="AO31" i="30"/>
  <c r="BD31" i="31"/>
  <c r="AM31" i="30"/>
  <c r="BB31" i="31"/>
  <c r="AG31" i="30"/>
  <c r="AV31" i="31"/>
  <c r="AF31" i="30"/>
  <c r="AU31" i="31"/>
  <c r="AS30" i="30"/>
  <c r="BH30" i="31"/>
  <c r="AR30" i="30"/>
  <c r="BG30" i="31"/>
  <c r="AQ30" i="30"/>
  <c r="BF30" i="31"/>
  <c r="AP30" i="30"/>
  <c r="BE30" i="31"/>
  <c r="AO30" i="30"/>
  <c r="BD30" i="31"/>
  <c r="AM30" i="30"/>
  <c r="BB30" i="31"/>
  <c r="AG30" i="30"/>
  <c r="AV30" i="31"/>
  <c r="AF30" i="30"/>
  <c r="AU30" i="31"/>
  <c r="AS29" i="30"/>
  <c r="BH29" i="31"/>
  <c r="AR29" i="30"/>
  <c r="BG29" i="31"/>
  <c r="AQ29" i="30"/>
  <c r="BF29" i="31"/>
  <c r="AP29" i="30"/>
  <c r="BE29" i="31"/>
  <c r="AO29" i="30"/>
  <c r="BD29" i="31"/>
  <c r="AM29" i="30"/>
  <c r="BB29" i="31"/>
  <c r="AG29" i="30"/>
  <c r="AV29" i="31"/>
  <c r="AF29" i="30"/>
  <c r="AU29" i="31"/>
  <c r="AS28" i="30"/>
  <c r="BH28" i="31"/>
  <c r="AR28" i="30"/>
  <c r="BG28" i="31"/>
  <c r="AQ28" i="30"/>
  <c r="BF28" i="31"/>
  <c r="AP28" i="30"/>
  <c r="BE28" i="31"/>
  <c r="AO28" i="30"/>
  <c r="BD28" i="31"/>
  <c r="AM28" i="30"/>
  <c r="BB28" i="31"/>
  <c r="AG28" i="30"/>
  <c r="AV28" i="31"/>
  <c r="AF28" i="30"/>
  <c r="AU28" i="31"/>
  <c r="AS27" i="30"/>
  <c r="BH27" i="31"/>
  <c r="AR27" i="30"/>
  <c r="BG27" i="31"/>
  <c r="AQ27" i="30"/>
  <c r="BF27" i="31"/>
  <c r="AP27" i="30"/>
  <c r="BE27" i="31"/>
  <c r="AO27" i="30"/>
  <c r="BD27" i="31"/>
  <c r="AM27" i="30"/>
  <c r="BB27" i="31"/>
  <c r="AG27" i="30"/>
  <c r="AV27" i="31"/>
  <c r="AF27" i="30"/>
  <c r="AU27" i="31"/>
  <c r="AS26" i="30"/>
  <c r="BH26" i="31"/>
  <c r="AR26" i="30"/>
  <c r="BG26" i="31"/>
  <c r="AQ26" i="30"/>
  <c r="BF26" i="31"/>
  <c r="AP26" i="30"/>
  <c r="BE26" i="31"/>
  <c r="AO26" i="30"/>
  <c r="BD26" i="31"/>
  <c r="AM26" i="30"/>
  <c r="BB26" i="31"/>
  <c r="AG26" i="30"/>
  <c r="AV26" i="31"/>
  <c r="AF26" i="30"/>
  <c r="AU26" i="31"/>
  <c r="AS25" i="30"/>
  <c r="BH25" i="31"/>
  <c r="AR25" i="30"/>
  <c r="BG25" i="31"/>
  <c r="AQ25" i="30"/>
  <c r="BF25" i="31"/>
  <c r="AP25" i="30"/>
  <c r="BE25" i="31"/>
  <c r="AO25" i="30"/>
  <c r="BD25" i="31"/>
  <c r="AM25" i="30"/>
  <c r="BB25" i="31"/>
  <c r="AG25" i="30"/>
  <c r="AV25" i="31"/>
  <c r="AF25" i="30"/>
  <c r="AU25" i="31"/>
  <c r="AS24" i="30"/>
  <c r="BH24" i="31"/>
  <c r="AR24" i="30"/>
  <c r="BG24" i="31"/>
  <c r="AQ24" i="30"/>
  <c r="BF24" i="31"/>
  <c r="AP24" i="30"/>
  <c r="BE24" i="31"/>
  <c r="AO24" i="30"/>
  <c r="BD24" i="31"/>
  <c r="AM24" i="30"/>
  <c r="BB24" i="31"/>
  <c r="AG24" i="30"/>
  <c r="AV24" i="31"/>
  <c r="AF24" i="30"/>
  <c r="AU24" i="31"/>
  <c r="AS23" i="30"/>
  <c r="BH23" i="31"/>
  <c r="AR23" i="30"/>
  <c r="BG23" i="31"/>
  <c r="AQ23" i="30"/>
  <c r="BF23" i="31"/>
  <c r="AP23" i="30"/>
  <c r="BE23" i="31"/>
  <c r="AO23" i="30"/>
  <c r="BD23" i="31"/>
  <c r="AM23" i="30"/>
  <c r="BB23" i="31"/>
  <c r="AG23" i="30"/>
  <c r="AV23" i="31"/>
  <c r="AF23" i="30"/>
  <c r="AU23" i="31"/>
  <c r="AS22" i="30"/>
  <c r="BH22" i="31"/>
  <c r="AR22" i="30"/>
  <c r="BG22" i="31"/>
  <c r="AQ22" i="30"/>
  <c r="BF22" i="31"/>
  <c r="AP22" i="30"/>
  <c r="BE22" i="31"/>
  <c r="AO22" i="30"/>
  <c r="BD22" i="31"/>
  <c r="AM22" i="30"/>
  <c r="BB22" i="31"/>
  <c r="AG22" i="30"/>
  <c r="AV22" i="31"/>
  <c r="AF22" i="30"/>
  <c r="AU22" i="31"/>
  <c r="AS21" i="30"/>
  <c r="BH21" i="31"/>
  <c r="AR21" i="30"/>
  <c r="BG21" i="31"/>
  <c r="AQ21" i="30"/>
  <c r="BF21" i="31"/>
  <c r="AP21" i="30"/>
  <c r="BE21" i="31"/>
  <c r="AO21" i="30"/>
  <c r="BD21" i="31"/>
  <c r="AM21" i="30"/>
  <c r="BB21" i="31"/>
  <c r="AG21" i="30"/>
  <c r="AV21" i="31"/>
  <c r="AF21" i="30"/>
  <c r="AU21" i="31"/>
  <c r="AS20" i="30"/>
  <c r="BH20" i="31"/>
  <c r="AR20" i="30"/>
  <c r="BG20" i="31"/>
  <c r="AQ20" i="30"/>
  <c r="BF20" i="31"/>
  <c r="AP20" i="30"/>
  <c r="BE20" i="31"/>
  <c r="AO20" i="30"/>
  <c r="BD20" i="31"/>
  <c r="AM20" i="30"/>
  <c r="BB20" i="31"/>
  <c r="AG20" i="30"/>
  <c r="AV20" i="31"/>
  <c r="AF20" i="30"/>
  <c r="AU20" i="31"/>
  <c r="AS19" i="30"/>
  <c r="BH19" i="31"/>
  <c r="AR19" i="30"/>
  <c r="BG19" i="31"/>
  <c r="AQ19" i="30"/>
  <c r="BF19" i="31"/>
  <c r="AP19" i="30"/>
  <c r="BE19" i="31"/>
  <c r="AO19" i="30"/>
  <c r="BD19" i="31"/>
  <c r="AM19" i="30"/>
  <c r="BB19" i="31"/>
  <c r="AG19" i="30"/>
  <c r="AV19" i="31"/>
  <c r="AF19" i="30"/>
  <c r="AU19" i="31"/>
  <c r="AS18" i="30"/>
  <c r="BH18" i="31"/>
  <c r="AR18" i="30"/>
  <c r="BG18" i="31"/>
  <c r="AQ18" i="30"/>
  <c r="BF18" i="31"/>
  <c r="AP18" i="30"/>
  <c r="BE18" i="31"/>
  <c r="AO18" i="30"/>
  <c r="BD18" i="31"/>
  <c r="AM18" i="30"/>
  <c r="BB18" i="31"/>
  <c r="AG18" i="30"/>
  <c r="AV18" i="31"/>
  <c r="AF18" i="30"/>
  <c r="AU18" i="31"/>
  <c r="AS17" i="30"/>
  <c r="BH17" i="31"/>
  <c r="AR17" i="30"/>
  <c r="BG17" i="31"/>
  <c r="AQ17" i="30"/>
  <c r="BF17" i="31"/>
  <c r="AP17" i="30"/>
  <c r="BE17" i="31"/>
  <c r="AO17" i="30"/>
  <c r="BD17" i="31"/>
  <c r="AM17" i="30"/>
  <c r="BB17" i="31"/>
  <c r="AG17" i="30"/>
  <c r="AV17" i="31"/>
  <c r="AF17" i="30"/>
  <c r="AU17" i="31"/>
  <c r="AS16" i="30"/>
  <c r="BH16" i="31"/>
  <c r="AR16" i="30"/>
  <c r="BG16" i="31"/>
  <c r="AQ16" i="30"/>
  <c r="BF16" i="31"/>
  <c r="AP16" i="30"/>
  <c r="BE16" i="31"/>
  <c r="AO16" i="30"/>
  <c r="BD16" i="31"/>
  <c r="AM16" i="30"/>
  <c r="BB16" i="31"/>
  <c r="AG16" i="30"/>
  <c r="AV16" i="31"/>
  <c r="AF16" i="30"/>
  <c r="AU16" i="31"/>
  <c r="AS15" i="30"/>
  <c r="BH15" i="31"/>
  <c r="AR15" i="30"/>
  <c r="BG15" i="31"/>
  <c r="AQ15" i="30"/>
  <c r="BF15" i="31"/>
  <c r="AP15" i="30"/>
  <c r="BE15" i="31"/>
  <c r="AO15" i="30"/>
  <c r="BD15" i="31"/>
  <c r="AM15" i="30"/>
  <c r="BB15" i="31"/>
  <c r="AG15" i="30"/>
  <c r="AV15" i="31"/>
  <c r="AF15" i="30"/>
  <c r="AU15" i="31"/>
  <c r="AS14" i="30"/>
  <c r="BH14" i="31"/>
  <c r="AR14" i="30"/>
  <c r="AQ14" i="30"/>
  <c r="AQ6" i="30" s="1"/>
  <c r="AP14" i="30"/>
  <c r="BE14" i="31"/>
  <c r="AO14" i="30"/>
  <c r="BD14" i="31"/>
  <c r="AM14" i="30"/>
  <c r="BB14" i="31"/>
  <c r="AG14" i="30"/>
  <c r="AV14" i="31"/>
  <c r="AF14" i="30"/>
  <c r="AU14" i="31"/>
  <c r="AS13" i="30"/>
  <c r="BH13" i="31"/>
  <c r="AR13" i="30"/>
  <c r="BG13" i="31"/>
  <c r="AQ13" i="30"/>
  <c r="BF13" i="31"/>
  <c r="AP13" i="30"/>
  <c r="BE13" i="31"/>
  <c r="G35" i="21" s="1"/>
  <c r="G33" i="32" s="1"/>
  <c r="AO13" i="30"/>
  <c r="AM13" i="30"/>
  <c r="BB13" i="31" s="1"/>
  <c r="AG13" i="30"/>
  <c r="AV13" i="31" s="1"/>
  <c r="AF13" i="30"/>
  <c r="AU13" i="31" s="1"/>
  <c r="AS12" i="30"/>
  <c r="BH12" i="31" s="1"/>
  <c r="AR12" i="30"/>
  <c r="BG12" i="31" s="1"/>
  <c r="AQ12" i="30"/>
  <c r="BF12" i="31" s="1"/>
  <c r="AP12" i="30"/>
  <c r="BE12" i="31" s="1"/>
  <c r="AO12" i="30"/>
  <c r="BD12" i="31" s="1"/>
  <c r="AM12" i="30"/>
  <c r="BB12" i="31" s="1"/>
  <c r="AG12" i="30"/>
  <c r="AV12" i="31" s="1"/>
  <c r="AF12" i="30"/>
  <c r="AU12" i="31" s="1"/>
  <c r="AS11" i="30"/>
  <c r="BH11" i="31" s="1"/>
  <c r="AR11" i="30"/>
  <c r="BG11" i="31" s="1"/>
  <c r="AQ11" i="30"/>
  <c r="BF11" i="31" s="1"/>
  <c r="AP11" i="30"/>
  <c r="BE11" i="31" s="1"/>
  <c r="AO11" i="30"/>
  <c r="AM11" i="30"/>
  <c r="BB11" i="31" s="1"/>
  <c r="AG11" i="30"/>
  <c r="AF11" i="30"/>
  <c r="AU11" i="31" s="1"/>
  <c r="AS10" i="30"/>
  <c r="AR10" i="30"/>
  <c r="AQ10" i="30"/>
  <c r="BF10" i="31" s="1"/>
  <c r="AP10" i="30"/>
  <c r="AO10" i="30"/>
  <c r="BD10" i="31" s="1"/>
  <c r="AM10" i="30"/>
  <c r="AH10" i="30"/>
  <c r="AW10" i="31" s="1"/>
  <c r="AG10" i="30"/>
  <c r="AV10" i="31" s="1"/>
  <c r="M40" i="4" s="1"/>
  <c r="AF10" i="30"/>
  <c r="AY9" i="30"/>
  <c r="AY5" i="30" s="1"/>
  <c r="AP9" i="30"/>
  <c r="AP5" i="30" s="1"/>
  <c r="AO9" i="30"/>
  <c r="AO5" i="30" s="1"/>
  <c r="AN9" i="30"/>
  <c r="AN5" i="30" s="1"/>
  <c r="AH9" i="30"/>
  <c r="AH5" i="30" s="1"/>
  <c r="AG9" i="30"/>
  <c r="AF9" i="30"/>
  <c r="AF5" i="30" s="1"/>
  <c r="P55" i="30"/>
  <c r="S55" i="30" s="1"/>
  <c r="T55" i="30"/>
  <c r="O55" i="30"/>
  <c r="M55" i="30"/>
  <c r="L55" i="30"/>
  <c r="K55" i="30"/>
  <c r="J55" i="30"/>
  <c r="I55" i="30"/>
  <c r="H55" i="30"/>
  <c r="AD55" i="30" s="1"/>
  <c r="P54" i="30"/>
  <c r="T54" i="30" s="1"/>
  <c r="O54" i="30"/>
  <c r="M54" i="30"/>
  <c r="L54" i="30"/>
  <c r="K54" i="30"/>
  <c r="J54" i="30"/>
  <c r="I54" i="30"/>
  <c r="H54" i="30"/>
  <c r="AE54" i="30"/>
  <c r="Y54" i="31" s="1"/>
  <c r="P53" i="30"/>
  <c r="O53" i="30"/>
  <c r="Q53" i="30" s="1"/>
  <c r="M53" i="30"/>
  <c r="L53" i="30"/>
  <c r="K53" i="30"/>
  <c r="J53" i="30"/>
  <c r="CA53" i="30" s="1"/>
  <c r="DC53" i="31" s="1"/>
  <c r="I53" i="30"/>
  <c r="H53" i="30"/>
  <c r="AC53" i="30" s="1"/>
  <c r="P52" i="30"/>
  <c r="O52" i="30"/>
  <c r="M52" i="30"/>
  <c r="L52" i="30"/>
  <c r="K52" i="30"/>
  <c r="J52" i="30"/>
  <c r="X52" i="30"/>
  <c r="X52" i="31" s="1"/>
  <c r="I52" i="30"/>
  <c r="H52" i="30"/>
  <c r="Z52" i="30" s="1"/>
  <c r="P51" i="30"/>
  <c r="S51" i="30" s="1"/>
  <c r="O51" i="30"/>
  <c r="M51" i="30"/>
  <c r="L51" i="30"/>
  <c r="K51" i="30"/>
  <c r="J51" i="30"/>
  <c r="BD51" i="30" s="1"/>
  <c r="BU51" i="31" s="1"/>
  <c r="I51" i="30"/>
  <c r="H51" i="30"/>
  <c r="P50" i="30"/>
  <c r="O50" i="30"/>
  <c r="M50" i="30"/>
  <c r="L50" i="30"/>
  <c r="K50" i="30"/>
  <c r="J50" i="30"/>
  <c r="I50" i="30"/>
  <c r="H50" i="30"/>
  <c r="AD50" i="30" s="1"/>
  <c r="P49" i="30"/>
  <c r="O49" i="30"/>
  <c r="R49" i="30" s="1"/>
  <c r="M49" i="30"/>
  <c r="L49" i="30"/>
  <c r="K49" i="30"/>
  <c r="J49" i="30"/>
  <c r="I49" i="30"/>
  <c r="H49" i="30"/>
  <c r="D22" i="30"/>
  <c r="D21" i="30"/>
  <c r="D20" i="30"/>
  <c r="D19" i="30"/>
  <c r="D18" i="30"/>
  <c r="D17" i="30"/>
  <c r="D16" i="30"/>
  <c r="D15" i="30"/>
  <c r="D14" i="30"/>
  <c r="D13" i="30"/>
  <c r="D12" i="30"/>
  <c r="D11" i="30"/>
  <c r="D10" i="30"/>
  <c r="D9" i="30"/>
  <c r="D8" i="30"/>
  <c r="Q6" i="30"/>
  <c r="S23" i="30" s="1"/>
  <c r="X9" i="30"/>
  <c r="X5" i="30" s="1"/>
  <c r="W9" i="30"/>
  <c r="V9" i="30"/>
  <c r="U9" i="30"/>
  <c r="P48" i="30"/>
  <c r="S48" i="30"/>
  <c r="O48" i="30"/>
  <c r="M48" i="30"/>
  <c r="L48" i="30"/>
  <c r="K48" i="30"/>
  <c r="J48" i="30"/>
  <c r="I48" i="30"/>
  <c r="H48" i="30"/>
  <c r="AB48" i="30"/>
  <c r="P47" i="30"/>
  <c r="O47" i="30"/>
  <c r="M47" i="30"/>
  <c r="L47" i="30"/>
  <c r="K47" i="30"/>
  <c r="J47" i="30"/>
  <c r="I47" i="30"/>
  <c r="H47" i="30"/>
  <c r="P46" i="30"/>
  <c r="S46" i="30"/>
  <c r="O46" i="30"/>
  <c r="Q46" i="30"/>
  <c r="M46" i="30"/>
  <c r="L46" i="30"/>
  <c r="K46" i="30"/>
  <c r="J46" i="30"/>
  <c r="I46" i="30"/>
  <c r="H46" i="30"/>
  <c r="P45" i="30"/>
  <c r="O45" i="30"/>
  <c r="Q45" i="30" s="1"/>
  <c r="M45" i="30"/>
  <c r="L45" i="30"/>
  <c r="K45" i="30"/>
  <c r="J45" i="30"/>
  <c r="I45" i="30"/>
  <c r="H45" i="30"/>
  <c r="P44" i="30"/>
  <c r="S44" i="30" s="1"/>
  <c r="O44" i="30"/>
  <c r="M44" i="30"/>
  <c r="L44" i="30"/>
  <c r="K44" i="30"/>
  <c r="J44" i="30"/>
  <c r="BP44" i="30" s="1"/>
  <c r="CJ44" i="31" s="1"/>
  <c r="I44" i="30"/>
  <c r="H44" i="30"/>
  <c r="P43" i="30"/>
  <c r="T43" i="30"/>
  <c r="S43" i="30"/>
  <c r="O43" i="30"/>
  <c r="M43" i="30"/>
  <c r="L43" i="30"/>
  <c r="K43" i="30"/>
  <c r="J43" i="30"/>
  <c r="CC43" i="30" s="1"/>
  <c r="I43" i="30"/>
  <c r="H43" i="30"/>
  <c r="P42" i="30"/>
  <c r="O42" i="30"/>
  <c r="M42" i="30"/>
  <c r="L42" i="30"/>
  <c r="K42" i="30"/>
  <c r="J42" i="30"/>
  <c r="I42" i="30"/>
  <c r="H42" i="30"/>
  <c r="P41" i="30"/>
  <c r="O41" i="30"/>
  <c r="M41" i="30"/>
  <c r="L41" i="30"/>
  <c r="K41" i="30"/>
  <c r="J41" i="30"/>
  <c r="CG41" i="30"/>
  <c r="DI41" i="31" s="1"/>
  <c r="I41" i="30"/>
  <c r="H41" i="30"/>
  <c r="P40" i="30"/>
  <c r="O40" i="30"/>
  <c r="M40" i="30"/>
  <c r="L40" i="30"/>
  <c r="K40" i="30"/>
  <c r="J40" i="30"/>
  <c r="I40" i="30"/>
  <c r="H40" i="30"/>
  <c r="P39" i="30"/>
  <c r="O39" i="30"/>
  <c r="M39" i="30"/>
  <c r="L39" i="30"/>
  <c r="J39" i="30"/>
  <c r="I39" i="30"/>
  <c r="H39" i="30"/>
  <c r="P38" i="30"/>
  <c r="O38" i="30"/>
  <c r="M38" i="30"/>
  <c r="L38" i="30"/>
  <c r="K38" i="30"/>
  <c r="J38" i="30"/>
  <c r="I38" i="30"/>
  <c r="H38" i="30"/>
  <c r="P37" i="30"/>
  <c r="O37" i="30"/>
  <c r="M37" i="30"/>
  <c r="L37" i="30"/>
  <c r="K37" i="30"/>
  <c r="J37" i="30"/>
  <c r="I37" i="30"/>
  <c r="H37" i="30"/>
  <c r="P36" i="30"/>
  <c r="O36" i="30"/>
  <c r="M36" i="30"/>
  <c r="L36" i="30"/>
  <c r="K36" i="30"/>
  <c r="J36" i="30"/>
  <c r="CC36" i="30"/>
  <c r="I36" i="30"/>
  <c r="H36" i="30"/>
  <c r="P35" i="30"/>
  <c r="O35" i="30"/>
  <c r="M35" i="30"/>
  <c r="L35" i="30"/>
  <c r="J35" i="30"/>
  <c r="I35" i="30"/>
  <c r="H35" i="30"/>
  <c r="P34" i="30"/>
  <c r="O34" i="30"/>
  <c r="M34" i="30"/>
  <c r="L34" i="30"/>
  <c r="K34" i="30"/>
  <c r="J34" i="30"/>
  <c r="I34" i="30"/>
  <c r="H34" i="30"/>
  <c r="P33" i="30"/>
  <c r="O33" i="30"/>
  <c r="M33" i="30"/>
  <c r="L33" i="30"/>
  <c r="K33" i="30"/>
  <c r="J33" i="30"/>
  <c r="I33" i="30"/>
  <c r="H33" i="30"/>
  <c r="P32" i="30"/>
  <c r="O32" i="30"/>
  <c r="M32" i="30"/>
  <c r="L32" i="30"/>
  <c r="K32" i="30"/>
  <c r="J32" i="30"/>
  <c r="I32" i="30"/>
  <c r="H32" i="30"/>
  <c r="P31" i="30"/>
  <c r="O31" i="30"/>
  <c r="M31" i="30"/>
  <c r="L31" i="30"/>
  <c r="J31" i="30"/>
  <c r="I31" i="30"/>
  <c r="H31" i="30"/>
  <c r="P30" i="30"/>
  <c r="O30" i="30"/>
  <c r="M30" i="30"/>
  <c r="L30" i="30"/>
  <c r="K30" i="30"/>
  <c r="J30" i="30"/>
  <c r="I30" i="30"/>
  <c r="H30" i="30"/>
  <c r="P29" i="30"/>
  <c r="O29" i="30"/>
  <c r="M29" i="30"/>
  <c r="L29" i="30"/>
  <c r="K29" i="30"/>
  <c r="J29" i="30"/>
  <c r="I29" i="30"/>
  <c r="H29" i="30"/>
  <c r="P28" i="30"/>
  <c r="O28" i="30"/>
  <c r="M28" i="30"/>
  <c r="L28" i="30"/>
  <c r="K28" i="30"/>
  <c r="J28" i="30"/>
  <c r="I28" i="30"/>
  <c r="H28" i="30"/>
  <c r="P27" i="30"/>
  <c r="O27" i="30"/>
  <c r="M27" i="30"/>
  <c r="L27" i="30"/>
  <c r="J27" i="30"/>
  <c r="CI27" i="30"/>
  <c r="DK27" i="31" s="1"/>
  <c r="I27" i="30"/>
  <c r="H27" i="30"/>
  <c r="P26" i="30"/>
  <c r="O26" i="30"/>
  <c r="M26" i="30"/>
  <c r="L26" i="30"/>
  <c r="K26" i="30"/>
  <c r="J26" i="30"/>
  <c r="I26" i="30"/>
  <c r="H26" i="30"/>
  <c r="P25" i="30"/>
  <c r="O25" i="30"/>
  <c r="M25" i="30"/>
  <c r="L25" i="30"/>
  <c r="K25" i="30"/>
  <c r="J25" i="30"/>
  <c r="I25" i="30"/>
  <c r="H25" i="30"/>
  <c r="P24" i="30"/>
  <c r="O24" i="30"/>
  <c r="M24" i="30"/>
  <c r="L24" i="30"/>
  <c r="K24" i="30"/>
  <c r="J24" i="30"/>
  <c r="I24" i="30"/>
  <c r="H24" i="30"/>
  <c r="P23" i="30"/>
  <c r="O23" i="30"/>
  <c r="M23" i="30"/>
  <c r="L23" i="30"/>
  <c r="J23" i="30"/>
  <c r="CI23" i="30" s="1"/>
  <c r="DK23" i="31" s="1"/>
  <c r="I23" i="30"/>
  <c r="H23" i="30"/>
  <c r="P22" i="30"/>
  <c r="O22" i="30"/>
  <c r="M22" i="30"/>
  <c r="L22" i="30"/>
  <c r="K22" i="30"/>
  <c r="J22" i="30"/>
  <c r="I22" i="30"/>
  <c r="H22" i="30"/>
  <c r="P21" i="30"/>
  <c r="O21" i="30"/>
  <c r="M21" i="30"/>
  <c r="L21" i="30"/>
  <c r="K21" i="30"/>
  <c r="J21" i="30"/>
  <c r="CM21" i="30" s="1"/>
  <c r="DO21" i="31" s="1"/>
  <c r="I21" i="30"/>
  <c r="H21" i="30"/>
  <c r="P20" i="30"/>
  <c r="O20" i="30"/>
  <c r="M20" i="30"/>
  <c r="L20" i="30"/>
  <c r="K20" i="30"/>
  <c r="J20" i="30"/>
  <c r="CM20" i="30"/>
  <c r="I20" i="30"/>
  <c r="H20" i="30"/>
  <c r="P19" i="30"/>
  <c r="O19" i="30"/>
  <c r="M19" i="30"/>
  <c r="L19" i="30"/>
  <c r="J19" i="30"/>
  <c r="I19" i="30"/>
  <c r="H19" i="30"/>
  <c r="P18" i="30"/>
  <c r="O18" i="30"/>
  <c r="M18" i="30"/>
  <c r="L18" i="30"/>
  <c r="K18" i="30"/>
  <c r="J18" i="30"/>
  <c r="I18" i="30"/>
  <c r="H18" i="30"/>
  <c r="P17" i="30"/>
  <c r="O17" i="30"/>
  <c r="M17" i="30"/>
  <c r="L17" i="30"/>
  <c r="K17" i="30"/>
  <c r="J17" i="30"/>
  <c r="I17" i="30"/>
  <c r="H17" i="30"/>
  <c r="P16" i="30"/>
  <c r="O16" i="30"/>
  <c r="M16" i="30"/>
  <c r="L16" i="30"/>
  <c r="K16" i="30"/>
  <c r="J16" i="30"/>
  <c r="I16" i="30"/>
  <c r="H16" i="30"/>
  <c r="P15" i="30"/>
  <c r="O15" i="30"/>
  <c r="M15" i="30"/>
  <c r="L15" i="30"/>
  <c r="J15" i="30"/>
  <c r="I15" i="30"/>
  <c r="H15" i="30"/>
  <c r="P14" i="30"/>
  <c r="O14" i="30"/>
  <c r="M14" i="30"/>
  <c r="L14" i="30"/>
  <c r="K14" i="30"/>
  <c r="J14" i="30"/>
  <c r="CC14" i="30" s="1"/>
  <c r="I14" i="30"/>
  <c r="H14" i="30"/>
  <c r="P13" i="30"/>
  <c r="O13" i="30"/>
  <c r="M13" i="30"/>
  <c r="L13" i="30"/>
  <c r="K13" i="30"/>
  <c r="J13" i="30"/>
  <c r="I13" i="30"/>
  <c r="H13" i="30"/>
  <c r="P12" i="30"/>
  <c r="O12" i="30"/>
  <c r="M12" i="30"/>
  <c r="L12" i="30"/>
  <c r="J12" i="30"/>
  <c r="I12" i="30"/>
  <c r="H12" i="30"/>
  <c r="P11" i="30"/>
  <c r="O11" i="30"/>
  <c r="M11" i="30"/>
  <c r="L11" i="30"/>
  <c r="K11" i="30"/>
  <c r="J11" i="30"/>
  <c r="X11" i="30"/>
  <c r="I11" i="30"/>
  <c r="H11" i="30"/>
  <c r="P10" i="30"/>
  <c r="O10" i="30"/>
  <c r="M10" i="30"/>
  <c r="L10" i="30"/>
  <c r="K10" i="30"/>
  <c r="J10" i="30"/>
  <c r="I10" i="30"/>
  <c r="H10" i="30"/>
  <c r="C22" i="30"/>
  <c r="C21" i="30"/>
  <c r="C20" i="30"/>
  <c r="C19" i="30"/>
  <c r="C18" i="30"/>
  <c r="C17" i="30"/>
  <c r="C16" i="30"/>
  <c r="C15" i="30"/>
  <c r="C14" i="30"/>
  <c r="C13" i="30"/>
  <c r="C12" i="30"/>
  <c r="C11" i="30"/>
  <c r="C10" i="30"/>
  <c r="C9" i="30"/>
  <c r="C8" i="30"/>
  <c r="J6" i="30"/>
  <c r="AZ48" i="29"/>
  <c r="CB48" i="31" s="1"/>
  <c r="AZ47" i="29"/>
  <c r="CB47" i="31" s="1"/>
  <c r="AZ46" i="29"/>
  <c r="CB46" i="31" s="1"/>
  <c r="AZ45" i="29"/>
  <c r="CB45" i="31" s="1"/>
  <c r="AZ44" i="29"/>
  <c r="CB44" i="31" s="1"/>
  <c r="AZ43" i="29"/>
  <c r="CB43" i="31" s="1"/>
  <c r="AZ42" i="29"/>
  <c r="CB42" i="31" s="1"/>
  <c r="B44" i="30"/>
  <c r="B51" i="30"/>
  <c r="E41" i="30"/>
  <c r="D41" i="30"/>
  <c r="C41" i="30"/>
  <c r="E40" i="30"/>
  <c r="D40" i="30"/>
  <c r="C40" i="30"/>
  <c r="E39" i="30"/>
  <c r="D39" i="30"/>
  <c r="C39" i="30"/>
  <c r="E34" i="30"/>
  <c r="D34" i="30"/>
  <c r="C34" i="30"/>
  <c r="E33" i="30"/>
  <c r="D33" i="30"/>
  <c r="C33" i="30"/>
  <c r="E32" i="30"/>
  <c r="D32" i="30"/>
  <c r="C32" i="30"/>
  <c r="D27" i="30"/>
  <c r="BV48" i="29"/>
  <c r="BU48" i="29"/>
  <c r="BT48" i="29"/>
  <c r="BV47" i="29"/>
  <c r="BU47" i="29"/>
  <c r="BT47" i="29"/>
  <c r="BV46" i="29"/>
  <c r="BU46" i="29"/>
  <c r="BT46" i="29"/>
  <c r="BV45" i="29"/>
  <c r="BU45" i="29"/>
  <c r="BT45" i="29"/>
  <c r="BV44" i="29"/>
  <c r="BU44" i="29"/>
  <c r="BT44" i="29"/>
  <c r="BV43" i="29"/>
  <c r="BU43" i="29"/>
  <c r="BT43" i="29"/>
  <c r="BV42" i="29"/>
  <c r="BU42" i="29"/>
  <c r="BT42" i="29"/>
  <c r="BR48" i="29"/>
  <c r="DG48" i="31" s="1"/>
  <c r="BQ48" i="29"/>
  <c r="DF48" i="31" s="1"/>
  <c r="BP48" i="29"/>
  <c r="DE48" i="31" s="1"/>
  <c r="BR47" i="29"/>
  <c r="DG47" i="31" s="1"/>
  <c r="BQ47" i="29"/>
  <c r="DF47" i="31" s="1"/>
  <c r="BP47" i="29"/>
  <c r="DE47" i="31" s="1"/>
  <c r="BR46" i="29"/>
  <c r="DG46" i="31" s="1"/>
  <c r="BQ46" i="29"/>
  <c r="DF46" i="31" s="1"/>
  <c r="BP46" i="29"/>
  <c r="DE46" i="31" s="1"/>
  <c r="BR45" i="29"/>
  <c r="DG45" i="31" s="1"/>
  <c r="BQ45" i="29"/>
  <c r="DF45" i="31" s="1"/>
  <c r="BP45" i="29"/>
  <c r="DE45" i="31" s="1"/>
  <c r="BR44" i="29"/>
  <c r="DG44" i="31" s="1"/>
  <c r="BQ44" i="29"/>
  <c r="DF44" i="31" s="1"/>
  <c r="BP44" i="29"/>
  <c r="DE44" i="31" s="1"/>
  <c r="BR43" i="29"/>
  <c r="DG43" i="31" s="1"/>
  <c r="BQ43" i="29"/>
  <c r="DF43" i="31" s="1"/>
  <c r="BP43" i="29"/>
  <c r="DE43" i="31" s="1"/>
  <c r="BR42" i="29"/>
  <c r="DG42" i="31" s="1"/>
  <c r="BQ42" i="29"/>
  <c r="DF42" i="31" s="1"/>
  <c r="BP42" i="29"/>
  <c r="DE42" i="31" s="1"/>
  <c r="BN48" i="29"/>
  <c r="CZ48" i="31" s="1"/>
  <c r="BM48" i="29"/>
  <c r="CY48" i="31" s="1"/>
  <c r="BL48" i="29"/>
  <c r="CX48" i="31" s="1"/>
  <c r="BN47" i="29"/>
  <c r="CZ47" i="31" s="1"/>
  <c r="BM47" i="29"/>
  <c r="CY47" i="31" s="1"/>
  <c r="BL47" i="29"/>
  <c r="CX47" i="31" s="1"/>
  <c r="BN46" i="29"/>
  <c r="CZ46" i="31" s="1"/>
  <c r="BM46" i="29"/>
  <c r="CY46" i="31" s="1"/>
  <c r="BL46" i="29"/>
  <c r="CX46" i="31" s="1"/>
  <c r="BN45" i="29"/>
  <c r="CZ45" i="31" s="1"/>
  <c r="BM45" i="29"/>
  <c r="CY45" i="31" s="1"/>
  <c r="BL45" i="29"/>
  <c r="CX45" i="31" s="1"/>
  <c r="BN44" i="29"/>
  <c r="CZ44" i="31" s="1"/>
  <c r="BM44" i="29"/>
  <c r="CY44" i="31" s="1"/>
  <c r="BL44" i="29"/>
  <c r="CX44" i="31" s="1"/>
  <c r="BN43" i="29"/>
  <c r="CZ43" i="31" s="1"/>
  <c r="BM43" i="29"/>
  <c r="CY43" i="31" s="1"/>
  <c r="BL43" i="29"/>
  <c r="CX43" i="31" s="1"/>
  <c r="BN42" i="29"/>
  <c r="CZ42" i="31" s="1"/>
  <c r="BM42" i="29"/>
  <c r="CY42" i="31" s="1"/>
  <c r="BL42" i="29"/>
  <c r="CX42" i="31" s="1"/>
  <c r="BJ48" i="29"/>
  <c r="CQ48" i="31" s="1"/>
  <c r="BI48" i="29"/>
  <c r="CP48" i="31" s="1"/>
  <c r="BH48" i="29"/>
  <c r="CO48" i="31" s="1"/>
  <c r="BG48" i="29"/>
  <c r="CN48" i="31" s="1"/>
  <c r="BF48" i="29"/>
  <c r="CM48" i="31" s="1"/>
  <c r="BJ47" i="29"/>
  <c r="CQ47" i="31" s="1"/>
  <c r="BI47" i="29"/>
  <c r="CP47" i="31" s="1"/>
  <c r="BH47" i="29"/>
  <c r="CO47" i="31" s="1"/>
  <c r="BG47" i="29"/>
  <c r="CN47" i="31" s="1"/>
  <c r="BF47" i="29"/>
  <c r="CM47" i="31" s="1"/>
  <c r="BJ46" i="29"/>
  <c r="CQ46" i="31" s="1"/>
  <c r="BI46" i="29"/>
  <c r="CP46" i="31" s="1"/>
  <c r="BH46" i="29"/>
  <c r="CO46" i="31" s="1"/>
  <c r="BG46" i="29"/>
  <c r="CN46" i="31" s="1"/>
  <c r="BF46" i="29"/>
  <c r="CM46" i="31" s="1"/>
  <c r="BJ45" i="29"/>
  <c r="CQ45" i="31" s="1"/>
  <c r="BI45" i="29"/>
  <c r="CP45" i="31" s="1"/>
  <c r="BH45" i="29"/>
  <c r="CO45" i="31" s="1"/>
  <c r="BG45" i="29"/>
  <c r="CN45" i="31" s="1"/>
  <c r="BF45" i="29"/>
  <c r="CM45" i="31" s="1"/>
  <c r="BJ44" i="29"/>
  <c r="CQ44" i="31" s="1"/>
  <c r="BI44" i="29"/>
  <c r="CP44" i="31" s="1"/>
  <c r="BH44" i="29"/>
  <c r="CO44" i="31" s="1"/>
  <c r="BG44" i="29"/>
  <c r="CN44" i="31" s="1"/>
  <c r="BF44" i="29"/>
  <c r="CM44" i="31" s="1"/>
  <c r="BJ43" i="29"/>
  <c r="CQ43" i="31" s="1"/>
  <c r="BI43" i="29"/>
  <c r="CP43" i="31" s="1"/>
  <c r="BH43" i="29"/>
  <c r="CO43" i="31" s="1"/>
  <c r="BG43" i="29"/>
  <c r="CN43" i="31" s="1"/>
  <c r="BF43" i="29"/>
  <c r="CM43" i="31" s="1"/>
  <c r="BJ42" i="29"/>
  <c r="CQ42" i="31" s="1"/>
  <c r="BI42" i="29"/>
  <c r="CP42" i="31" s="1"/>
  <c r="BH42" i="29"/>
  <c r="CO42" i="31" s="1"/>
  <c r="BG42" i="29"/>
  <c r="CN42" i="31" s="1"/>
  <c r="BF42" i="29"/>
  <c r="CM42" i="31" s="1"/>
  <c r="BD48" i="29"/>
  <c r="CH48" i="31" s="1"/>
  <c r="BC48" i="29"/>
  <c r="CG48" i="31" s="1"/>
  <c r="BB48" i="29"/>
  <c r="CF48" i="31" s="1"/>
  <c r="BD47" i="29"/>
  <c r="CH47" i="31" s="1"/>
  <c r="BC47" i="29"/>
  <c r="CG47" i="31" s="1"/>
  <c r="BB47" i="29"/>
  <c r="CF47" i="31" s="1"/>
  <c r="BD46" i="29"/>
  <c r="CH46" i="31" s="1"/>
  <c r="BC46" i="29"/>
  <c r="CG46" i="31" s="1"/>
  <c r="BB46" i="29"/>
  <c r="CF46" i="31" s="1"/>
  <c r="BD45" i="29"/>
  <c r="CH45" i="31" s="1"/>
  <c r="BC45" i="29"/>
  <c r="CG45" i="31" s="1"/>
  <c r="BB45" i="29"/>
  <c r="CF45" i="31" s="1"/>
  <c r="BD44" i="29"/>
  <c r="CH44" i="31" s="1"/>
  <c r="BC44" i="29"/>
  <c r="CG44" i="31" s="1"/>
  <c r="BB44" i="29"/>
  <c r="CF44" i="31" s="1"/>
  <c r="BD43" i="29"/>
  <c r="CH43" i="31" s="1"/>
  <c r="BC43" i="29"/>
  <c r="CG43" i="31" s="1"/>
  <c r="BB43" i="29"/>
  <c r="CF43" i="31" s="1"/>
  <c r="BD42" i="29"/>
  <c r="CH42" i="31" s="1"/>
  <c r="BC42" i="29"/>
  <c r="CG42" i="31" s="1"/>
  <c r="BB42" i="29"/>
  <c r="CF42" i="31" s="1"/>
  <c r="BZ48" i="29"/>
  <c r="BY48" i="29"/>
  <c r="BX48" i="29"/>
  <c r="BZ47" i="29"/>
  <c r="BY47" i="29"/>
  <c r="BX47" i="29"/>
  <c r="BZ46" i="29"/>
  <c r="BY46" i="29"/>
  <c r="BX46" i="29"/>
  <c r="BZ45" i="29"/>
  <c r="BY45" i="29"/>
  <c r="BX45" i="29"/>
  <c r="BZ44" i="29"/>
  <c r="BY44" i="29"/>
  <c r="BX44" i="29"/>
  <c r="BZ43" i="29"/>
  <c r="BY43" i="29"/>
  <c r="BX43" i="29"/>
  <c r="BZ42" i="29"/>
  <c r="BY42" i="29"/>
  <c r="BX42" i="29"/>
  <c r="N48" i="29"/>
  <c r="N47" i="29"/>
  <c r="N46" i="29"/>
  <c r="N45" i="29"/>
  <c r="N44" i="29"/>
  <c r="N44" i="30" s="1"/>
  <c r="N43" i="29"/>
  <c r="N42" i="29"/>
  <c r="N41" i="29"/>
  <c r="N40" i="29"/>
  <c r="N39" i="29"/>
  <c r="I39" i="31" s="1"/>
  <c r="N38" i="29"/>
  <c r="I38" i="31" s="1"/>
  <c r="N37" i="29"/>
  <c r="N36" i="29"/>
  <c r="N35" i="29"/>
  <c r="N34" i="29"/>
  <c r="I34" i="31" s="1"/>
  <c r="N33" i="29"/>
  <c r="I33" i="31" s="1"/>
  <c r="N32" i="29"/>
  <c r="N31" i="29"/>
  <c r="N30" i="29"/>
  <c r="N30" i="30" s="1"/>
  <c r="N29" i="29"/>
  <c r="N28" i="29"/>
  <c r="N28" i="30" s="1"/>
  <c r="N27" i="29"/>
  <c r="N26" i="29"/>
  <c r="I26" i="31" s="1"/>
  <c r="N25" i="29"/>
  <c r="N24" i="29"/>
  <c r="N23" i="29"/>
  <c r="N22" i="29"/>
  <c r="I22" i="31" s="1"/>
  <c r="N21" i="29"/>
  <c r="N20" i="29"/>
  <c r="N20" i="30" s="1"/>
  <c r="N19" i="29"/>
  <c r="N18" i="29"/>
  <c r="I18" i="31" s="1"/>
  <c r="N17" i="29"/>
  <c r="N16" i="29"/>
  <c r="I16" i="31" s="1"/>
  <c r="N15" i="29"/>
  <c r="N14" i="29"/>
  <c r="BC14" i="29" s="1"/>
  <c r="CG14" i="31" s="1"/>
  <c r="N13" i="29"/>
  <c r="I13" i="31" s="1"/>
  <c r="N12" i="29"/>
  <c r="I12" i="31" s="1"/>
  <c r="N11" i="29"/>
  <c r="N10" i="29"/>
  <c r="E41" i="29"/>
  <c r="D41" i="29"/>
  <c r="C41" i="29"/>
  <c r="E40" i="29"/>
  <c r="D40" i="29"/>
  <c r="C40" i="29"/>
  <c r="E39" i="29"/>
  <c r="D39" i="29"/>
  <c r="C39" i="29"/>
  <c r="E34" i="29"/>
  <c r="D34" i="29"/>
  <c r="BZ38" i="29" s="1"/>
  <c r="C34" i="29"/>
  <c r="E33" i="29"/>
  <c r="D33" i="29"/>
  <c r="C33" i="29"/>
  <c r="BQ33" i="29"/>
  <c r="DF33" i="31" s="1"/>
  <c r="E32" i="29"/>
  <c r="D32" i="29"/>
  <c r="BX23" i="29" s="1"/>
  <c r="C32" i="29"/>
  <c r="D27" i="29"/>
  <c r="AU48" i="29"/>
  <c r="BY48" i="31" s="1"/>
  <c r="AT48" i="29"/>
  <c r="AZ48" i="30" s="1"/>
  <c r="BO48" i="31" s="1"/>
  <c r="AS48" i="29"/>
  <c r="AS48" i="31" s="1"/>
  <c r="AH48" i="29"/>
  <c r="AH48" i="31" s="1"/>
  <c r="Y48" i="29"/>
  <c r="T48" i="31" s="1"/>
  <c r="T48" i="29"/>
  <c r="S48" i="29"/>
  <c r="R48" i="29"/>
  <c r="Q48" i="29"/>
  <c r="G48" i="29"/>
  <c r="AU47" i="29"/>
  <c r="BY47" i="31" s="1"/>
  <c r="AT47" i="29"/>
  <c r="AT47" i="31" s="1"/>
  <c r="AS47" i="29"/>
  <c r="AH47" i="29"/>
  <c r="AH47" i="31" s="1"/>
  <c r="Y47" i="29"/>
  <c r="T47" i="31" s="1"/>
  <c r="T47" i="29"/>
  <c r="S47" i="29"/>
  <c r="R47" i="29"/>
  <c r="Q47" i="29"/>
  <c r="G47" i="29"/>
  <c r="AU46" i="29"/>
  <c r="BY46" i="31" s="1"/>
  <c r="AT46" i="29"/>
  <c r="AT46" i="31" s="1"/>
  <c r="AS46" i="29"/>
  <c r="AH46" i="29"/>
  <c r="Y46" i="29"/>
  <c r="T46" i="31" s="1"/>
  <c r="T46" i="29"/>
  <c r="S46" i="29"/>
  <c r="R46" i="29"/>
  <c r="Q46" i="29"/>
  <c r="G46" i="29"/>
  <c r="AU45" i="29"/>
  <c r="BY45" i="31" s="1"/>
  <c r="AT45" i="29"/>
  <c r="AT45" i="31" s="1"/>
  <c r="AS45" i="29"/>
  <c r="AH45" i="29"/>
  <c r="Y45" i="29"/>
  <c r="T45" i="31" s="1"/>
  <c r="T45" i="29"/>
  <c r="S45" i="29"/>
  <c r="R45" i="29"/>
  <c r="Q45" i="29"/>
  <c r="G45" i="29"/>
  <c r="AU44" i="29"/>
  <c r="BY44" i="31" s="1"/>
  <c r="AT44" i="29"/>
  <c r="AS44" i="29"/>
  <c r="AH44" i="29"/>
  <c r="AH44" i="31" s="1"/>
  <c r="Y44" i="29"/>
  <c r="T44" i="31" s="1"/>
  <c r="T44" i="29"/>
  <c r="S44" i="29"/>
  <c r="R44" i="29"/>
  <c r="Q44" i="29"/>
  <c r="G44" i="29"/>
  <c r="AU43" i="29"/>
  <c r="BY43" i="31"/>
  <c r="AT43" i="29"/>
  <c r="AZ43" i="30"/>
  <c r="BO43" i="31" s="1"/>
  <c r="AS43" i="29"/>
  <c r="AY43" i="30" s="1"/>
  <c r="BN43" i="31" s="1"/>
  <c r="AH43" i="29"/>
  <c r="AH43" i="31" s="1"/>
  <c r="Y43" i="29"/>
  <c r="T43" i="31" s="1"/>
  <c r="T43" i="29"/>
  <c r="S43" i="29"/>
  <c r="R43" i="29"/>
  <c r="Q43" i="29"/>
  <c r="G43" i="29"/>
  <c r="AS42" i="29"/>
  <c r="AY42" i="30" s="1"/>
  <c r="BN42" i="31" s="1"/>
  <c r="AH42" i="29"/>
  <c r="Y42" i="29"/>
  <c r="T42" i="31" s="1"/>
  <c r="T42" i="29"/>
  <c r="S42" i="29"/>
  <c r="R42" i="29"/>
  <c r="Q42" i="29"/>
  <c r="AS41" i="29"/>
  <c r="AH41" i="29"/>
  <c r="AN41" i="30" s="1"/>
  <c r="BC41" i="31" s="1"/>
  <c r="T41" i="29"/>
  <c r="S41" i="29"/>
  <c r="R41" i="29"/>
  <c r="Q41" i="29"/>
  <c r="AS40" i="29"/>
  <c r="AS40" i="31" s="1"/>
  <c r="AH40" i="29"/>
  <c r="T40" i="29"/>
  <c r="S40" i="29"/>
  <c r="R40" i="29"/>
  <c r="Q40" i="29"/>
  <c r="AS39" i="29"/>
  <c r="AH39" i="29"/>
  <c r="AH39" i="31"/>
  <c r="T39" i="29"/>
  <c r="S39" i="29"/>
  <c r="R39" i="29"/>
  <c r="Q39" i="29"/>
  <c r="AS38" i="29"/>
  <c r="AY38" i="30"/>
  <c r="BN38" i="31" s="1"/>
  <c r="AH38" i="29"/>
  <c r="AH38" i="31" s="1"/>
  <c r="Y38" i="29"/>
  <c r="T38" i="31" s="1"/>
  <c r="T38" i="29"/>
  <c r="S38" i="29"/>
  <c r="R38" i="29"/>
  <c r="Q38" i="29"/>
  <c r="AS37" i="29"/>
  <c r="AH37" i="29"/>
  <c r="T37" i="29"/>
  <c r="S37" i="29"/>
  <c r="R37" i="29"/>
  <c r="Q37" i="29"/>
  <c r="AS36" i="29"/>
  <c r="AH36" i="29"/>
  <c r="AH36" i="31" s="1"/>
  <c r="Y36" i="29"/>
  <c r="T36" i="29"/>
  <c r="S36" i="29"/>
  <c r="R36" i="29"/>
  <c r="Q36" i="29"/>
  <c r="AS35" i="29"/>
  <c r="AH35" i="29"/>
  <c r="T35" i="29"/>
  <c r="S35" i="29"/>
  <c r="R35" i="29"/>
  <c r="Q35" i="29"/>
  <c r="AS34" i="29"/>
  <c r="AH34" i="29"/>
  <c r="Y34" i="29"/>
  <c r="T34" i="29"/>
  <c r="S34" i="29"/>
  <c r="R34" i="29"/>
  <c r="Q34" i="29"/>
  <c r="AS33" i="29"/>
  <c r="AH33" i="29"/>
  <c r="Y33" i="29"/>
  <c r="BF33" i="29" s="1"/>
  <c r="CM33" i="31" s="1"/>
  <c r="T33" i="29"/>
  <c r="S33" i="29"/>
  <c r="R33" i="29"/>
  <c r="Q33" i="29"/>
  <c r="AS32" i="29"/>
  <c r="AS32" i="31" s="1"/>
  <c r="AH32" i="29"/>
  <c r="BF32" i="29"/>
  <c r="Y32" i="29"/>
  <c r="T32" i="29"/>
  <c r="S32" i="29"/>
  <c r="R32" i="29"/>
  <c r="Q32" i="29"/>
  <c r="AS31" i="29"/>
  <c r="AY31" i="30" s="1"/>
  <c r="BN31" i="31" s="1"/>
  <c r="AH31" i="29"/>
  <c r="T31" i="29"/>
  <c r="S31" i="29"/>
  <c r="R31" i="29"/>
  <c r="Q31" i="29"/>
  <c r="AS30" i="29"/>
  <c r="AH30" i="29"/>
  <c r="AN30" i="30" s="1"/>
  <c r="BC30" i="31" s="1"/>
  <c r="Y30" i="29"/>
  <c r="T30" i="29"/>
  <c r="S30" i="29"/>
  <c r="R30" i="29"/>
  <c r="Q30" i="29"/>
  <c r="AS29" i="29"/>
  <c r="AH29" i="29"/>
  <c r="AN29" i="30" s="1"/>
  <c r="BC29" i="31" s="1"/>
  <c r="T29" i="29"/>
  <c r="S29" i="29"/>
  <c r="R29" i="29"/>
  <c r="Q29" i="29"/>
  <c r="AS28" i="29"/>
  <c r="AS28" i="31" s="1"/>
  <c r="AH28" i="29"/>
  <c r="AH28" i="31" s="1"/>
  <c r="T28" i="29"/>
  <c r="S28" i="29"/>
  <c r="R28" i="29"/>
  <c r="Q28" i="29"/>
  <c r="AS27" i="29"/>
  <c r="AH27" i="29"/>
  <c r="AH27" i="31"/>
  <c r="T27" i="29"/>
  <c r="S27" i="29"/>
  <c r="R27" i="29"/>
  <c r="Q27" i="29"/>
  <c r="AS26" i="29"/>
  <c r="AH26" i="29"/>
  <c r="Y26" i="29"/>
  <c r="T26" i="29"/>
  <c r="S26" i="29"/>
  <c r="R26" i="29"/>
  <c r="Q26" i="29"/>
  <c r="AS25" i="29"/>
  <c r="AS25" i="31" s="1"/>
  <c r="AH25" i="29"/>
  <c r="BL25" i="29"/>
  <c r="CX25" i="31" s="1"/>
  <c r="T25" i="29"/>
  <c r="S25" i="29"/>
  <c r="R25" i="29"/>
  <c r="Q25" i="29"/>
  <c r="AS24" i="29"/>
  <c r="AS24" i="31"/>
  <c r="AH24" i="29"/>
  <c r="AN24" i="30"/>
  <c r="BC24" i="31" s="1"/>
  <c r="Y24" i="29"/>
  <c r="T24" i="31" s="1"/>
  <c r="T24" i="29"/>
  <c r="S24" i="29"/>
  <c r="R24" i="29"/>
  <c r="Q24" i="29"/>
  <c r="AS23" i="29"/>
  <c r="AS23" i="31"/>
  <c r="AH23" i="29"/>
  <c r="T23" i="29"/>
  <c r="S23" i="29"/>
  <c r="R23" i="29"/>
  <c r="Q23" i="29"/>
  <c r="AS22" i="29"/>
  <c r="AY22" i="30" s="1"/>
  <c r="BN22" i="31" s="1"/>
  <c r="AH22" i="29"/>
  <c r="Y22" i="29"/>
  <c r="T22" i="29"/>
  <c r="S22" i="29"/>
  <c r="R22" i="29"/>
  <c r="Q22" i="29"/>
  <c r="AS21" i="29"/>
  <c r="AS21" i="31" s="1"/>
  <c r="AH21" i="29"/>
  <c r="T21" i="29"/>
  <c r="S21" i="29"/>
  <c r="R21" i="29"/>
  <c r="Q21" i="29"/>
  <c r="AS20" i="29"/>
  <c r="AS20" i="31" s="1"/>
  <c r="AH20" i="29"/>
  <c r="T20" i="29"/>
  <c r="S20" i="29"/>
  <c r="R20" i="29"/>
  <c r="Q20" i="29"/>
  <c r="AS19" i="29"/>
  <c r="AS19" i="31" s="1"/>
  <c r="AH19" i="29"/>
  <c r="T19" i="29"/>
  <c r="S19" i="29"/>
  <c r="R19" i="29"/>
  <c r="Q19" i="29"/>
  <c r="AS18" i="29"/>
  <c r="AS18" i="31"/>
  <c r="AH18" i="29"/>
  <c r="Y18" i="29"/>
  <c r="BL18" i="29" s="1"/>
  <c r="CX18" i="31" s="1"/>
  <c r="T18" i="29"/>
  <c r="S18" i="29"/>
  <c r="R18" i="29"/>
  <c r="Q18" i="29"/>
  <c r="AS17" i="29"/>
  <c r="AH17" i="29"/>
  <c r="Y17" i="29"/>
  <c r="T17" i="29"/>
  <c r="S17" i="29"/>
  <c r="R17" i="29"/>
  <c r="Q17" i="29"/>
  <c r="AS16" i="29"/>
  <c r="AH16" i="29"/>
  <c r="T16" i="29"/>
  <c r="S16" i="29"/>
  <c r="R16" i="29"/>
  <c r="Q16" i="29"/>
  <c r="AS15" i="29"/>
  <c r="AS15" i="31"/>
  <c r="AH15" i="29"/>
  <c r="T15" i="29"/>
  <c r="S15" i="29"/>
  <c r="R15" i="29"/>
  <c r="Q15" i="29"/>
  <c r="AS14" i="29"/>
  <c r="AH14" i="29"/>
  <c r="AN14" i="30" s="1"/>
  <c r="BC14" i="31" s="1"/>
  <c r="Y14" i="29"/>
  <c r="T14" i="29"/>
  <c r="S14" i="29"/>
  <c r="R14" i="29"/>
  <c r="Q14" i="29"/>
  <c r="AS13" i="29"/>
  <c r="AY13" i="30" s="1"/>
  <c r="BN13" i="31" s="1"/>
  <c r="AH13" i="29"/>
  <c r="T13" i="29"/>
  <c r="S13" i="29"/>
  <c r="R13" i="29"/>
  <c r="Q13" i="29"/>
  <c r="AS12" i="29"/>
  <c r="AS12" i="31" s="1"/>
  <c r="AH12" i="29"/>
  <c r="T12" i="29"/>
  <c r="S12" i="29"/>
  <c r="R12" i="29"/>
  <c r="Q12" i="29"/>
  <c r="AS11" i="29"/>
  <c r="AY11" i="30" s="1"/>
  <c r="AH11" i="29"/>
  <c r="T11" i="29"/>
  <c r="S11" i="29"/>
  <c r="R11" i="29"/>
  <c r="Q11" i="29"/>
  <c r="AY10" i="30"/>
  <c r="BN10" i="31"/>
  <c r="Y10" i="29"/>
  <c r="BF10" i="29" s="1"/>
  <c r="CM10" i="31" s="1"/>
  <c r="F72" i="4" s="1"/>
  <c r="T10" i="29"/>
  <c r="S10" i="29"/>
  <c r="R10" i="29"/>
  <c r="Q10" i="29"/>
  <c r="G10" i="29"/>
  <c r="G11" i="29" s="1"/>
  <c r="G12" i="29" s="1"/>
  <c r="G13" i="29" s="1"/>
  <c r="G14" i="29" s="1"/>
  <c r="G15" i="29" s="1"/>
  <c r="G16" i="29" s="1"/>
  <c r="G17" i="29" s="1"/>
  <c r="G18" i="29" s="1"/>
  <c r="G19" i="29" s="1"/>
  <c r="G20" i="29" s="1"/>
  <c r="G21" i="29" s="1"/>
  <c r="G22" i="29" s="1"/>
  <c r="G23" i="29" s="1"/>
  <c r="G24" i="29" s="1"/>
  <c r="G25" i="29" s="1"/>
  <c r="G26" i="29" s="1"/>
  <c r="G27" i="29" s="1"/>
  <c r="G28" i="29" s="1"/>
  <c r="G29" i="29" s="1"/>
  <c r="G30" i="29" s="1"/>
  <c r="G31" i="29" s="1"/>
  <c r="G32" i="29" s="1"/>
  <c r="G33" i="29" s="1"/>
  <c r="G34" i="29" s="1"/>
  <c r="G35" i="29" s="1"/>
  <c r="G36" i="29" s="1"/>
  <c r="G37" i="29" s="1"/>
  <c r="G38" i="29" s="1"/>
  <c r="G39" i="29" s="1"/>
  <c r="G40" i="29" s="1"/>
  <c r="G41" i="29" s="1"/>
  <c r="G42" i="29"/>
  <c r="M11" i="4"/>
  <c r="D25" i="29" s="1"/>
  <c r="AT42" i="29"/>
  <c r="AU42" i="29"/>
  <c r="BY42" i="31" s="1"/>
  <c r="N16" i="30"/>
  <c r="BD16" i="29"/>
  <c r="N10" i="30"/>
  <c r="AN38" i="30"/>
  <c r="BC38" i="31"/>
  <c r="BD9" i="30"/>
  <c r="BY13" i="29"/>
  <c r="BC13" i="29" s="1"/>
  <c r="CG13" i="31" s="1"/>
  <c r="AN22" i="30"/>
  <c r="BC22" i="31" s="1"/>
  <c r="I42" i="31"/>
  <c r="N42" i="30"/>
  <c r="BC16" i="29"/>
  <c r="CG16" i="31" s="1"/>
  <c r="AN48" i="30"/>
  <c r="BC48" i="31" s="1"/>
  <c r="I50" i="31"/>
  <c r="N50" i="30"/>
  <c r="I30" i="31"/>
  <c r="I32" i="31"/>
  <c r="N32" i="30"/>
  <c r="BP32" i="30" s="1"/>
  <c r="CJ32" i="31" s="1"/>
  <c r="I44" i="31"/>
  <c r="AN49" i="30"/>
  <c r="BC49" i="31" s="1"/>
  <c r="N54" i="30"/>
  <c r="I54" i="31"/>
  <c r="AN43" i="30"/>
  <c r="BC43" i="31" s="1"/>
  <c r="N12" i="30"/>
  <c r="N18" i="30"/>
  <c r="BQ18" i="30" s="1"/>
  <c r="CK18" i="31" s="1"/>
  <c r="N26" i="30"/>
  <c r="N34" i="30"/>
  <c r="AY49" i="30"/>
  <c r="BN49" i="31" s="1"/>
  <c r="AS49" i="31"/>
  <c r="I53" i="31"/>
  <c r="N53" i="30"/>
  <c r="AN54" i="30"/>
  <c r="BC54" i="31" s="1"/>
  <c r="N13" i="30"/>
  <c r="AY44" i="30"/>
  <c r="BN44" i="31" s="1"/>
  <c r="AS44" i="31"/>
  <c r="AS46" i="31"/>
  <c r="AY46" i="30"/>
  <c r="BN46" i="31" s="1"/>
  <c r="AS22" i="31"/>
  <c r="AY23" i="30"/>
  <c r="BN23" i="31" s="1"/>
  <c r="AY32" i="30"/>
  <c r="BN32" i="31" s="1"/>
  <c r="N36" i="30"/>
  <c r="AS42" i="31"/>
  <c r="I28" i="31"/>
  <c r="AY40" i="30"/>
  <c r="BN40" i="31" s="1"/>
  <c r="I11" i="31"/>
  <c r="N11" i="30"/>
  <c r="BO11" i="30" s="1"/>
  <c r="CI11" i="31" s="1"/>
  <c r="I20" i="31"/>
  <c r="N52" i="30"/>
  <c r="I52" i="31"/>
  <c r="AT52" i="31"/>
  <c r="AT53" i="31"/>
  <c r="AS16" i="31"/>
  <c r="AH20" i="31"/>
  <c r="AH40" i="31"/>
  <c r="AT54" i="31"/>
  <c r="AZ54" i="30"/>
  <c r="BO54" i="31"/>
  <c r="I56" i="31"/>
  <c r="N56" i="30"/>
  <c r="AS50" i="31"/>
  <c r="I51" i="31"/>
  <c r="N51" i="30"/>
  <c r="Y23" i="29"/>
  <c r="T23" i="31" s="1"/>
  <c r="Y19" i="29"/>
  <c r="Y28" i="29"/>
  <c r="T28" i="31" s="1"/>
  <c r="Y40" i="29"/>
  <c r="T40" i="31" s="1"/>
  <c r="Y21" i="29"/>
  <c r="Y27" i="29"/>
  <c r="T27" i="31" s="1"/>
  <c r="Y31" i="29"/>
  <c r="BL31" i="29" s="1"/>
  <c r="CX31" i="31" s="1"/>
  <c r="Y39" i="29"/>
  <c r="T39" i="31" s="1"/>
  <c r="Y11" i="29"/>
  <c r="Y12" i="29"/>
  <c r="Y15" i="29"/>
  <c r="BF15" i="29" s="1"/>
  <c r="CM15" i="31" s="1"/>
  <c r="Y16" i="29"/>
  <c r="T16" i="31" s="1"/>
  <c r="W6" i="29"/>
  <c r="R20" i="31"/>
  <c r="R24" i="31"/>
  <c r="R35" i="31"/>
  <c r="R36" i="31"/>
  <c r="R40" i="31"/>
  <c r="K19" i="30"/>
  <c r="K12" i="30"/>
  <c r="F27" i="31"/>
  <c r="F31" i="31"/>
  <c r="K15" i="30"/>
  <c r="K35" i="30"/>
  <c r="K23" i="30"/>
  <c r="K39" i="30"/>
  <c r="AY21" i="30"/>
  <c r="BN21" i="31" s="1"/>
  <c r="AS10" i="31"/>
  <c r="F61" i="4" s="1"/>
  <c r="AH29" i="31"/>
  <c r="AN18" i="30"/>
  <c r="BC18" i="31" s="1"/>
  <c r="AH30" i="31"/>
  <c r="AT43" i="31"/>
  <c r="AH51" i="31"/>
  <c r="AN47" i="30"/>
  <c r="BC47" i="31" s="1"/>
  <c r="AN44" i="30"/>
  <c r="BC44" i="31" s="1"/>
  <c r="AN36" i="30"/>
  <c r="BC36" i="31" s="1"/>
  <c r="AN39" i="30"/>
  <c r="AZ45" i="30"/>
  <c r="BO45" i="31" s="1"/>
  <c r="AN34" i="30"/>
  <c r="BC34" i="31" s="1"/>
  <c r="AZ51" i="30"/>
  <c r="BO51" i="31" s="1"/>
  <c r="AH53" i="31"/>
  <c r="AN10" i="30"/>
  <c r="BC10" i="31" s="1"/>
  <c r="AH55" i="31"/>
  <c r="AH14" i="31"/>
  <c r="AN35" i="30"/>
  <c r="BC35" i="31" s="1"/>
  <c r="AH22" i="31"/>
  <c r="AZ47" i="30"/>
  <c r="BO47" i="31" s="1"/>
  <c r="BL30" i="29"/>
  <c r="CX30" i="31" s="1"/>
  <c r="T36" i="31"/>
  <c r="BF29" i="29"/>
  <c r="CM29" i="31" s="1"/>
  <c r="BL29" i="29"/>
  <c r="CX29" i="31" s="1"/>
  <c r="T17" i="31"/>
  <c r="T32" i="31"/>
  <c r="BL10" i="29"/>
  <c r="CX10" i="31" s="1"/>
  <c r="T13" i="31"/>
  <c r="BF28" i="29"/>
  <c r="CM28" i="31" s="1"/>
  <c r="CD43" i="31"/>
  <c r="BF49" i="30"/>
  <c r="BW49" i="31" s="1"/>
  <c r="T12" i="31"/>
  <c r="T19" i="31"/>
  <c r="BF19" i="29"/>
  <c r="CM19" i="31" s="1"/>
  <c r="T20" i="31"/>
  <c r="T37" i="31"/>
  <c r="T34" i="31"/>
  <c r="CA43" i="31"/>
  <c r="O42" i="31"/>
  <c r="CA50" i="31"/>
  <c r="B50" i="31"/>
  <c r="D78" i="4"/>
  <c r="N46" i="31"/>
  <c r="B28" i="21"/>
  <c r="B26" i="32"/>
  <c r="O31" i="31"/>
  <c r="O49" i="31"/>
  <c r="BA49" i="30"/>
  <c r="F24" i="21"/>
  <c r="F22" i="32" s="1"/>
  <c r="Z48" i="30"/>
  <c r="AE48" i="30"/>
  <c r="Y48" i="31" s="1"/>
  <c r="Y48" i="30"/>
  <c r="AA48" i="30" s="1"/>
  <c r="AC52" i="30"/>
  <c r="AE53" i="30"/>
  <c r="Y53" i="31" s="1"/>
  <c r="AC48" i="30"/>
  <c r="T51" i="30"/>
  <c r="K76" i="4"/>
  <c r="AD48" i="30"/>
  <c r="BH47" i="30"/>
  <c r="BP47" i="30"/>
  <c r="CJ47" i="31" s="1"/>
  <c r="BF53" i="30"/>
  <c r="BW53" i="31" s="1"/>
  <c r="BA53" i="30"/>
  <c r="BP53" i="30"/>
  <c r="CJ53" i="31" s="1"/>
  <c r="CM53" i="30"/>
  <c r="DO53" i="31" s="1"/>
  <c r="K78" i="4"/>
  <c r="BB55" i="30"/>
  <c r="BS52" i="30"/>
  <c r="BI52" i="30" s="1"/>
  <c r="BX52" i="31" s="1"/>
  <c r="CK52" i="30"/>
  <c r="DM52" i="31" s="1"/>
  <c r="BO53" i="30"/>
  <c r="CI53" i="31" s="1"/>
  <c r="T44" i="30"/>
  <c r="BV55" i="30"/>
  <c r="CU55" i="31" s="1"/>
  <c r="T48" i="30"/>
  <c r="K73" i="4"/>
  <c r="AY36" i="30"/>
  <c r="BN36" i="31" s="1"/>
  <c r="AS36" i="31"/>
  <c r="AY19" i="30"/>
  <c r="BN19" i="31" s="1"/>
  <c r="AN15" i="30"/>
  <c r="BC15" i="31" s="1"/>
  <c r="AT15" i="29"/>
  <c r="AH15" i="31"/>
  <c r="AH18" i="31"/>
  <c r="AN32" i="30"/>
  <c r="BC32" i="31"/>
  <c r="AH10" i="31"/>
  <c r="AH17" i="31"/>
  <c r="AN17" i="30"/>
  <c r="BC17" i="31"/>
  <c r="BL24" i="29"/>
  <c r="CX24" i="31" s="1"/>
  <c r="AN27" i="30"/>
  <c r="BC27" i="31"/>
  <c r="AZ49" i="30"/>
  <c r="BO49" i="31"/>
  <c r="AY18" i="30"/>
  <c r="BN18" i="31" s="1"/>
  <c r="AS31" i="31"/>
  <c r="AY16" i="30"/>
  <c r="BN16" i="31" s="1"/>
  <c r="AS43" i="31"/>
  <c r="B25" i="21"/>
  <c r="B23" i="32" s="1"/>
  <c r="CA44" i="31"/>
  <c r="L46" i="31"/>
  <c r="L48" i="31"/>
  <c r="L62" i="4"/>
  <c r="L75" i="4"/>
  <c r="L65" i="4"/>
  <c r="L52" i="4"/>
  <c r="L64" i="4"/>
  <c r="L55" i="4"/>
  <c r="L76" i="4"/>
  <c r="L50" i="4"/>
  <c r="D42" i="4"/>
  <c r="L59" i="4"/>
  <c r="L51" i="4"/>
  <c r="AF6" i="31"/>
  <c r="C43" i="32"/>
  <c r="B46" i="31"/>
  <c r="AB6" i="31"/>
  <c r="L44" i="4"/>
  <c r="T46" i="30"/>
  <c r="CI38" i="30"/>
  <c r="DK38" i="31" s="1"/>
  <c r="CH42" i="30"/>
  <c r="DJ42" i="31" s="1"/>
  <c r="CA54" i="31"/>
  <c r="BF43" i="30"/>
  <c r="BW43" i="31" s="1"/>
  <c r="CL53" i="30"/>
  <c r="DN53" i="31" s="1"/>
  <c r="CC53" i="30"/>
  <c r="BY22" i="29"/>
  <c r="D51" i="4"/>
  <c r="O43" i="31"/>
  <c r="BG9" i="31"/>
  <c r="F37" i="21"/>
  <c r="F35" i="32" s="1"/>
  <c r="CA55" i="31"/>
  <c r="BC39" i="31"/>
  <c r="BB44" i="30"/>
  <c r="BE44" i="30"/>
  <c r="BV44" i="31" s="1"/>
  <c r="BQ45" i="30"/>
  <c r="CK45" i="31" s="1"/>
  <c r="BS45" i="30"/>
  <c r="CL45" i="30"/>
  <c r="DN45" i="31" s="1"/>
  <c r="CA45" i="30"/>
  <c r="DC45" i="31" s="1"/>
  <c r="R45" i="30"/>
  <c r="BF46" i="31"/>
  <c r="BV9" i="31"/>
  <c r="BP12" i="29"/>
  <c r="DE12" i="31" s="1"/>
  <c r="BP10" i="29"/>
  <c r="BR28" i="29"/>
  <c r="DG28" i="31" s="1"/>
  <c r="AD6" i="31"/>
  <c r="AZ15" i="30"/>
  <c r="BO15" i="31" s="1"/>
  <c r="O51" i="31"/>
  <c r="N44" i="31"/>
  <c r="D74" i="4"/>
  <c r="N37" i="31"/>
  <c r="N35" i="31"/>
  <c r="M24" i="31"/>
  <c r="O35" i="31"/>
  <c r="L41" i="31"/>
  <c r="K75" i="4"/>
  <c r="D82" i="4"/>
  <c r="M53" i="31"/>
  <c r="N55" i="31"/>
  <c r="M14" i="31"/>
  <c r="L45" i="31"/>
  <c r="CA47" i="31"/>
  <c r="D35" i="4"/>
  <c r="CM42" i="30"/>
  <c r="DO42" i="31" s="1"/>
  <c r="BP42" i="30"/>
  <c r="CJ42" i="31" s="1"/>
  <c r="BT45" i="30"/>
  <c r="CS45" i="31" s="1"/>
  <c r="BT46" i="30"/>
  <c r="CS46" i="31" s="1"/>
  <c r="CK46" i="30"/>
  <c r="DM46" i="31" s="1"/>
  <c r="BB48" i="30"/>
  <c r="BA48" i="30"/>
  <c r="BC49" i="30"/>
  <c r="BT49" i="31" s="1"/>
  <c r="CE49" i="30"/>
  <c r="BQ49" i="30"/>
  <c r="CK49" i="31" s="1"/>
  <c r="G50" i="30"/>
  <c r="BT50" i="30"/>
  <c r="CS50" i="31" s="1"/>
  <c r="CG50" i="30"/>
  <c r="DI50" i="31" s="1"/>
  <c r="CL50" i="30"/>
  <c r="DN50" i="31" s="1"/>
  <c r="CA50" i="30"/>
  <c r="DC50" i="31" s="1"/>
  <c r="CD50" i="30"/>
  <c r="Z42" i="30"/>
  <c r="AD42" i="30"/>
  <c r="AC43" i="30"/>
  <c r="Y43" i="30"/>
  <c r="AA43" i="30" s="1"/>
  <c r="AB43" i="30"/>
  <c r="AD43" i="30"/>
  <c r="AC51" i="30"/>
  <c r="AD51" i="30"/>
  <c r="CO55" i="30"/>
  <c r="DQ55" i="31" s="1"/>
  <c r="CA55" i="30"/>
  <c r="DC55" i="31" s="1"/>
  <c r="CH55" i="30"/>
  <c r="DJ55" i="31" s="1"/>
  <c r="CO50" i="30"/>
  <c r="DQ50" i="31" s="1"/>
  <c r="AD56" i="30"/>
  <c r="CO52" i="30"/>
  <c r="DQ52" i="31" s="1"/>
  <c r="CO53" i="30"/>
  <c r="DQ53" i="31" s="1"/>
  <c r="K80" i="4"/>
  <c r="K72" i="4"/>
  <c r="BF14" i="31"/>
  <c r="BG10" i="31"/>
  <c r="K74" i="4"/>
  <c r="BY51" i="30"/>
  <c r="DA51" i="31" s="1"/>
  <c r="CD38" i="30"/>
  <c r="CD36" i="30"/>
  <c r="CD15" i="30"/>
  <c r="CD32" i="30"/>
  <c r="CD19" i="30"/>
  <c r="AE50" i="30"/>
  <c r="Y50" i="31" s="1"/>
  <c r="BP52" i="30"/>
  <c r="CJ52" i="31" s="1"/>
  <c r="BT52" i="30"/>
  <c r="CS52" i="31" s="1"/>
  <c r="CE52" i="30"/>
  <c r="CM39" i="30"/>
  <c r="CM37" i="30"/>
  <c r="CI36" i="30"/>
  <c r="DK36" i="31"/>
  <c r="CD34" i="30"/>
  <c r="CM34" i="30"/>
  <c r="BQ34" i="30" s="1"/>
  <c r="AE42" i="30"/>
  <c r="Y42" i="31" s="1"/>
  <c r="Y42" i="30"/>
  <c r="AA42" i="30" s="1"/>
  <c r="AC42" i="30"/>
  <c r="AB42" i="30"/>
  <c r="CM19" i="30"/>
  <c r="DO19" i="31"/>
  <c r="AB53" i="30"/>
  <c r="Z53" i="30"/>
  <c r="Y53" i="30"/>
  <c r="AA53" i="30" s="1"/>
  <c r="AD53" i="30"/>
  <c r="BJ11" i="31"/>
  <c r="BM9" i="31"/>
  <c r="B55" i="21"/>
  <c r="B56" i="21"/>
  <c r="BF38" i="29"/>
  <c r="BL39" i="29"/>
  <c r="CX39" i="31" s="1"/>
  <c r="BF41" i="29"/>
  <c r="CM41" i="31" s="1"/>
  <c r="AH33" i="31"/>
  <c r="AN33" i="30"/>
  <c r="BC33" i="31" s="1"/>
  <c r="AT36" i="29"/>
  <c r="AZ36" i="30" s="1"/>
  <c r="BO36" i="31" s="1"/>
  <c r="AH41" i="31"/>
  <c r="AT39" i="29"/>
  <c r="BL41" i="29"/>
  <c r="AN40" i="30"/>
  <c r="BC40" i="31" s="1"/>
  <c r="BL38" i="29"/>
  <c r="CX38" i="31" s="1"/>
  <c r="BF39" i="29"/>
  <c r="CM39" i="31" s="1"/>
  <c r="AT32" i="29"/>
  <c r="AH32" i="31"/>
  <c r="BL32" i="29"/>
  <c r="AH25" i="31"/>
  <c r="AN25" i="30"/>
  <c r="BC25" i="31" s="1"/>
  <c r="AH24" i="31"/>
  <c r="BF25" i="29"/>
  <c r="CM25" i="31" s="1"/>
  <c r="BF24" i="29"/>
  <c r="AT38" i="29"/>
  <c r="AT38" i="31" s="1"/>
  <c r="AS38" i="31"/>
  <c r="AT39" i="31"/>
  <c r="AT24" i="29"/>
  <c r="AZ24" i="30" s="1"/>
  <c r="BO24" i="31" s="1"/>
  <c r="AY24" i="30"/>
  <c r="BN24" i="31" s="1"/>
  <c r="AT20" i="29"/>
  <c r="AZ20" i="30" s="1"/>
  <c r="BO20" i="31" s="1"/>
  <c r="AY20" i="30"/>
  <c r="BN20" i="31" s="1"/>
  <c r="AY12" i="30"/>
  <c r="BN12" i="31" s="1"/>
  <c r="K82" i="4"/>
  <c r="N31" i="31"/>
  <c r="L36" i="31"/>
  <c r="F30" i="4"/>
  <c r="CA53" i="31"/>
  <c r="L47" i="4"/>
  <c r="B38" i="21"/>
  <c r="B36" i="32"/>
  <c r="L72" i="4"/>
  <c r="L43" i="4"/>
  <c r="L40" i="4"/>
  <c r="L63" i="4"/>
  <c r="L45" i="4"/>
  <c r="L48" i="4"/>
  <c r="L39" i="4"/>
  <c r="CD44" i="31"/>
  <c r="K59" i="4"/>
  <c r="D38" i="4"/>
  <c r="N56" i="31"/>
  <c r="B21" i="21"/>
  <c r="B19" i="32" s="1"/>
  <c r="D75" i="4"/>
  <c r="Y5" i="31"/>
  <c r="B26" i="21"/>
  <c r="B24" i="32" s="1"/>
  <c r="L35" i="4"/>
  <c r="AO6" i="31"/>
  <c r="AR6" i="31"/>
  <c r="F45" i="21"/>
  <c r="F43" i="32" s="1"/>
  <c r="F49" i="21"/>
  <c r="F47" i="32" s="1"/>
  <c r="O39" i="31"/>
  <c r="O37" i="31"/>
  <c r="M39" i="31"/>
  <c r="L80" i="4"/>
  <c r="O18" i="31"/>
  <c r="D52" i="4"/>
  <c r="L42" i="4"/>
  <c r="L66" i="4"/>
  <c r="L78" i="4"/>
  <c r="L73" i="4"/>
  <c r="L74" i="4"/>
  <c r="L37" i="4"/>
  <c r="D73" i="4"/>
  <c r="D83" i="4"/>
  <c r="N47" i="31"/>
  <c r="K79" i="4"/>
  <c r="D76" i="4"/>
  <c r="D43" i="4"/>
  <c r="M21" i="31"/>
  <c r="CD49" i="31"/>
  <c r="D45" i="4"/>
  <c r="B24" i="21"/>
  <c r="B22" i="32" s="1"/>
  <c r="D34" i="4"/>
  <c r="E35" i="4"/>
  <c r="L42" i="31"/>
  <c r="B32" i="21"/>
  <c r="B30" i="32"/>
  <c r="L52" i="31"/>
  <c r="D40" i="4"/>
  <c r="D48" i="4"/>
  <c r="B36" i="21"/>
  <c r="B34" i="32" s="1"/>
  <c r="M50" i="31"/>
  <c r="B54" i="31"/>
  <c r="AD5" i="31"/>
  <c r="K83" i="4"/>
  <c r="B53" i="31"/>
  <c r="B37" i="21"/>
  <c r="B35" i="32" s="1"/>
  <c r="B34" i="21"/>
  <c r="B32" i="32" s="1"/>
  <c r="O48" i="31"/>
  <c r="D50" i="4"/>
  <c r="M11" i="31"/>
  <c r="AE6" i="31"/>
  <c r="CE38" i="30"/>
  <c r="CE39" i="30"/>
  <c r="CM16" i="30"/>
  <c r="DO16" i="31" s="1"/>
  <c r="CK21" i="30"/>
  <c r="DM21" i="31" s="1"/>
  <c r="CM23" i="30"/>
  <c r="CI21" i="30"/>
  <c r="DK21" i="31"/>
  <c r="CI16" i="30"/>
  <c r="DK16" i="31"/>
  <c r="X11" i="31"/>
  <c r="CQ44" i="30"/>
  <c r="DS44" i="31" s="1"/>
  <c r="BZ44" i="30"/>
  <c r="DB44" i="31" s="1"/>
  <c r="CA44" i="30"/>
  <c r="DC44" i="31" s="1"/>
  <c r="CI44" i="30"/>
  <c r="DK44" i="31"/>
  <c r="CQ45" i="30"/>
  <c r="DS45" i="31" s="1"/>
  <c r="BF45" i="30"/>
  <c r="BW45" i="31" s="1"/>
  <c r="BE45" i="30"/>
  <c r="BV45" i="31" s="1"/>
  <c r="BP45" i="30"/>
  <c r="CJ45" i="31" s="1"/>
  <c r="BD45" i="30"/>
  <c r="BU45" i="31" s="1"/>
  <c r="CC45" i="30"/>
  <c r="CG45" i="30"/>
  <c r="DI45" i="31" s="1"/>
  <c r="CO45" i="30"/>
  <c r="DQ45" i="31" s="1"/>
  <c r="BV45" i="30"/>
  <c r="CU45" i="31" s="1"/>
  <c r="CD46" i="30"/>
  <c r="CG46" i="30"/>
  <c r="DI46" i="31" s="1"/>
  <c r="CO46" i="30"/>
  <c r="DQ46" i="31" s="1"/>
  <c r="CE46" i="30"/>
  <c r="BP46" i="30"/>
  <c r="CJ46" i="31" s="1"/>
  <c r="R46" i="30"/>
  <c r="BG55" i="30"/>
  <c r="BQ55" i="30"/>
  <c r="CK55" i="31" s="1"/>
  <c r="CD55" i="30"/>
  <c r="CE55" i="30"/>
  <c r="CL55" i="30"/>
  <c r="DN55" i="31" s="1"/>
  <c r="CI11" i="30"/>
  <c r="DK11" i="31"/>
  <c r="CM11" i="30"/>
  <c r="DO11" i="31"/>
  <c r="AC45" i="30"/>
  <c r="AE43" i="30"/>
  <c r="Y43" i="31" s="1"/>
  <c r="Z43" i="30"/>
  <c r="CQ49" i="30"/>
  <c r="DS49" i="31" s="1"/>
  <c r="BT49" i="30"/>
  <c r="CS49" i="31" s="1"/>
  <c r="BO49" i="30"/>
  <c r="CI49" i="31" s="1"/>
  <c r="Q49" i="30"/>
  <c r="BQ50" i="30"/>
  <c r="CK50" i="31"/>
  <c r="CM33" i="30"/>
  <c r="DO33" i="31" s="1"/>
  <c r="BU43" i="30"/>
  <c r="CT43" i="31" s="1"/>
  <c r="Z49" i="30"/>
  <c r="BT9" i="31"/>
  <c r="K63" i="4" s="1"/>
  <c r="AY35" i="30"/>
  <c r="BN35" i="31" s="1"/>
  <c r="AS35" i="31"/>
  <c r="CM38" i="31"/>
  <c r="BZ13" i="29"/>
  <c r="BD13" i="29"/>
  <c r="CH13" i="31" s="1"/>
  <c r="BZ20" i="29"/>
  <c r="BD20" i="29" s="1"/>
  <c r="CH20" i="31" s="1"/>
  <c r="I48" i="31"/>
  <c r="N48" i="30"/>
  <c r="BA54" i="30"/>
  <c r="BZ54" i="30"/>
  <c r="DB54" i="31" s="1"/>
  <c r="CM54" i="30"/>
  <c r="DO54" i="31" s="1"/>
  <c r="BE54" i="30"/>
  <c r="BV54" i="31" s="1"/>
  <c r="CL54" i="30"/>
  <c r="DN54" i="31" s="1"/>
  <c r="BC54" i="30"/>
  <c r="BT54" i="31" s="1"/>
  <c r="BF40" i="29"/>
  <c r="CM40" i="31" s="1"/>
  <c r="BC9" i="31"/>
  <c r="K47" i="4" s="1"/>
  <c r="T11" i="31"/>
  <c r="BL23" i="29"/>
  <c r="CX23" i="31" s="1"/>
  <c r="AN23" i="30"/>
  <c r="BC23" i="31" s="1"/>
  <c r="AT23" i="29"/>
  <c r="AH23" i="31"/>
  <c r="T26" i="31"/>
  <c r="AT34" i="29"/>
  <c r="AU34" i="29" s="1"/>
  <c r="BY34" i="31" s="1"/>
  <c r="AS34" i="31"/>
  <c r="AY34" i="30"/>
  <c r="BN34" i="31" s="1"/>
  <c r="AY41" i="30"/>
  <c r="BN41" i="31" s="1"/>
  <c r="AT41" i="29"/>
  <c r="AS41" i="31"/>
  <c r="AH45" i="31"/>
  <c r="AN45" i="30"/>
  <c r="BC45" i="31" s="1"/>
  <c r="CQ47" i="30"/>
  <c r="DS47" i="31" s="1"/>
  <c r="CA47" i="30"/>
  <c r="DC47" i="31" s="1"/>
  <c r="BT47" i="30"/>
  <c r="CS47" i="31" s="1"/>
  <c r="CK47" i="30"/>
  <c r="DM47" i="31"/>
  <c r="BF47" i="30"/>
  <c r="BW47" i="31" s="1"/>
  <c r="CG47" i="30"/>
  <c r="DI47" i="31" s="1"/>
  <c r="BO47" i="30"/>
  <c r="CI47" i="31" s="1"/>
  <c r="BV47" i="30"/>
  <c r="CU47" i="31" s="1"/>
  <c r="G47" i="30"/>
  <c r="CH47" i="30"/>
  <c r="DJ47" i="31" s="1"/>
  <c r="CI47" i="30"/>
  <c r="DK47" i="31" s="1"/>
  <c r="BY47" i="30"/>
  <c r="DA47" i="31" s="1"/>
  <c r="CC47" i="30"/>
  <c r="CD47" i="30"/>
  <c r="BC47" i="30"/>
  <c r="BT47" i="31" s="1"/>
  <c r="BB47" i="30"/>
  <c r="BQ47" i="30"/>
  <c r="CK47" i="31" s="1"/>
  <c r="BE47" i="30"/>
  <c r="BV47" i="31" s="1"/>
  <c r="BZ47" i="30"/>
  <c r="DB47" i="31" s="1"/>
  <c r="CQ48" i="30"/>
  <c r="DS48" i="31" s="1"/>
  <c r="BF48" i="30"/>
  <c r="BW48" i="31" s="1"/>
  <c r="BS48" i="30"/>
  <c r="BG48" i="30"/>
  <c r="BD48" i="30"/>
  <c r="BU48" i="31" s="1"/>
  <c r="CE48" i="30"/>
  <c r="T49" i="30"/>
  <c r="S49" i="30"/>
  <c r="Y54" i="30"/>
  <c r="AA54" i="30" s="1"/>
  <c r="BY48" i="30"/>
  <c r="DA48" i="31" s="1"/>
  <c r="CD48" i="30"/>
  <c r="G48" i="30"/>
  <c r="BQ48" i="30"/>
  <c r="CK48" i="31" s="1"/>
  <c r="BT48" i="30"/>
  <c r="CS48" i="31" s="1"/>
  <c r="X9" i="31"/>
  <c r="K37" i="4"/>
  <c r="BD47" i="30"/>
  <c r="BU47" i="31" s="1"/>
  <c r="CM47" i="30"/>
  <c r="DO47" i="31"/>
  <c r="BG47" i="30"/>
  <c r="AC54" i="30"/>
  <c r="AH12" i="31"/>
  <c r="AS30" i="31"/>
  <c r="AT30" i="29"/>
  <c r="AU30" i="29" s="1"/>
  <c r="BY30" i="31" s="1"/>
  <c r="AY30" i="30"/>
  <c r="BN30" i="31" s="1"/>
  <c r="AZ46" i="30"/>
  <c r="BO46" i="31" s="1"/>
  <c r="BD13" i="31"/>
  <c r="AT55" i="31"/>
  <c r="AZ55" i="30"/>
  <c r="BO55" i="31" s="1"/>
  <c r="AN56" i="30"/>
  <c r="BC56" i="31" s="1"/>
  <c r="AH56" i="31"/>
  <c r="G40" i="21"/>
  <c r="G38" i="32" s="1"/>
  <c r="G32" i="21"/>
  <c r="G30" i="32" s="1"/>
  <c r="C43" i="21"/>
  <c r="C41" i="32" s="1"/>
  <c r="C26" i="21"/>
  <c r="C24" i="32" s="1"/>
  <c r="G28" i="21"/>
  <c r="G26" i="32" s="1"/>
  <c r="C28" i="21"/>
  <c r="C26" i="32" s="1"/>
  <c r="G27" i="21"/>
  <c r="G25" i="32" s="1"/>
  <c r="C6" i="21"/>
  <c r="G8" i="32" s="1"/>
  <c r="C23" i="21"/>
  <c r="C21" i="32" s="1"/>
  <c r="G31" i="21"/>
  <c r="G29" i="32" s="1"/>
  <c r="C42" i="21"/>
  <c r="C40" i="32" s="1"/>
  <c r="E30" i="4"/>
  <c r="C21" i="21"/>
  <c r="C19" i="32" s="1"/>
  <c r="G30" i="4"/>
  <c r="F29" i="4"/>
  <c r="H30" i="4"/>
  <c r="BQ11" i="30"/>
  <c r="CK11" i="31" s="1"/>
  <c r="CO47" i="30"/>
  <c r="DQ47" i="31"/>
  <c r="CI48" i="30"/>
  <c r="DK48" i="31"/>
  <c r="BW48" i="30"/>
  <c r="CV48" i="31" s="1"/>
  <c r="CO48" i="30"/>
  <c r="DQ48" i="31" s="1"/>
  <c r="CH48" i="30"/>
  <c r="DJ48" i="31"/>
  <c r="AT18" i="29"/>
  <c r="AT24" i="31"/>
  <c r="AT32" i="31"/>
  <c r="BU47" i="30"/>
  <c r="CT47" i="31" s="1"/>
  <c r="BW47" i="30"/>
  <c r="CV47" i="31" s="1"/>
  <c r="BF23" i="29"/>
  <c r="CM23" i="31" s="1"/>
  <c r="BA47" i="30"/>
  <c r="AY26" i="30"/>
  <c r="BN26" i="31"/>
  <c r="AS26" i="31"/>
  <c r="AN28" i="30"/>
  <c r="BC28" i="31"/>
  <c r="AY25" i="30"/>
  <c r="BN25" i="31" s="1"/>
  <c r="AT31" i="29"/>
  <c r="AZ31" i="30" s="1"/>
  <c r="BO31" i="31" s="1"/>
  <c r="AH31" i="31"/>
  <c r="AN31" i="30"/>
  <c r="BC31" i="31" s="1"/>
  <c r="AY37" i="30"/>
  <c r="BN37" i="31" s="1"/>
  <c r="AT37" i="29"/>
  <c r="AZ37" i="30" s="1"/>
  <c r="BO37" i="31" s="1"/>
  <c r="AS37" i="31"/>
  <c r="CD42" i="31"/>
  <c r="B42" i="31"/>
  <c r="CA42" i="31"/>
  <c r="M43" i="31"/>
  <c r="L43" i="31"/>
  <c r="R5" i="31"/>
  <c r="B22" i="21"/>
  <c r="B20" i="32" s="1"/>
  <c r="CH5" i="31"/>
  <c r="D80" i="4"/>
  <c r="T35" i="31"/>
  <c r="BL28" i="29"/>
  <c r="AT42" i="31"/>
  <c r="AZ42" i="30"/>
  <c r="BO42" i="31" s="1"/>
  <c r="T10" i="31"/>
  <c r="F38" i="4" s="1"/>
  <c r="BL33" i="29"/>
  <c r="CX33" i="31" s="1"/>
  <c r="T33" i="31"/>
  <c r="I10" i="31"/>
  <c r="N24" i="30"/>
  <c r="I24" i="31"/>
  <c r="I36" i="31"/>
  <c r="I40" i="31"/>
  <c r="N40" i="30"/>
  <c r="N47" i="30"/>
  <c r="I47" i="31"/>
  <c r="AT56" i="31"/>
  <c r="AZ56" i="30"/>
  <c r="BO56" i="31" s="1"/>
  <c r="AN5" i="31"/>
  <c r="B39" i="21"/>
  <c r="B37" i="32" s="1"/>
  <c r="AI5" i="30"/>
  <c r="AX9" i="31"/>
  <c r="F28" i="21" s="1"/>
  <c r="F26" i="32" s="1"/>
  <c r="AC5" i="31"/>
  <c r="L79" i="4"/>
  <c r="CM32" i="31"/>
  <c r="BL16" i="29"/>
  <c r="CX16" i="31" s="1"/>
  <c r="AY15" i="30"/>
  <c r="BN15" i="31" s="1"/>
  <c r="AT48" i="31"/>
  <c r="BB19" i="29"/>
  <c r="CF19" i="31" s="1"/>
  <c r="D44" i="4"/>
  <c r="G29" i="21"/>
  <c r="G27" i="32" s="1"/>
  <c r="G26" i="21"/>
  <c r="G24" i="32" s="1"/>
  <c r="AF5" i="31"/>
  <c r="AN6" i="31"/>
  <c r="B44" i="21"/>
  <c r="B42" i="32" s="1"/>
  <c r="AR5" i="31"/>
  <c r="B40" i="21"/>
  <c r="B38" i="32" s="1"/>
  <c r="AO5" i="31"/>
  <c r="B43" i="21"/>
  <c r="B41" i="32"/>
  <c r="CX41" i="31"/>
  <c r="CX32" i="31"/>
  <c r="AU24" i="29"/>
  <c r="BY24" i="31" s="1"/>
  <c r="CM24" i="31"/>
  <c r="AZ38" i="30"/>
  <c r="BO38" i="31" s="1"/>
  <c r="AU20" i="29"/>
  <c r="BY20" i="31" s="1"/>
  <c r="CX28" i="31"/>
  <c r="AU23" i="29"/>
  <c r="BY23" i="31" s="1"/>
  <c r="AZ23" i="30"/>
  <c r="BO23" i="31"/>
  <c r="AT23" i="31"/>
  <c r="AT37" i="31"/>
  <c r="AT31" i="31"/>
  <c r="AT30" i="31"/>
  <c r="AZ30" i="30"/>
  <c r="BO30" i="31" s="1"/>
  <c r="AZ41" i="30"/>
  <c r="BO41" i="31" s="1"/>
  <c r="AT41" i="31"/>
  <c r="AU41" i="29"/>
  <c r="BY41" i="31" s="1"/>
  <c r="AT34" i="31"/>
  <c r="AS13" i="31"/>
  <c r="AP6" i="31"/>
  <c r="AT14" i="29"/>
  <c r="AT14" i="31" s="1"/>
  <c r="AT10" i="31"/>
  <c r="AU10" i="29"/>
  <c r="BY10" i="31" s="1"/>
  <c r="F62" i="4" s="1"/>
  <c r="AZ10" i="30"/>
  <c r="BO10" i="31" s="1"/>
  <c r="B42" i="21"/>
  <c r="B40" i="32" s="1"/>
  <c r="BK9" i="31"/>
  <c r="BL9" i="31"/>
  <c r="AS11" i="31"/>
  <c r="BT18" i="29"/>
  <c r="BV33" i="29"/>
  <c r="BV20" i="29"/>
  <c r="BZ32" i="29"/>
  <c r="BD32" i="29" s="1"/>
  <c r="CH32" i="31" s="1"/>
  <c r="CG23" i="30"/>
  <c r="DI23" i="31" s="1"/>
  <c r="BV34" i="29"/>
  <c r="BZ10" i="29"/>
  <c r="BD10" i="29" s="1"/>
  <c r="CH10" i="31" s="1"/>
  <c r="BZ36" i="29"/>
  <c r="BD36" i="29" s="1"/>
  <c r="BP34" i="29"/>
  <c r="DE34" i="31" s="1"/>
  <c r="BY17" i="29"/>
  <c r="BC17" i="29" s="1"/>
  <c r="CG17" i="31" s="1"/>
  <c r="BY19" i="29"/>
  <c r="BY31" i="29"/>
  <c r="BC31" i="29" s="1"/>
  <c r="CG31" i="31" s="1"/>
  <c r="BY25" i="29"/>
  <c r="BC25" i="29"/>
  <c r="CG25" i="31" s="1"/>
  <c r="BY28" i="29"/>
  <c r="BC28" i="29"/>
  <c r="CG28" i="31" s="1"/>
  <c r="BZ17" i="29"/>
  <c r="BV11" i="29"/>
  <c r="BZ12" i="29"/>
  <c r="BD12" i="29" s="1"/>
  <c r="CH12" i="31" s="1"/>
  <c r="BZ31" i="29"/>
  <c r="CL38" i="30"/>
  <c r="DN38" i="31" s="1"/>
  <c r="BP38" i="29"/>
  <c r="DE38" i="31" s="1"/>
  <c r="BP24" i="29"/>
  <c r="DE24" i="31" s="1"/>
  <c r="BY38" i="29"/>
  <c r="BY24" i="29"/>
  <c r="BC24" i="29" s="1"/>
  <c r="CG24" i="31" s="1"/>
  <c r="BY34" i="29"/>
  <c r="BC34" i="29"/>
  <c r="CG34" i="31" s="1"/>
  <c r="BY16" i="29"/>
  <c r="BU16" i="29"/>
  <c r="CE36" i="30"/>
  <c r="DO37" i="31"/>
  <c r="BT20" i="29"/>
  <c r="BT41" i="29"/>
  <c r="BT19" i="29"/>
  <c r="BT23" i="29"/>
  <c r="BT22" i="29"/>
  <c r="BT29" i="29"/>
  <c r="BT17" i="29"/>
  <c r="CE10" i="30"/>
  <c r="CE19" i="30"/>
  <c r="CE11" i="30"/>
  <c r="CE33" i="30"/>
  <c r="CE17" i="30"/>
  <c r="CE18" i="30"/>
  <c r="CE16" i="30"/>
  <c r="CE23" i="30"/>
  <c r="CE21" i="30"/>
  <c r="CE37" i="30"/>
  <c r="BT32" i="29"/>
  <c r="CE32" i="30"/>
  <c r="CE20" i="30"/>
  <c r="CE41" i="30"/>
  <c r="BT10" i="29"/>
  <c r="M12" i="4"/>
  <c r="D25" i="30"/>
  <c r="BR18" i="29"/>
  <c r="DG18" i="31"/>
  <c r="BR11" i="29"/>
  <c r="DG11" i="31"/>
  <c r="BR29" i="29"/>
  <c r="DG29" i="31"/>
  <c r="BR13" i="29"/>
  <c r="DG13" i="31"/>
  <c r="CM38" i="30"/>
  <c r="DO38" i="31"/>
  <c r="BZ18" i="29"/>
  <c r="BD18" i="29"/>
  <c r="CH18" i="31" s="1"/>
  <c r="BZ23" i="29"/>
  <c r="BZ34" i="29"/>
  <c r="BD34" i="29" s="1"/>
  <c r="CH34" i="31" s="1"/>
  <c r="BZ39" i="29"/>
  <c r="CD16" i="30"/>
  <c r="CI18" i="30"/>
  <c r="DK18" i="31"/>
  <c r="CM18" i="30"/>
  <c r="CI31" i="30"/>
  <c r="DK31" i="31" s="1"/>
  <c r="CD21" i="30"/>
  <c r="CD20" i="30"/>
  <c r="CD18" i="30"/>
  <c r="CI34" i="30"/>
  <c r="DK34" i="31" s="1"/>
  <c r="CD39" i="30"/>
  <c r="CD12" i="30"/>
  <c r="CD17" i="30"/>
  <c r="CD35" i="30"/>
  <c r="CD22" i="30"/>
  <c r="CD11" i="30"/>
  <c r="CI35" i="30"/>
  <c r="DK35" i="31" s="1"/>
  <c r="CM27" i="30"/>
  <c r="DO27" i="31" s="1"/>
  <c r="BZ16" i="29"/>
  <c r="BZ25" i="29"/>
  <c r="BZ35" i="29"/>
  <c r="BD35" i="29" s="1"/>
  <c r="CH35" i="31" s="1"/>
  <c r="CM35" i="30"/>
  <c r="CM22" i="30"/>
  <c r="CM30" i="30"/>
  <c r="DO30" i="31" s="1"/>
  <c r="CI22" i="30"/>
  <c r="DK22" i="31" s="1"/>
  <c r="CI40" i="30"/>
  <c r="DK40" i="31" s="1"/>
  <c r="CD33" i="30"/>
  <c r="BV23" i="29"/>
  <c r="BV31" i="29"/>
  <c r="BV40" i="29"/>
  <c r="BV13" i="29"/>
  <c r="BV21" i="29"/>
  <c r="BV28" i="29"/>
  <c r="BV35" i="29"/>
  <c r="BV17" i="29"/>
  <c r="BV15" i="29"/>
  <c r="BV25" i="29"/>
  <c r="BV32" i="29"/>
  <c r="BV10" i="29"/>
  <c r="BV41" i="29"/>
  <c r="BV22" i="29"/>
  <c r="BR32" i="29"/>
  <c r="DG32" i="31" s="1"/>
  <c r="BR35" i="29"/>
  <c r="DG35" i="31" s="1"/>
  <c r="BR20" i="29"/>
  <c r="DG20" i="31" s="1"/>
  <c r="BR36" i="29"/>
  <c r="DG36" i="31" s="1"/>
  <c r="BR34" i="29"/>
  <c r="DG34" i="31" s="1"/>
  <c r="BR24" i="29"/>
  <c r="DG24" i="31" s="1"/>
  <c r="BR39" i="29"/>
  <c r="DG39" i="31" s="1"/>
  <c r="BR26" i="29"/>
  <c r="DG26" i="31" s="1"/>
  <c r="BT27" i="29"/>
  <c r="BT21" i="29"/>
  <c r="BT30" i="29"/>
  <c r="BT31" i="29"/>
  <c r="BU40" i="29"/>
  <c r="CK22" i="30"/>
  <c r="DM22" i="31" s="1"/>
  <c r="CK11" i="30"/>
  <c r="DM11" i="31" s="1"/>
  <c r="CG38" i="30"/>
  <c r="DI38" i="31"/>
  <c r="CG39" i="30"/>
  <c r="DI39" i="31"/>
  <c r="CH31" i="30"/>
  <c r="DJ31" i="31" s="1"/>
  <c r="CG32" i="30"/>
  <c r="DI32" i="31" s="1"/>
  <c r="CG26" i="30"/>
  <c r="DI26" i="31" s="1"/>
  <c r="BV26" i="29"/>
  <c r="BV14" i="29"/>
  <c r="BV24" i="29"/>
  <c r="BQ10" i="29"/>
  <c r="DF10" i="31" s="1"/>
  <c r="DF6" i="31" s="1"/>
  <c r="BQ22" i="29"/>
  <c r="DF22" i="31" s="1"/>
  <c r="BZ24" i="29"/>
  <c r="BD24" i="29" s="1"/>
  <c r="CH24" i="31" s="1"/>
  <c r="BZ30" i="29"/>
  <c r="BZ19" i="29"/>
  <c r="BZ37" i="29"/>
  <c r="BZ33" i="29"/>
  <c r="BZ41" i="29"/>
  <c r="BZ21" i="29"/>
  <c r="BZ22" i="29"/>
  <c r="BZ11" i="29"/>
  <c r="BD11" i="29" s="1"/>
  <c r="BZ15" i="29"/>
  <c r="BD15" i="29"/>
  <c r="CH15" i="31" s="1"/>
  <c r="BZ28" i="29"/>
  <c r="BD28" i="29"/>
  <c r="CH28" i="31" s="1"/>
  <c r="BZ27" i="29"/>
  <c r="BZ14" i="29"/>
  <c r="BZ40" i="29"/>
  <c r="BD40" i="29" s="1"/>
  <c r="CH40" i="31"/>
  <c r="BZ29" i="29"/>
  <c r="BZ26" i="29"/>
  <c r="BD26" i="29" s="1"/>
  <c r="CH26" i="31" s="1"/>
  <c r="CL35" i="30"/>
  <c r="CL34" i="30"/>
  <c r="DN34" i="31" s="1"/>
  <c r="CL20" i="30"/>
  <c r="DN20" i="31" s="1"/>
  <c r="CL31" i="30"/>
  <c r="DN31" i="31" s="1"/>
  <c r="CL19" i="30"/>
  <c r="DN19" i="31"/>
  <c r="CL32" i="30"/>
  <c r="DN32" i="31"/>
  <c r="CL41" i="30"/>
  <c r="DN41" i="31"/>
  <c r="CL16" i="30"/>
  <c r="DN16" i="31"/>
  <c r="CL29" i="30"/>
  <c r="DN29" i="31" s="1"/>
  <c r="CL36" i="30"/>
  <c r="DN36" i="31" s="1"/>
  <c r="CL28" i="30"/>
  <c r="DN28" i="31" s="1"/>
  <c r="CL11" i="30"/>
  <c r="BP11" i="30" s="1"/>
  <c r="CL18" i="30"/>
  <c r="CL33" i="30"/>
  <c r="DN33" i="31"/>
  <c r="CL39" i="30"/>
  <c r="CL22" i="30"/>
  <c r="CL23" i="30"/>
  <c r="CL17" i="30"/>
  <c r="CC27" i="30"/>
  <c r="CL37" i="30"/>
  <c r="DN37" i="31" s="1"/>
  <c r="CC19" i="30"/>
  <c r="CC33" i="30"/>
  <c r="CC22" i="30"/>
  <c r="CC31" i="30"/>
  <c r="CC32" i="30"/>
  <c r="CC23" i="30"/>
  <c r="CC16" i="30"/>
  <c r="CC21" i="30"/>
  <c r="CC12" i="30"/>
  <c r="CC37" i="30"/>
  <c r="CC38" i="30"/>
  <c r="CC39" i="30"/>
  <c r="CC34" i="30"/>
  <c r="CC11" i="30"/>
  <c r="CC35" i="30"/>
  <c r="CC10" i="30"/>
  <c r="CC20" i="30"/>
  <c r="CC18" i="30"/>
  <c r="CH37" i="30"/>
  <c r="DJ37" i="31" s="1"/>
  <c r="CH21" i="30"/>
  <c r="DJ21" i="31" s="1"/>
  <c r="CG16" i="30"/>
  <c r="CG34" i="30"/>
  <c r="DI34" i="31" s="1"/>
  <c r="CK12" i="30"/>
  <c r="CG19" i="30"/>
  <c r="CG21" i="30"/>
  <c r="DI21" i="31" s="1"/>
  <c r="CK16" i="30"/>
  <c r="DM16" i="31" s="1"/>
  <c r="BR40" i="29"/>
  <c r="DG40" i="31" s="1"/>
  <c r="BR21" i="29"/>
  <c r="DG21" i="31" s="1"/>
  <c r="BR25" i="29"/>
  <c r="DG25" i="31" s="1"/>
  <c r="BR30" i="29"/>
  <c r="DG30" i="31" s="1"/>
  <c r="BR12" i="29"/>
  <c r="BR15" i="29"/>
  <c r="DG15" i="31"/>
  <c r="BR22" i="29"/>
  <c r="DG22" i="31"/>
  <c r="BR31" i="29"/>
  <c r="DG31" i="31"/>
  <c r="BR37" i="29"/>
  <c r="DG37" i="31"/>
  <c r="BR41" i="29"/>
  <c r="DG41" i="31"/>
  <c r="BR10" i="29"/>
  <c r="DG10" i="31"/>
  <c r="BR17" i="29"/>
  <c r="DG17" i="31"/>
  <c r="BR14" i="29"/>
  <c r="DG14" i="31"/>
  <c r="CK23" i="30"/>
  <c r="CK10" i="30"/>
  <c r="DM10" i="31" s="1"/>
  <c r="CK37" i="30"/>
  <c r="DM37" i="31" s="1"/>
  <c r="CK39" i="30"/>
  <c r="CK34" i="30"/>
  <c r="CG35" i="30"/>
  <c r="DI35" i="31" s="1"/>
  <c r="CG22" i="30"/>
  <c r="DI22" i="31" s="1"/>
  <c r="CK41" i="30"/>
  <c r="BQ11" i="29"/>
  <c r="DF11" i="31" s="1"/>
  <c r="BQ29" i="29"/>
  <c r="DF29" i="31" s="1"/>
  <c r="BQ34" i="29"/>
  <c r="DF34" i="31" s="1"/>
  <c r="BQ17" i="29"/>
  <c r="DF17" i="31" s="1"/>
  <c r="BQ27" i="29"/>
  <c r="DF27" i="31" s="1"/>
  <c r="BQ24" i="29"/>
  <c r="DF24" i="31" s="1"/>
  <c r="BQ30" i="29"/>
  <c r="DF30" i="31" s="1"/>
  <c r="BQ37" i="29"/>
  <c r="DF37" i="31" s="1"/>
  <c r="BQ21" i="29"/>
  <c r="DF21" i="31" s="1"/>
  <c r="BQ26" i="29"/>
  <c r="DF26" i="31" s="1"/>
  <c r="BQ23" i="29"/>
  <c r="DF23" i="31" s="1"/>
  <c r="BQ28" i="29"/>
  <c r="DF28" i="31" s="1"/>
  <c r="DO34" i="31"/>
  <c r="BQ16" i="29"/>
  <c r="DF16" i="31" s="1"/>
  <c r="CM15" i="30"/>
  <c r="CI17" i="30"/>
  <c r="DK17" i="31" s="1"/>
  <c r="CI33" i="30"/>
  <c r="DK33" i="31" s="1"/>
  <c r="CI20" i="30"/>
  <c r="DK20" i="31" s="1"/>
  <c r="CI32" i="30"/>
  <c r="DK32" i="31" s="1"/>
  <c r="CI19" i="30"/>
  <c r="DK19" i="31" s="1"/>
  <c r="CI39" i="30"/>
  <c r="DK39" i="31" s="1"/>
  <c r="BR16" i="29"/>
  <c r="DG16" i="31" s="1"/>
  <c r="BR33" i="29"/>
  <c r="DG33" i="31" s="1"/>
  <c r="BR27" i="29"/>
  <c r="DG27" i="31" s="1"/>
  <c r="BR38" i="29"/>
  <c r="DG38" i="31" s="1"/>
  <c r="BR23" i="29"/>
  <c r="DG23" i="31" s="1"/>
  <c r="BR19" i="29"/>
  <c r="DG19" i="31" s="1"/>
  <c r="CK32" i="30"/>
  <c r="CK15" i="30"/>
  <c r="CK36" i="30"/>
  <c r="DM36" i="31" s="1"/>
  <c r="CH36" i="31"/>
  <c r="DO35" i="31"/>
  <c r="CH16" i="31"/>
  <c r="BX10" i="29"/>
  <c r="BX37" i="29"/>
  <c r="BX35" i="29"/>
  <c r="BX41" i="29"/>
  <c r="BX15" i="29"/>
  <c r="CR45" i="31"/>
  <c r="BQ12" i="29"/>
  <c r="DF12" i="31"/>
  <c r="BQ39" i="29"/>
  <c r="DF39" i="31"/>
  <c r="BQ19" i="29"/>
  <c r="DF19" i="31"/>
  <c r="BQ25" i="29"/>
  <c r="DF25" i="31"/>
  <c r="BQ13" i="29"/>
  <c r="DF13" i="31"/>
  <c r="BQ14" i="29"/>
  <c r="DF14" i="31"/>
  <c r="BQ32" i="29"/>
  <c r="DF32" i="31"/>
  <c r="BQ18" i="29"/>
  <c r="DF18" i="31"/>
  <c r="BQ41" i="29"/>
  <c r="DF41" i="31"/>
  <c r="BQ15" i="29"/>
  <c r="DF15" i="31"/>
  <c r="BQ36" i="29"/>
  <c r="DF36" i="31"/>
  <c r="BQ31" i="29"/>
  <c r="DF31" i="31"/>
  <c r="BQ40" i="29"/>
  <c r="DF40" i="31"/>
  <c r="BQ35" i="29"/>
  <c r="DF35" i="31"/>
  <c r="BQ20" i="29"/>
  <c r="DF20" i="31"/>
  <c r="BQ38" i="29"/>
  <c r="DF38" i="31"/>
  <c r="BP35" i="29"/>
  <c r="DE35" i="31" s="1"/>
  <c r="CM32" i="30"/>
  <c r="CM41" i="30"/>
  <c r="DO41" i="31" s="1"/>
  <c r="CM36" i="30"/>
  <c r="DO36" i="31" s="1"/>
  <c r="CK35" i="30"/>
  <c r="DM35" i="31" s="1"/>
  <c r="CK33" i="30"/>
  <c r="CK29" i="30"/>
  <c r="DM29" i="31" s="1"/>
  <c r="CK38" i="30"/>
  <c r="DM38" i="31" s="1"/>
  <c r="DM12" i="31"/>
  <c r="DM33" i="31"/>
  <c r="CH23" i="30"/>
  <c r="DJ23" i="31" s="1"/>
  <c r="CH24" i="30"/>
  <c r="DJ24" i="31" s="1"/>
  <c r="CH32" i="30"/>
  <c r="DJ32" i="31" s="1"/>
  <c r="CH20" i="30"/>
  <c r="DJ20" i="31" s="1"/>
  <c r="CH39" i="30"/>
  <c r="DJ39" i="31" s="1"/>
  <c r="CH35" i="30"/>
  <c r="DJ35" i="31" s="1"/>
  <c r="CH26" i="30"/>
  <c r="DJ26" i="31" s="1"/>
  <c r="CH36" i="30"/>
  <c r="DJ36" i="31" s="1"/>
  <c r="CH12" i="30"/>
  <c r="CH34" i="30"/>
  <c r="DJ34" i="31" s="1"/>
  <c r="CH38" i="30"/>
  <c r="DJ38" i="31" s="1"/>
  <c r="CH33" i="30"/>
  <c r="DJ33" i="31" s="1"/>
  <c r="CH16" i="30"/>
  <c r="DJ16" i="31" s="1"/>
  <c r="CH18" i="30"/>
  <c r="DJ18" i="31" s="1"/>
  <c r="CH19" i="30"/>
  <c r="DJ19" i="31" s="1"/>
  <c r="CH30" i="30"/>
  <c r="DJ30" i="31" s="1"/>
  <c r="CH27" i="30"/>
  <c r="DJ27" i="31" s="1"/>
  <c r="BO32" i="30"/>
  <c r="CI32" i="31" s="1"/>
  <c r="DM32" i="31"/>
  <c r="DO15" i="31"/>
  <c r="CH22" i="30"/>
  <c r="DJ22" i="31" s="1"/>
  <c r="CH11" i="30"/>
  <c r="DJ11" i="31" s="1"/>
  <c r="BK45" i="30"/>
  <c r="BB10" i="29"/>
  <c r="CF10" i="31" s="1"/>
  <c r="BX11" i="29"/>
  <c r="BB11" i="29" s="1"/>
  <c r="CF11" i="31" s="1"/>
  <c r="BX17" i="29"/>
  <c r="BX21" i="29"/>
  <c r="BX33" i="29"/>
  <c r="BX27" i="29"/>
  <c r="BB27" i="29" s="1"/>
  <c r="BX36" i="29"/>
  <c r="BB36" i="29" s="1"/>
  <c r="BX28" i="29"/>
  <c r="BB28" i="29" s="1"/>
  <c r="BX29" i="29"/>
  <c r="BX34" i="29"/>
  <c r="BB34" i="29" s="1"/>
  <c r="CF34" i="31" s="1"/>
  <c r="BX22" i="29"/>
  <c r="BX32" i="29"/>
  <c r="BB32" i="29" s="1"/>
  <c r="CF32" i="31" s="1"/>
  <c r="BX24" i="29"/>
  <c r="BB24" i="29" s="1"/>
  <c r="CF24" i="31" s="1"/>
  <c r="BX19" i="29"/>
  <c r="BX26" i="29"/>
  <c r="BB26" i="29" s="1"/>
  <c r="BX20" i="29"/>
  <c r="BB20" i="29" s="1"/>
  <c r="BX40" i="29"/>
  <c r="BB40" i="29" s="1"/>
  <c r="BX25" i="29"/>
  <c r="BB25" i="29" s="1"/>
  <c r="BX12" i="29"/>
  <c r="BB12" i="29" s="1"/>
  <c r="BX13" i="29"/>
  <c r="BB13" i="29" s="1"/>
  <c r="BX38" i="29"/>
  <c r="BB38" i="29" s="1"/>
  <c r="BX39" i="29"/>
  <c r="BB39" i="29" s="1"/>
  <c r="BX14" i="29"/>
  <c r="BX16" i="29"/>
  <c r="BU33" i="29"/>
  <c r="BU34" i="29"/>
  <c r="BU29" i="29"/>
  <c r="BU23" i="29"/>
  <c r="BU32" i="29"/>
  <c r="BU38" i="29"/>
  <c r="BU31" i="29"/>
  <c r="BU21" i="29"/>
  <c r="BU27" i="29"/>
  <c r="BU36" i="29"/>
  <c r="BU25" i="29"/>
  <c r="BU39" i="29"/>
  <c r="BU26" i="29"/>
  <c r="BU24" i="29"/>
  <c r="BU11" i="29"/>
  <c r="BU10" i="29"/>
  <c r="BU6" i="29" s="1"/>
  <c r="BU30" i="29"/>
  <c r="BU19" i="29"/>
  <c r="BU17" i="29"/>
  <c r="BU41" i="29"/>
  <c r="BU14" i="29"/>
  <c r="BU28" i="29"/>
  <c r="BU22" i="29"/>
  <c r="BU18" i="29"/>
  <c r="BU37" i="29"/>
  <c r="BU12" i="29"/>
  <c r="BU35" i="29"/>
  <c r="BU20" i="29"/>
  <c r="BU13" i="29"/>
  <c r="BQ6" i="29"/>
  <c r="BX31" i="29"/>
  <c r="BB31" i="29"/>
  <c r="CF31" i="31" s="1"/>
  <c r="BX30" i="29"/>
  <c r="BX18" i="29"/>
  <c r="BB18" i="29"/>
  <c r="CF18" i="31" s="1"/>
  <c r="DN11" i="31"/>
  <c r="BU15" i="29"/>
  <c r="BK48" i="30"/>
  <c r="BJ48" i="30"/>
  <c r="BZ48" i="31" s="1"/>
  <c r="BZ6" i="29"/>
  <c r="DM23" i="31"/>
  <c r="BY15" i="29"/>
  <c r="BY32" i="29"/>
  <c r="BC32" i="29"/>
  <c r="BY14" i="29"/>
  <c r="BY12" i="29"/>
  <c r="BC12" i="29"/>
  <c r="CG12" i="31" s="1"/>
  <c r="BY40" i="29"/>
  <c r="BC40" i="29"/>
  <c r="BY10" i="29"/>
  <c r="BY39" i="29"/>
  <c r="BY27" i="29"/>
  <c r="BY11" i="29"/>
  <c r="BY20" i="29"/>
  <c r="BC20" i="29" s="1"/>
  <c r="BY33" i="29"/>
  <c r="BY36" i="29"/>
  <c r="BC36" i="29" s="1"/>
  <c r="BY29" i="29"/>
  <c r="BY18" i="29"/>
  <c r="BC18" i="29"/>
  <c r="CG18" i="31" s="1"/>
  <c r="BY41" i="29"/>
  <c r="BY26" i="29"/>
  <c r="BC26" i="29"/>
  <c r="BY35" i="29"/>
  <c r="BY23" i="29"/>
  <c r="BV38" i="29"/>
  <c r="BV27" i="29"/>
  <c r="BV37" i="29"/>
  <c r="BV39" i="29"/>
  <c r="BV16" i="29"/>
  <c r="BV30" i="29"/>
  <c r="BV36" i="29"/>
  <c r="BV12" i="29"/>
  <c r="BV18" i="29"/>
  <c r="BV29" i="29"/>
  <c r="BV19" i="29"/>
  <c r="CK27" i="30"/>
  <c r="CK19" i="30"/>
  <c r="DM19" i="31" s="1"/>
  <c r="CK18" i="30"/>
  <c r="CK20" i="30"/>
  <c r="DM20" i="31"/>
  <c r="CG20" i="30"/>
  <c r="DI20" i="31" s="1"/>
  <c r="CG27" i="30"/>
  <c r="CG36" i="30"/>
  <c r="CG33" i="30"/>
  <c r="DI33" i="31" s="1"/>
  <c r="CG11" i="30"/>
  <c r="DI11" i="31" s="1"/>
  <c r="CG37" i="30"/>
  <c r="DI37" i="31" s="1"/>
  <c r="CG18" i="30"/>
  <c r="DO39" i="31"/>
  <c r="BT35" i="29"/>
  <c r="BT24" i="29"/>
  <c r="BT33" i="29"/>
  <c r="BT16" i="29"/>
  <c r="BT11" i="29"/>
  <c r="BT39" i="29"/>
  <c r="BT36" i="29"/>
  <c r="BT13" i="29"/>
  <c r="BT37" i="29"/>
  <c r="BT40" i="29"/>
  <c r="BT25" i="29"/>
  <c r="BT34" i="29"/>
  <c r="BT26" i="29"/>
  <c r="BT15" i="29"/>
  <c r="BT14" i="29"/>
  <c r="BT38" i="29"/>
  <c r="BT28" i="29"/>
  <c r="BT12" i="29"/>
  <c r="BC10" i="29"/>
  <c r="CG32" i="31"/>
  <c r="CG40" i="31"/>
  <c r="CG26" i="31"/>
  <c r="CG10" i="31"/>
  <c r="B47" i="21"/>
  <c r="B45" i="32"/>
  <c r="AS5" i="31"/>
  <c r="T53" i="30"/>
  <c r="S53" i="30"/>
  <c r="L49" i="31"/>
  <c r="M49" i="31"/>
  <c r="O52" i="31"/>
  <c r="N52" i="31"/>
  <c r="DM34" i="31"/>
  <c r="BO34" i="30"/>
  <c r="CI34" i="31" s="1"/>
  <c r="Z45" i="30"/>
  <c r="AE45" i="30"/>
  <c r="Y45" i="31" s="1"/>
  <c r="CD45" i="31"/>
  <c r="B45" i="31"/>
  <c r="CA45" i="31"/>
  <c r="CD47" i="31"/>
  <c r="B47" i="31"/>
  <c r="B30" i="21"/>
  <c r="B28" i="32" s="1"/>
  <c r="AE5" i="31"/>
  <c r="AU5" i="30"/>
  <c r="BJ9" i="31"/>
  <c r="BJ5" i="31" s="1"/>
  <c r="DI19" i="31"/>
  <c r="F33" i="21"/>
  <c r="F31" i="32" s="1"/>
  <c r="BL48" i="30"/>
  <c r="CC48" i="31" s="1"/>
  <c r="BM48" i="30"/>
  <c r="AW29" i="31"/>
  <c r="AH6" i="30"/>
  <c r="DN17" i="31"/>
  <c r="V5" i="30"/>
  <c r="V9" i="31"/>
  <c r="E40" i="4" s="1"/>
  <c r="Y46" i="30"/>
  <c r="AA46" i="30" s="1"/>
  <c r="AB46" i="30"/>
  <c r="AD46" i="30"/>
  <c r="AC46" i="30"/>
  <c r="AD47" i="30"/>
  <c r="AC47" i="30"/>
  <c r="L47" i="31"/>
  <c r="M47" i="31"/>
  <c r="BC5" i="31"/>
  <c r="BE9" i="31"/>
  <c r="Z46" i="30"/>
  <c r="AE46" i="30"/>
  <c r="Y46" i="31" s="1"/>
  <c r="N53" i="31"/>
  <c r="O53" i="31"/>
  <c r="BP5" i="31"/>
  <c r="D63" i="4"/>
  <c r="Q50" i="30"/>
  <c r="R50" i="30"/>
  <c r="Z6" i="31"/>
  <c r="AA6" i="31"/>
  <c r="AK5" i="30"/>
  <c r="AZ9" i="31"/>
  <c r="F30" i="21" s="1"/>
  <c r="F28" i="32" s="1"/>
  <c r="CL27" i="30"/>
  <c r="DN27" i="31" s="1"/>
  <c r="CL40" i="30"/>
  <c r="BP40" i="30" s="1"/>
  <c r="CJ40" i="31" s="1"/>
  <c r="CE27" i="30"/>
  <c r="CH43" i="30"/>
  <c r="DJ43" i="31" s="1"/>
  <c r="CD27" i="30"/>
  <c r="BE56" i="30"/>
  <c r="BV56" i="31" s="1"/>
  <c r="CM43" i="30"/>
  <c r="DO43" i="31"/>
  <c r="D64" i="4"/>
  <c r="L14" i="31"/>
  <c r="L39" i="31"/>
  <c r="M41" i="31"/>
  <c r="BA42" i="30"/>
  <c r="BB42" i="30"/>
  <c r="L33" i="31"/>
  <c r="O24" i="31"/>
  <c r="N30" i="31"/>
  <c r="O11" i="31"/>
  <c r="O23" i="31"/>
  <c r="CI43" i="30"/>
  <c r="DK43" i="31" s="1"/>
  <c r="BB43" i="30"/>
  <c r="BH9" i="31"/>
  <c r="F38" i="21"/>
  <c r="F36" i="32" s="1"/>
  <c r="CI37" i="30"/>
  <c r="DK37" i="31" s="1"/>
  <c r="CD37" i="30"/>
  <c r="S42" i="30"/>
  <c r="T42" i="30"/>
  <c r="N23" i="31"/>
  <c r="M38" i="31"/>
  <c r="BS56" i="30"/>
  <c r="BM56" i="30" s="1"/>
  <c r="BS43" i="30"/>
  <c r="BL43" i="30" s="1"/>
  <c r="CC43" i="31" s="1"/>
  <c r="N40" i="31"/>
  <c r="CG52" i="30"/>
  <c r="DI52" i="31"/>
  <c r="L38" i="31"/>
  <c r="M33" i="31"/>
  <c r="M18" i="31"/>
  <c r="M36" i="31"/>
  <c r="O32" i="31"/>
  <c r="CH53" i="30"/>
  <c r="DJ53" i="31" s="1"/>
  <c r="O30" i="31"/>
  <c r="Q55" i="30"/>
  <c r="R55" i="30"/>
  <c r="AM5" i="30"/>
  <c r="BB9" i="31"/>
  <c r="F32" i="21"/>
  <c r="F30" i="32" s="1"/>
  <c r="N29" i="31"/>
  <c r="N11" i="31"/>
  <c r="L21" i="31"/>
  <c r="DM27" i="31"/>
  <c r="BZ51" i="30"/>
  <c r="DB51" i="31" s="1"/>
  <c r="BE51" i="30"/>
  <c r="BV51" i="31" s="1"/>
  <c r="CO51" i="30"/>
  <c r="DQ51" i="31" s="1"/>
  <c r="BC51" i="30"/>
  <c r="BT51" i="31" s="1"/>
  <c r="BV51" i="30"/>
  <c r="CU51" i="31" s="1"/>
  <c r="BH51" i="30"/>
  <c r="CD51" i="30"/>
  <c r="BS51" i="30"/>
  <c r="CR51" i="31" s="1"/>
  <c r="BW51" i="30"/>
  <c r="CV51" i="31" s="1"/>
  <c r="BU51" i="30"/>
  <c r="CT51" i="31" s="1"/>
  <c r="BA51" i="30"/>
  <c r="BT51" i="30"/>
  <c r="CS51" i="31" s="1"/>
  <c r="CI51" i="30"/>
  <c r="DK51" i="31"/>
  <c r="BB51" i="30"/>
  <c r="CK51" i="30"/>
  <c r="DM51" i="31" s="1"/>
  <c r="BG51" i="30"/>
  <c r="BP51" i="30"/>
  <c r="CJ51" i="31" s="1"/>
  <c r="CA51" i="30"/>
  <c r="DC51" i="31" s="1"/>
  <c r="CL51" i="30"/>
  <c r="DN51" i="31"/>
  <c r="BF51" i="30"/>
  <c r="BW51" i="31" s="1"/>
  <c r="G51" i="30"/>
  <c r="CH51" i="30"/>
  <c r="DJ51" i="31" s="1"/>
  <c r="CC51" i="30"/>
  <c r="BD9" i="31"/>
  <c r="K48" i="4" s="1"/>
  <c r="O13" i="31"/>
  <c r="DN35" i="31"/>
  <c r="AW6" i="30"/>
  <c r="BQ56" i="30"/>
  <c r="CK56" i="31" s="1"/>
  <c r="BQ51" i="30"/>
  <c r="CK51" i="31" s="1"/>
  <c r="CG51" i="30"/>
  <c r="DI51" i="31" s="1"/>
  <c r="CO16" i="30"/>
  <c r="CQ51" i="30"/>
  <c r="DS51" i="31" s="1"/>
  <c r="R56" i="30"/>
  <c r="BU56" i="30"/>
  <c r="CT56" i="31" s="1"/>
  <c r="BW56" i="30"/>
  <c r="CV56" i="31" s="1"/>
  <c r="BQ16" i="30"/>
  <c r="CK16" i="31" s="1"/>
  <c r="BO51" i="30"/>
  <c r="CI51" i="31" s="1"/>
  <c r="Z51" i="30"/>
  <c r="AB51" i="30"/>
  <c r="Y51" i="30"/>
  <c r="AA51" i="30" s="1"/>
  <c r="AE51" i="30"/>
  <c r="Y51" i="31" s="1"/>
  <c r="CD55" i="31"/>
  <c r="B55" i="31"/>
  <c r="CD56" i="31"/>
  <c r="CA56" i="31"/>
  <c r="B56" i="31"/>
  <c r="BR5" i="31"/>
  <c r="D65" i="4"/>
  <c r="F23" i="21"/>
  <c r="F21" i="32" s="1"/>
  <c r="X5" i="31"/>
  <c r="Q43" i="30"/>
  <c r="R43" i="30"/>
  <c r="AG5" i="30"/>
  <c r="AV9" i="31"/>
  <c r="F26" i="21" s="1"/>
  <c r="F24" i="32" s="1"/>
  <c r="BP56" i="30"/>
  <c r="CJ56" i="31" s="1"/>
  <c r="CO56" i="30"/>
  <c r="DQ56" i="31" s="1"/>
  <c r="CH56" i="30"/>
  <c r="DJ56" i="31" s="1"/>
  <c r="CD56" i="30"/>
  <c r="CK56" i="30"/>
  <c r="DM56" i="31" s="1"/>
  <c r="BT56" i="30"/>
  <c r="CS56" i="31" s="1"/>
  <c r="CQ56" i="30"/>
  <c r="DS56" i="31" s="1"/>
  <c r="BZ56" i="30"/>
  <c r="DB56" i="31" s="1"/>
  <c r="BY56" i="30"/>
  <c r="DA56" i="31" s="1"/>
  <c r="BB56" i="30"/>
  <c r="BO56" i="30"/>
  <c r="CI56" i="31" s="1"/>
  <c r="BD56" i="30"/>
  <c r="BU56" i="31" s="1"/>
  <c r="BV56" i="30"/>
  <c r="CU56" i="31" s="1"/>
  <c r="CE56" i="30"/>
  <c r="CG56" i="30"/>
  <c r="DI56" i="31" s="1"/>
  <c r="BF56" i="30"/>
  <c r="BW56" i="31" s="1"/>
  <c r="BA56" i="30"/>
  <c r="BG56" i="30"/>
  <c r="G56" i="30"/>
  <c r="M12" i="31"/>
  <c r="L15" i="31"/>
  <c r="BI23" i="31"/>
  <c r="BI6" i="31"/>
  <c r="AT6" i="30"/>
  <c r="DN39" i="31"/>
  <c r="CE51" i="30"/>
  <c r="CA56" i="30"/>
  <c r="DC56" i="31" s="1"/>
  <c r="L23" i="31"/>
  <c r="BC56" i="30"/>
  <c r="BT56" i="31" s="1"/>
  <c r="DI16" i="31"/>
  <c r="DN18" i="31"/>
  <c r="CC56" i="30"/>
  <c r="CL56" i="30"/>
  <c r="DN56" i="31"/>
  <c r="BH56" i="30"/>
  <c r="CI56" i="30"/>
  <c r="DK56" i="31" s="1"/>
  <c r="CM51" i="30"/>
  <c r="DO51" i="31" s="1"/>
  <c r="AB44" i="30"/>
  <c r="AC44" i="30"/>
  <c r="AD44" i="30"/>
  <c r="Y44" i="30"/>
  <c r="AA44" i="30" s="1"/>
  <c r="Z44" i="30"/>
  <c r="AE44" i="30"/>
  <c r="Y44" i="31" s="1"/>
  <c r="R47" i="30"/>
  <c r="Q47" i="30"/>
  <c r="U5" i="30"/>
  <c r="U9" i="31"/>
  <c r="U5" i="31" s="1"/>
  <c r="CK49" i="30"/>
  <c r="DM49" i="31" s="1"/>
  <c r="CM49" i="30"/>
  <c r="DO49" i="31" s="1"/>
  <c r="BG49" i="30"/>
  <c r="CD49" i="30"/>
  <c r="BH49" i="30"/>
  <c r="BE49" i="30"/>
  <c r="BV49" i="31" s="1"/>
  <c r="BB49" i="30"/>
  <c r="CC49" i="30"/>
  <c r="BW49" i="30"/>
  <c r="CV49" i="31" s="1"/>
  <c r="BZ49" i="30"/>
  <c r="DB49" i="31" s="1"/>
  <c r="BY49" i="30"/>
  <c r="DA49" i="31" s="1"/>
  <c r="BV49" i="30"/>
  <c r="CU49" i="31" s="1"/>
  <c r="CI49" i="30"/>
  <c r="DK49" i="31" s="1"/>
  <c r="G49" i="30"/>
  <c r="BD49" i="30"/>
  <c r="BU49" i="31" s="1"/>
  <c r="BU49" i="30"/>
  <c r="CT49" i="31" s="1"/>
  <c r="CA49" i="30"/>
  <c r="DC49" i="31" s="1"/>
  <c r="CH49" i="30"/>
  <c r="DJ49" i="31"/>
  <c r="CG49" i="30"/>
  <c r="DI49" i="31"/>
  <c r="BS49" i="30"/>
  <c r="CR49" i="31" s="1"/>
  <c r="CO49" i="30"/>
  <c r="DQ49" i="31" s="1"/>
  <c r="BP49" i="30"/>
  <c r="CJ49" i="31" s="1"/>
  <c r="CL49" i="30"/>
  <c r="DN49" i="31" s="1"/>
  <c r="BC50" i="30"/>
  <c r="BT50" i="31" s="1"/>
  <c r="BD50" i="30"/>
  <c r="BU50" i="31" s="1"/>
  <c r="BE50" i="30"/>
  <c r="BV50" i="31" s="1"/>
  <c r="CI50" i="30"/>
  <c r="DK50" i="31" s="1"/>
  <c r="BH50" i="30"/>
  <c r="BG50" i="30"/>
  <c r="BA50" i="30"/>
  <c r="CH50" i="30"/>
  <c r="DJ50" i="31" s="1"/>
  <c r="BP50" i="30"/>
  <c r="CJ50" i="31" s="1"/>
  <c r="BZ50" i="30"/>
  <c r="DB50" i="31" s="1"/>
  <c r="BU50" i="30"/>
  <c r="CT50" i="31" s="1"/>
  <c r="BS50" i="30"/>
  <c r="BM50" i="30" s="1"/>
  <c r="CE50" i="30"/>
  <c r="BW50" i="30"/>
  <c r="CV50" i="31" s="1"/>
  <c r="BO50" i="30"/>
  <c r="CI50" i="31" s="1"/>
  <c r="CK50" i="30"/>
  <c r="DM50" i="31"/>
  <c r="CQ50" i="30"/>
  <c r="DS50" i="31" s="1"/>
  <c r="CM50" i="30"/>
  <c r="DO50" i="31" s="1"/>
  <c r="BV50" i="30"/>
  <c r="CU50" i="31" s="1"/>
  <c r="BF50" i="30"/>
  <c r="BW50" i="31" s="1"/>
  <c r="CC50" i="30"/>
  <c r="BB50" i="30"/>
  <c r="BY50" i="30"/>
  <c r="DA50" i="31" s="1"/>
  <c r="E51" i="4"/>
  <c r="K54" i="4"/>
  <c r="F40" i="21"/>
  <c r="F38" i="32" s="1"/>
  <c r="BY45" i="30"/>
  <c r="DA45" i="31" s="1"/>
  <c r="G45" i="30"/>
  <c r="CK45" i="30"/>
  <c r="DM45" i="31" s="1"/>
  <c r="CM45" i="30"/>
  <c r="DO45" i="31" s="1"/>
  <c r="BC45" i="30"/>
  <c r="BT45" i="31" s="1"/>
  <c r="BH45" i="30"/>
  <c r="BW45" i="30"/>
  <c r="CV45" i="31" s="1"/>
  <c r="BG45" i="30"/>
  <c r="BU45" i="30"/>
  <c r="CT45" i="31" s="1"/>
  <c r="CH45" i="30"/>
  <c r="DJ45" i="31"/>
  <c r="CE45" i="30"/>
  <c r="BZ45" i="30"/>
  <c r="DB45" i="31" s="1"/>
  <c r="CD45" i="30"/>
  <c r="BO45" i="30"/>
  <c r="CI45" i="31" s="1"/>
  <c r="BA45" i="30"/>
  <c r="CI45" i="30"/>
  <c r="DK45" i="31" s="1"/>
  <c r="BB45" i="30"/>
  <c r="CQ53" i="30"/>
  <c r="DS53" i="31" s="1"/>
  <c r="BT53" i="30"/>
  <c r="CS53" i="31" s="1"/>
  <c r="BH53" i="30"/>
  <c r="BD53" i="30"/>
  <c r="BU53" i="31" s="1"/>
  <c r="CK53" i="30"/>
  <c r="DM53" i="31" s="1"/>
  <c r="CE53" i="30"/>
  <c r="BE53" i="30"/>
  <c r="BV53" i="31" s="1"/>
  <c r="BZ53" i="30"/>
  <c r="DB53" i="31" s="1"/>
  <c r="BU53" i="30"/>
  <c r="CT53" i="31" s="1"/>
  <c r="BB53" i="30"/>
  <c r="BC53" i="30"/>
  <c r="BT53" i="31" s="1"/>
  <c r="BG53" i="30"/>
  <c r="CD53" i="30"/>
  <c r="BW53" i="30"/>
  <c r="CV53" i="31" s="1"/>
  <c r="BV53" i="30"/>
  <c r="CU53" i="31" s="1"/>
  <c r="BQ53" i="30"/>
  <c r="CK53" i="31" s="1"/>
  <c r="CI53" i="30"/>
  <c r="DK53" i="31" s="1"/>
  <c r="G53" i="30"/>
  <c r="BS53" i="30"/>
  <c r="BL53" i="30" s="1"/>
  <c r="CC53" i="31" s="1"/>
  <c r="CG53" i="30"/>
  <c r="DI53" i="31" s="1"/>
  <c r="BY53" i="30"/>
  <c r="DA53" i="31" s="1"/>
  <c r="AD54" i="30"/>
  <c r="AB54" i="30"/>
  <c r="Z54" i="30"/>
  <c r="Y55" i="30"/>
  <c r="AA55" i="30" s="1"/>
  <c r="Z55" i="30"/>
  <c r="AB55" i="30"/>
  <c r="AC55" i="30"/>
  <c r="AE55" i="30"/>
  <c r="Y55" i="31" s="1"/>
  <c r="L27" i="31"/>
  <c r="M54" i="31"/>
  <c r="L54" i="31"/>
  <c r="BG5" i="31"/>
  <c r="K51" i="4"/>
  <c r="E64" i="4"/>
  <c r="K35" i="4"/>
  <c r="F21" i="21"/>
  <c r="F19" i="32"/>
  <c r="E56" i="4"/>
  <c r="CL21" i="30"/>
  <c r="DN21" i="31" s="1"/>
  <c r="T45" i="30"/>
  <c r="S45" i="30"/>
  <c r="BP48" i="30"/>
  <c r="CJ48" i="31" s="1"/>
  <c r="CC48" i="30"/>
  <c r="CA48" i="30"/>
  <c r="DC48" i="31" s="1"/>
  <c r="CA48" i="31"/>
  <c r="B48" i="31"/>
  <c r="CD48" i="31"/>
  <c r="L54" i="4"/>
  <c r="L49" i="4"/>
  <c r="L38" i="4"/>
  <c r="L41" i="4"/>
  <c r="BL6" i="31"/>
  <c r="Q44" i="30"/>
  <c r="R44" i="30"/>
  <c r="AE52" i="30"/>
  <c r="Y52" i="31" s="1"/>
  <c r="AB52" i="30"/>
  <c r="P5" i="31"/>
  <c r="B20" i="21"/>
  <c r="B18" i="32"/>
  <c r="D46" i="4"/>
  <c r="AG5" i="31"/>
  <c r="AJ6" i="31"/>
  <c r="AX6" i="30"/>
  <c r="AP5" i="31"/>
  <c r="D56" i="4"/>
  <c r="S30" i="30"/>
  <c r="BM6" i="31"/>
  <c r="AQ6" i="31"/>
  <c r="AG6" i="31"/>
  <c r="AC6" i="31"/>
  <c r="DI18" i="31"/>
  <c r="DI27" i="31"/>
  <c r="DO32" i="31"/>
  <c r="K57" i="4"/>
  <c r="BL5" i="31"/>
  <c r="F43" i="21"/>
  <c r="F41" i="32" s="1"/>
  <c r="BE5" i="31"/>
  <c r="F35" i="21"/>
  <c r="F33" i="32" s="1"/>
  <c r="K46" i="4"/>
  <c r="BB5" i="31"/>
  <c r="DM15" i="31"/>
  <c r="DM41" i="31"/>
  <c r="K49" i="4"/>
  <c r="DO23" i="31"/>
  <c r="BD5" i="30"/>
  <c r="BU9" i="31"/>
  <c r="BN11" i="31"/>
  <c r="R12" i="30"/>
  <c r="AO6" i="30"/>
  <c r="BD11" i="31"/>
  <c r="BD6" i="31" s="1"/>
  <c r="BG14" i="31"/>
  <c r="AR6" i="30"/>
  <c r="BF52" i="31"/>
  <c r="BF6" i="31"/>
  <c r="DO18" i="31"/>
  <c r="E36" i="4"/>
  <c r="F20" i="21"/>
  <c r="F18" i="32" s="1"/>
  <c r="DJ12" i="31"/>
  <c r="BO10" i="30"/>
  <c r="BH10" i="31"/>
  <c r="BH6" i="31"/>
  <c r="AS6" i="30"/>
  <c r="CJ11" i="31"/>
  <c r="DO22" i="31"/>
  <c r="AX5" i="31"/>
  <c r="K42" i="4"/>
  <c r="BL45" i="30"/>
  <c r="CC45" i="31" s="1"/>
  <c r="BM45" i="30"/>
  <c r="BI45" i="30"/>
  <c r="BX45" i="31" s="1"/>
  <c r="BJ45" i="30"/>
  <c r="BZ45" i="31" s="1"/>
  <c r="BP36" i="30"/>
  <c r="CJ36" i="31" s="1"/>
  <c r="BQ36" i="30"/>
  <c r="BO36" i="30"/>
  <c r="AU10" i="31"/>
  <c r="AU6" i="31" s="1"/>
  <c r="BB10" i="31"/>
  <c r="BB6" i="31" s="1"/>
  <c r="AM6" i="30"/>
  <c r="S56" i="30"/>
  <c r="AH5" i="31"/>
  <c r="C38" i="21"/>
  <c r="C36" i="32" s="1"/>
  <c r="C30" i="21"/>
  <c r="C28" i="32" s="1"/>
  <c r="C22" i="21"/>
  <c r="C20" i="32" s="1"/>
  <c r="G34" i="21"/>
  <c r="G32" i="32" s="1"/>
  <c r="C40" i="21"/>
  <c r="C38" i="32" s="1"/>
  <c r="C32" i="21"/>
  <c r="C30" i="32" s="1"/>
  <c r="C24" i="21"/>
  <c r="C22" i="32" s="1"/>
  <c r="G37" i="21"/>
  <c r="G35" i="32" s="1"/>
  <c r="C31" i="21"/>
  <c r="C29" i="32" s="1"/>
  <c r="C44" i="21"/>
  <c r="C42" i="32" s="1"/>
  <c r="C27" i="21"/>
  <c r="C25" i="32" s="1"/>
  <c r="G44" i="21"/>
  <c r="G42" i="32" s="1"/>
  <c r="G25" i="21"/>
  <c r="G23" i="32" s="1"/>
  <c r="G30" i="21"/>
  <c r="G28" i="32" s="1"/>
  <c r="G36" i="21"/>
  <c r="G34" i="32" s="1"/>
  <c r="C29" i="21"/>
  <c r="C27" i="32" s="1"/>
  <c r="C25" i="21"/>
  <c r="C23" i="32" s="1"/>
  <c r="G39" i="21"/>
  <c r="G37" i="32" s="1"/>
  <c r="C47" i="21"/>
  <c r="C45" i="32" s="1"/>
  <c r="C34" i="21"/>
  <c r="G38" i="21"/>
  <c r="G36" i="32" s="1"/>
  <c r="C36" i="21"/>
  <c r="C34" i="32" s="1"/>
  <c r="C20" i="21"/>
  <c r="C18" i="32" s="1"/>
  <c r="C39" i="21"/>
  <c r="C37" i="32" s="1"/>
  <c r="C35" i="21"/>
  <c r="C33" i="32" s="1"/>
  <c r="C37" i="21"/>
  <c r="C35" i="32" s="1"/>
  <c r="M40" i="31"/>
  <c r="L40" i="31"/>
  <c r="L44" i="31"/>
  <c r="M44" i="31"/>
  <c r="L56" i="31"/>
  <c r="M56" i="31"/>
  <c r="S5" i="31"/>
  <c r="E34" i="4"/>
  <c r="B23" i="21"/>
  <c r="B21" i="32" s="1"/>
  <c r="AL5" i="30"/>
  <c r="BA9" i="31"/>
  <c r="BA51" i="31"/>
  <c r="AL6" i="30"/>
  <c r="BK54" i="31"/>
  <c r="BK6" i="31" s="1"/>
  <c r="AV6" i="30"/>
  <c r="DI36" i="31"/>
  <c r="CK34" i="31"/>
  <c r="DN23" i="31"/>
  <c r="CR43" i="31"/>
  <c r="Q40" i="30"/>
  <c r="S32" i="30"/>
  <c r="T27" i="30"/>
  <c r="T37" i="30"/>
  <c r="S19" i="30"/>
  <c r="T12" i="30"/>
  <c r="T29" i="30"/>
  <c r="AE49" i="30"/>
  <c r="Y49" i="31" s="1"/>
  <c r="AB49" i="30"/>
  <c r="Y49" i="30"/>
  <c r="AA49" i="30" s="1"/>
  <c r="AC49" i="30"/>
  <c r="AD49" i="30"/>
  <c r="AB50" i="30"/>
  <c r="AC50" i="30"/>
  <c r="Y50" i="30"/>
  <c r="AA50" i="30" s="1"/>
  <c r="Z50" i="30"/>
  <c r="S50" i="30"/>
  <c r="T50" i="30"/>
  <c r="W52" i="30"/>
  <c r="W52" i="31" s="1"/>
  <c r="V52" i="30"/>
  <c r="V52" i="31" s="1"/>
  <c r="U52" i="30"/>
  <c r="U52" i="31" s="1"/>
  <c r="CQ52" i="30"/>
  <c r="DS52" i="31" s="1"/>
  <c r="BQ52" i="30"/>
  <c r="CK52" i="31"/>
  <c r="BF52" i="30"/>
  <c r="BW52" i="31" s="1"/>
  <c r="BE52" i="30"/>
  <c r="BV52" i="31" s="1"/>
  <c r="BH52" i="30"/>
  <c r="BA52" i="30"/>
  <c r="BG52" i="30"/>
  <c r="BZ52" i="30"/>
  <c r="DB52" i="31" s="1"/>
  <c r="BW52" i="30"/>
  <c r="CV52" i="31" s="1"/>
  <c r="CC52" i="30"/>
  <c r="CI52" i="30"/>
  <c r="DK52" i="31"/>
  <c r="BC52" i="30"/>
  <c r="BT52" i="31" s="1"/>
  <c r="BB52" i="30"/>
  <c r="BU52" i="30"/>
  <c r="CT52" i="31" s="1"/>
  <c r="CM52" i="30"/>
  <c r="DO52" i="31" s="1"/>
  <c r="G52" i="30"/>
  <c r="CL52" i="30"/>
  <c r="DN52" i="31" s="1"/>
  <c r="BV52" i="30"/>
  <c r="CU52" i="31" s="1"/>
  <c r="BY52" i="30"/>
  <c r="DA52" i="31" s="1"/>
  <c r="CA52" i="30"/>
  <c r="DC52" i="31" s="1"/>
  <c r="BO52" i="30"/>
  <c r="CI52" i="31"/>
  <c r="CH52" i="30"/>
  <c r="DJ52" i="31"/>
  <c r="BD52" i="30"/>
  <c r="BU52" i="31" s="1"/>
  <c r="CD52" i="30"/>
  <c r="R52" i="30"/>
  <c r="Q52" i="30"/>
  <c r="W54" i="30"/>
  <c r="W54" i="31" s="1"/>
  <c r="V54" i="30"/>
  <c r="V54" i="31" s="1"/>
  <c r="X54" i="30"/>
  <c r="X54" i="31" s="1"/>
  <c r="U54" i="30"/>
  <c r="U54" i="31" s="1"/>
  <c r="BF54" i="30"/>
  <c r="BW54" i="31" s="1"/>
  <c r="BT54" i="30"/>
  <c r="CS54" i="31" s="1"/>
  <c r="BS54" i="30"/>
  <c r="BI54" i="30" s="1"/>
  <c r="BX54" i="31" s="1"/>
  <c r="CA54" i="30"/>
  <c r="DC54" i="31" s="1"/>
  <c r="BW54" i="30"/>
  <c r="CV54" i="31" s="1"/>
  <c r="CK54" i="30"/>
  <c r="DM54" i="31" s="1"/>
  <c r="CH54" i="30"/>
  <c r="DJ54" i="31" s="1"/>
  <c r="CO54" i="30"/>
  <c r="DQ54" i="31" s="1"/>
  <c r="BY54" i="30"/>
  <c r="DA54" i="31" s="1"/>
  <c r="CQ54" i="30"/>
  <c r="DS54" i="31" s="1"/>
  <c r="BQ54" i="30"/>
  <c r="CK54" i="31" s="1"/>
  <c r="CC54" i="30"/>
  <c r="BG54" i="30"/>
  <c r="CD54" i="30"/>
  <c r="BO54" i="30"/>
  <c r="CI54" i="31" s="1"/>
  <c r="BP54" i="30"/>
  <c r="CJ54" i="31" s="1"/>
  <c r="BD54" i="30"/>
  <c r="BU54" i="31" s="1"/>
  <c r="BB54" i="30"/>
  <c r="CE54" i="30"/>
  <c r="BU54" i="30"/>
  <c r="CT54" i="31" s="1"/>
  <c r="CI54" i="30"/>
  <c r="DK54" i="31" s="1"/>
  <c r="BV54" i="30"/>
  <c r="CU54" i="31" s="1"/>
  <c r="CG54" i="30"/>
  <c r="DI54" i="31" s="1"/>
  <c r="BH54" i="30"/>
  <c r="G54" i="30"/>
  <c r="R54" i="30"/>
  <c r="Q54" i="30"/>
  <c r="X55" i="30"/>
  <c r="X55" i="31" s="1"/>
  <c r="W55" i="30"/>
  <c r="W55" i="31" s="1"/>
  <c r="U55" i="30"/>
  <c r="U55" i="31" s="1"/>
  <c r="V55" i="30"/>
  <c r="V55" i="31" s="1"/>
  <c r="BC55" i="30"/>
  <c r="BT55" i="31" s="1"/>
  <c r="BP55" i="30"/>
  <c r="CJ55" i="31" s="1"/>
  <c r="G55" i="30"/>
  <c r="BS55" i="30"/>
  <c r="BJ55" i="30" s="1"/>
  <c r="BZ55" i="31" s="1"/>
  <c r="BW55" i="30"/>
  <c r="CV55" i="31" s="1"/>
  <c r="BF55" i="30"/>
  <c r="BW55" i="31" s="1"/>
  <c r="BT55" i="30"/>
  <c r="CS55" i="31" s="1"/>
  <c r="BZ55" i="30"/>
  <c r="DB55" i="31" s="1"/>
  <c r="CM55" i="30"/>
  <c r="DO55" i="31" s="1"/>
  <c r="BY55" i="30"/>
  <c r="DA55" i="31" s="1"/>
  <c r="BO55" i="30"/>
  <c r="CI55" i="31" s="1"/>
  <c r="BA55" i="30"/>
  <c r="CG55" i="30"/>
  <c r="DI55" i="31"/>
  <c r="BU55" i="30"/>
  <c r="CT55" i="31" s="1"/>
  <c r="CI55" i="30"/>
  <c r="DK55" i="31" s="1"/>
  <c r="BD55" i="30"/>
  <c r="BU55" i="31" s="1"/>
  <c r="CQ55" i="30"/>
  <c r="DS55" i="31" s="1"/>
  <c r="CC55" i="30"/>
  <c r="BH55" i="30"/>
  <c r="BE55" i="30"/>
  <c r="BV55" i="31" s="1"/>
  <c r="CK55" i="30"/>
  <c r="DM55" i="31"/>
  <c r="AV11" i="31"/>
  <c r="AV6" i="31" s="1"/>
  <c r="L51" i="31"/>
  <c r="M51" i="31"/>
  <c r="BP34" i="30"/>
  <c r="X12" i="30"/>
  <c r="X12" i="31" s="1"/>
  <c r="W12" i="30"/>
  <c r="W12" i="31" s="1"/>
  <c r="CI12" i="30"/>
  <c r="CM12" i="30"/>
  <c r="CG12" i="30"/>
  <c r="CE12" i="30"/>
  <c r="CL12" i="30"/>
  <c r="DN12" i="31" s="1"/>
  <c r="W13" i="30"/>
  <c r="W13" i="31" s="1"/>
  <c r="G22" i="21" s="1"/>
  <c r="G20" i="32" s="1"/>
  <c r="U13" i="30"/>
  <c r="U13" i="31" s="1"/>
  <c r="R13" i="30"/>
  <c r="X14" i="30"/>
  <c r="X14" i="31" s="1"/>
  <c r="CG14" i="30"/>
  <c r="DI14" i="31" s="1"/>
  <c r="CL14" i="30"/>
  <c r="DN14" i="31" s="1"/>
  <c r="CH14" i="30"/>
  <c r="DJ14" i="31" s="1"/>
  <c r="X17" i="30"/>
  <c r="X17" i="31" s="1"/>
  <c r="W17" i="30"/>
  <c r="W17" i="31" s="1"/>
  <c r="U17" i="30"/>
  <c r="U17" i="31" s="1"/>
  <c r="CK17" i="30"/>
  <c r="DM17" i="31" s="1"/>
  <c r="CM17" i="30"/>
  <c r="CC17" i="30"/>
  <c r="CH17" i="30"/>
  <c r="DJ17" i="31" s="1"/>
  <c r="CG17" i="30"/>
  <c r="W41" i="30"/>
  <c r="W41" i="31" s="1"/>
  <c r="X41" i="30"/>
  <c r="X41" i="31"/>
  <c r="U41" i="30"/>
  <c r="U41" i="31" s="1"/>
  <c r="CI41" i="30"/>
  <c r="DK41" i="31" s="1"/>
  <c r="CH41" i="30"/>
  <c r="DJ41" i="31" s="1"/>
  <c r="CD41" i="30"/>
  <c r="CC41" i="30"/>
  <c r="X42" i="30"/>
  <c r="X42" i="31"/>
  <c r="W42" i="30"/>
  <c r="W42" i="31" s="1"/>
  <c r="U42" i="30"/>
  <c r="U42" i="31" s="1"/>
  <c r="BS42" i="30"/>
  <c r="BJ42" i="30" s="1"/>
  <c r="BZ42" i="31" s="1"/>
  <c r="CK42" i="30"/>
  <c r="DM42" i="31" s="1"/>
  <c r="BQ42" i="30"/>
  <c r="CK42" i="31" s="1"/>
  <c r="BZ42" i="30"/>
  <c r="DB42" i="31" s="1"/>
  <c r="BY42" i="30"/>
  <c r="DA42" i="31" s="1"/>
  <c r="BO42" i="30"/>
  <c r="CI42" i="31" s="1"/>
  <c r="BG42" i="30"/>
  <c r="BD42" i="30"/>
  <c r="BU42" i="31" s="1"/>
  <c r="BH42" i="30"/>
  <c r="CO42" i="30"/>
  <c r="DQ42" i="31" s="1"/>
  <c r="BT42" i="30"/>
  <c r="CS42" i="31" s="1"/>
  <c r="CG42" i="30"/>
  <c r="DI42" i="31" s="1"/>
  <c r="CD42" i="30"/>
  <c r="BV42" i="30"/>
  <c r="CU42" i="31" s="1"/>
  <c r="CQ42" i="30"/>
  <c r="DS42" i="31" s="1"/>
  <c r="CC42" i="30"/>
  <c r="V42" i="30"/>
  <c r="V42" i="31" s="1"/>
  <c r="BC42" i="30"/>
  <c r="BT42" i="31" s="1"/>
  <c r="BF42" i="30"/>
  <c r="BW42" i="31" s="1"/>
  <c r="BW42" i="30"/>
  <c r="CV42" i="31" s="1"/>
  <c r="BU42" i="30"/>
  <c r="CT42" i="31" s="1"/>
  <c r="G42" i="30"/>
  <c r="BE42" i="30"/>
  <c r="BV42" i="31" s="1"/>
  <c r="Q42" i="30"/>
  <c r="R42" i="30"/>
  <c r="V43" i="30"/>
  <c r="V43" i="31" s="1"/>
  <c r="X43" i="30"/>
  <c r="X43" i="31" s="1"/>
  <c r="W43" i="30"/>
  <c r="W43" i="31" s="1"/>
  <c r="U43" i="30"/>
  <c r="U43" i="31" s="1"/>
  <c r="CG43" i="30"/>
  <c r="DI43" i="31"/>
  <c r="BZ43" i="30"/>
  <c r="DB43" i="31" s="1"/>
  <c r="BW43" i="30"/>
  <c r="CV43" i="31" s="1"/>
  <c r="BO43" i="30"/>
  <c r="CI43" i="31"/>
  <c r="CO43" i="30"/>
  <c r="DQ43" i="31" s="1"/>
  <c r="BH43" i="30"/>
  <c r="CL43" i="30"/>
  <c r="DN43" i="31" s="1"/>
  <c r="BA43" i="30"/>
  <c r="CK43" i="30"/>
  <c r="DM43" i="31"/>
  <c r="BY43" i="30"/>
  <c r="DA43" i="31" s="1"/>
  <c r="CD43" i="30"/>
  <c r="BG43" i="30"/>
  <c r="BQ43" i="30"/>
  <c r="CK43" i="31" s="1"/>
  <c r="BP43" i="30"/>
  <c r="CJ43" i="31" s="1"/>
  <c r="CA43" i="30"/>
  <c r="DC43" i="31" s="1"/>
  <c r="BC43" i="30"/>
  <c r="BT43" i="31" s="1"/>
  <c r="CE43" i="30"/>
  <c r="BE43" i="30"/>
  <c r="BV43" i="31" s="1"/>
  <c r="BV43" i="30"/>
  <c r="CU43" i="31" s="1"/>
  <c r="BD43" i="30"/>
  <c r="BU43" i="31" s="1"/>
  <c r="G43" i="30"/>
  <c r="CQ43" i="30"/>
  <c r="DS43" i="31" s="1"/>
  <c r="X44" i="30"/>
  <c r="X44" i="31" s="1"/>
  <c r="U44" i="30"/>
  <c r="U44" i="31" s="1"/>
  <c r="W44" i="30"/>
  <c r="W44" i="31" s="1"/>
  <c r="BG44" i="30"/>
  <c r="BW44" i="30"/>
  <c r="CV44" i="31" s="1"/>
  <c r="CO44" i="30"/>
  <c r="DQ44" i="31" s="1"/>
  <c r="CC44" i="30"/>
  <c r="BF44" i="30"/>
  <c r="BW44" i="31" s="1"/>
  <c r="CG44" i="30"/>
  <c r="DI44" i="31" s="1"/>
  <c r="BH44" i="30"/>
  <c r="BQ44" i="30"/>
  <c r="CK44" i="31" s="1"/>
  <c r="CH44" i="30"/>
  <c r="DJ44" i="31" s="1"/>
  <c r="BV44" i="30"/>
  <c r="CU44" i="31" s="1"/>
  <c r="BT44" i="30"/>
  <c r="CS44" i="31" s="1"/>
  <c r="CM44" i="30"/>
  <c r="DO44" i="31" s="1"/>
  <c r="BU44" i="30"/>
  <c r="CT44" i="31" s="1"/>
  <c r="CK44" i="30"/>
  <c r="DM44" i="31" s="1"/>
  <c r="CD44" i="30"/>
  <c r="BD44" i="30"/>
  <c r="BU44" i="31" s="1"/>
  <c r="BO44" i="30"/>
  <c r="CI44" i="31" s="1"/>
  <c r="BC44" i="30"/>
  <c r="BT44" i="31" s="1"/>
  <c r="CE44" i="30"/>
  <c r="BA44" i="30"/>
  <c r="G44" i="30"/>
  <c r="BY44" i="30"/>
  <c r="DA44" i="31" s="1"/>
  <c r="BS44" i="30"/>
  <c r="BM44" i="30" s="1"/>
  <c r="AD45" i="30"/>
  <c r="Y45" i="30"/>
  <c r="AA45" i="30" s="1"/>
  <c r="AB45" i="30"/>
  <c r="X46" i="30"/>
  <c r="X46" i="31"/>
  <c r="U46" i="30"/>
  <c r="U46" i="31" s="1"/>
  <c r="W46" i="30"/>
  <c r="W46" i="31" s="1"/>
  <c r="V46" i="30"/>
  <c r="V46" i="31" s="1"/>
  <c r="BU46" i="30"/>
  <c r="CT46" i="31" s="1"/>
  <c r="BQ46" i="30"/>
  <c r="CK46" i="31" s="1"/>
  <c r="CI46" i="30"/>
  <c r="DK46" i="31" s="1"/>
  <c r="CL46" i="30"/>
  <c r="DN46" i="31" s="1"/>
  <c r="BH46" i="30"/>
  <c r="CQ46" i="30"/>
  <c r="DS46" i="31" s="1"/>
  <c r="BZ46" i="30"/>
  <c r="DB46" i="31" s="1"/>
  <c r="CC46" i="30"/>
  <c r="BG46" i="30"/>
  <c r="BB46" i="30"/>
  <c r="BS46" i="30"/>
  <c r="BM46" i="30" s="1"/>
  <c r="BO46" i="30"/>
  <c r="CI46" i="31" s="1"/>
  <c r="BD46" i="30"/>
  <c r="BU46" i="31" s="1"/>
  <c r="G46" i="30"/>
  <c r="BA46" i="30"/>
  <c r="BC46" i="30"/>
  <c r="BT46" i="31" s="1"/>
  <c r="BV46" i="30"/>
  <c r="CU46" i="31" s="1"/>
  <c r="CA46" i="30"/>
  <c r="DC46" i="31" s="1"/>
  <c r="BW46" i="30"/>
  <c r="CV46" i="31" s="1"/>
  <c r="BF46" i="30"/>
  <c r="BW46" i="31" s="1"/>
  <c r="CM46" i="30"/>
  <c r="DO46" i="31" s="1"/>
  <c r="CH46" i="30"/>
  <c r="DJ46" i="31" s="1"/>
  <c r="BE46" i="30"/>
  <c r="BV46" i="31" s="1"/>
  <c r="BY46" i="30"/>
  <c r="DA46" i="31" s="1"/>
  <c r="AW6" i="31"/>
  <c r="BE10" i="31"/>
  <c r="BE6" i="31"/>
  <c r="AJ5" i="31"/>
  <c r="B35" i="21"/>
  <c r="B33" i="32"/>
  <c r="D49" i="4"/>
  <c r="L17" i="31"/>
  <c r="AK6" i="31"/>
  <c r="M29" i="31"/>
  <c r="O45" i="31"/>
  <c r="N45" i="31"/>
  <c r="CA49" i="31"/>
  <c r="B49" i="31"/>
  <c r="BI48" i="30"/>
  <c r="BX48" i="31" s="1"/>
  <c r="CR48" i="31"/>
  <c r="S10" i="30"/>
  <c r="CL44" i="30"/>
  <c r="DN44" i="31" s="1"/>
  <c r="CE42" i="30"/>
  <c r="CL42" i="30"/>
  <c r="DN42" i="31" s="1"/>
  <c r="BT43" i="30"/>
  <c r="CS43" i="31" s="1"/>
  <c r="BD5" i="31"/>
  <c r="Q48" i="30"/>
  <c r="R48" i="30"/>
  <c r="R51" i="30"/>
  <c r="Q51" i="30"/>
  <c r="CA52" i="31"/>
  <c r="B52" i="31"/>
  <c r="CD52" i="31"/>
  <c r="O54" i="31"/>
  <c r="N54" i="31"/>
  <c r="AY9" i="31"/>
  <c r="AJ5" i="30"/>
  <c r="AZ12" i="31"/>
  <c r="AZ6" i="31"/>
  <c r="AK6" i="30"/>
  <c r="AX6" i="31"/>
  <c r="V44" i="30"/>
  <c r="V44" i="31" s="1"/>
  <c r="T15" i="30"/>
  <c r="X18" i="30"/>
  <c r="X18" i="31" s="1"/>
  <c r="W18" i="30"/>
  <c r="W18" i="31" s="1"/>
  <c r="X23" i="30"/>
  <c r="X23" i="31" s="1"/>
  <c r="W23" i="30"/>
  <c r="W23" i="31" s="1"/>
  <c r="CD23" i="30"/>
  <c r="X25" i="30"/>
  <c r="X25" i="31" s="1"/>
  <c r="W25" i="30"/>
  <c r="W25" i="31" s="1"/>
  <c r="U25" i="30"/>
  <c r="Q27" i="30"/>
  <c r="W35" i="30"/>
  <c r="W35" i="31" s="1"/>
  <c r="CE35" i="30"/>
  <c r="X35" i="30"/>
  <c r="X35" i="31" s="1"/>
  <c r="S37" i="30"/>
  <c r="W5" i="30"/>
  <c r="W9" i="31"/>
  <c r="S52" i="30"/>
  <c r="T52" i="30"/>
  <c r="M31" i="31"/>
  <c r="BJ14" i="31"/>
  <c r="BJ6" i="31" s="1"/>
  <c r="AU6" i="30"/>
  <c r="BH5" i="31"/>
  <c r="T21" i="30"/>
  <c r="CD26" i="30"/>
  <c r="T32" i="30"/>
  <c r="AE47" i="30"/>
  <c r="Y47" i="31" s="1"/>
  <c r="Z47" i="30"/>
  <c r="AB47" i="30"/>
  <c r="Y47" i="30"/>
  <c r="AA47" i="30" s="1"/>
  <c r="T47" i="30"/>
  <c r="S47" i="30"/>
  <c r="X48" i="30"/>
  <c r="X48" i="31"/>
  <c r="U48" i="30"/>
  <c r="U48" i="31" s="1"/>
  <c r="W48" i="30"/>
  <c r="W48" i="31" s="1"/>
  <c r="V48" i="30"/>
  <c r="V48" i="31" s="1"/>
  <c r="CK48" i="30"/>
  <c r="DM48" i="31"/>
  <c r="BH48" i="30"/>
  <c r="BV48" i="30"/>
  <c r="CU48" i="31" s="1"/>
  <c r="CL48" i="30"/>
  <c r="DN48" i="31" s="1"/>
  <c r="BC48" i="30"/>
  <c r="BT48" i="31" s="1"/>
  <c r="BU48" i="30"/>
  <c r="CT48" i="31" s="1"/>
  <c r="BZ48" i="30"/>
  <c r="DB48" i="31" s="1"/>
  <c r="BO48" i="30"/>
  <c r="CI48" i="31" s="1"/>
  <c r="BE48" i="30"/>
  <c r="BV48" i="31" s="1"/>
  <c r="CG48" i="30"/>
  <c r="DI48" i="31" s="1"/>
  <c r="CM48" i="30"/>
  <c r="DO48" i="31" s="1"/>
  <c r="AD52" i="30"/>
  <c r="Y52" i="30"/>
  <c r="AA52" i="30" s="1"/>
  <c r="AL6" i="31"/>
  <c r="M22" i="31"/>
  <c r="CA51" i="31"/>
  <c r="B51" i="31"/>
  <c r="CD51" i="31"/>
  <c r="L55" i="31"/>
  <c r="M55" i="31"/>
  <c r="S6" i="31"/>
  <c r="CG5" i="31"/>
  <c r="D79" i="4"/>
  <c r="X10" i="30"/>
  <c r="X10" i="31" s="1"/>
  <c r="W11" i="30"/>
  <c r="W11" i="31" s="1"/>
  <c r="W15" i="30"/>
  <c r="W15" i="31" s="1"/>
  <c r="X20" i="30"/>
  <c r="X20" i="31" s="1"/>
  <c r="W20" i="30"/>
  <c r="W20" i="31" s="1"/>
  <c r="X27" i="30"/>
  <c r="X27" i="31" s="1"/>
  <c r="W27" i="30"/>
  <c r="W27" i="31" s="1"/>
  <c r="U27" i="30"/>
  <c r="U27" i="31" s="1"/>
  <c r="X30" i="30"/>
  <c r="X30" i="31" s="1"/>
  <c r="V45" i="30"/>
  <c r="V45" i="31" s="1"/>
  <c r="W45" i="30"/>
  <c r="W45" i="31" s="1"/>
  <c r="U45" i="30"/>
  <c r="U45" i="31" s="1"/>
  <c r="X45" i="30"/>
  <c r="X45" i="31" s="1"/>
  <c r="V47" i="30"/>
  <c r="V47" i="31" s="1"/>
  <c r="X47" i="30"/>
  <c r="X47" i="31" s="1"/>
  <c r="U47" i="30"/>
  <c r="U47" i="31" s="1"/>
  <c r="V49" i="30"/>
  <c r="V49" i="31" s="1"/>
  <c r="X49" i="30"/>
  <c r="X49" i="31" s="1"/>
  <c r="U49" i="30"/>
  <c r="U49" i="31" s="1"/>
  <c r="W50" i="30"/>
  <c r="W50" i="31" s="1"/>
  <c r="V50" i="30"/>
  <c r="V50" i="31" s="1"/>
  <c r="X50" i="30"/>
  <c r="X50" i="31" s="1"/>
  <c r="U50" i="30"/>
  <c r="U50" i="31" s="1"/>
  <c r="X53" i="30"/>
  <c r="X53" i="31" s="1"/>
  <c r="U53" i="30"/>
  <c r="U53" i="31" s="1"/>
  <c r="V53" i="30"/>
  <c r="V53" i="31" s="1"/>
  <c r="W53" i="30"/>
  <c r="W53" i="31" s="1"/>
  <c r="W47" i="30"/>
  <c r="W47" i="31" s="1"/>
  <c r="E57" i="4"/>
  <c r="X16" i="30"/>
  <c r="X16" i="31" s="1"/>
  <c r="W16" i="30"/>
  <c r="W16" i="31" s="1"/>
  <c r="X19" i="30"/>
  <c r="X19" i="31" s="1"/>
  <c r="W19" i="30"/>
  <c r="W19" i="31" s="1"/>
  <c r="U19" i="30"/>
  <c r="U19" i="31" s="1"/>
  <c r="W21" i="30"/>
  <c r="W21" i="31" s="1"/>
  <c r="X21" i="30"/>
  <c r="X21" i="31"/>
  <c r="X22" i="30"/>
  <c r="X22" i="31"/>
  <c r="W22" i="30"/>
  <c r="W22" i="31" s="1"/>
  <c r="X32" i="30"/>
  <c r="X32" i="31"/>
  <c r="W32" i="30"/>
  <c r="W32" i="31"/>
  <c r="U32" i="30"/>
  <c r="U32" i="31" s="1"/>
  <c r="X33" i="30"/>
  <c r="X33" i="31" s="1"/>
  <c r="W33" i="30"/>
  <c r="W33" i="31" s="1"/>
  <c r="X34" i="30"/>
  <c r="X34" i="31" s="1"/>
  <c r="W34" i="30"/>
  <c r="W34" i="31" s="1"/>
  <c r="U34" i="30"/>
  <c r="U34" i="31" s="1"/>
  <c r="W36" i="30"/>
  <c r="W36" i="31" s="1"/>
  <c r="X36" i="30"/>
  <c r="X36" i="31"/>
  <c r="U37" i="30"/>
  <c r="U37" i="31" s="1"/>
  <c r="X37" i="30"/>
  <c r="X37" i="31" s="1"/>
  <c r="W37" i="30"/>
  <c r="W37" i="31" s="1"/>
  <c r="X38" i="30"/>
  <c r="X38" i="31" s="1"/>
  <c r="X39" i="30"/>
  <c r="X39" i="31" s="1"/>
  <c r="W39" i="30"/>
  <c r="W39" i="31" s="1"/>
  <c r="U39" i="30"/>
  <c r="U39" i="31" s="1"/>
  <c r="V51" i="30"/>
  <c r="V51" i="31" s="1"/>
  <c r="X51" i="30"/>
  <c r="X51" i="31" s="1"/>
  <c r="U51" i="30"/>
  <c r="U51" i="31" s="1"/>
  <c r="W51" i="30"/>
  <c r="W51" i="31"/>
  <c r="M56" i="4"/>
  <c r="M48" i="4"/>
  <c r="M44" i="4"/>
  <c r="H29" i="4"/>
  <c r="F54" i="4"/>
  <c r="F50" i="4"/>
  <c r="F46" i="4"/>
  <c r="F42" i="4"/>
  <c r="M54" i="4"/>
  <c r="M51" i="4"/>
  <c r="M47" i="4"/>
  <c r="M43" i="4"/>
  <c r="M39" i="4"/>
  <c r="G29" i="4"/>
  <c r="F58" i="4"/>
  <c r="F53" i="4"/>
  <c r="F49" i="4"/>
  <c r="F45" i="4"/>
  <c r="F41" i="4"/>
  <c r="F37" i="4"/>
  <c r="F34" i="4"/>
  <c r="M58" i="4"/>
  <c r="M50" i="4"/>
  <c r="M42" i="4"/>
  <c r="E29" i="4"/>
  <c r="F57" i="4"/>
  <c r="F48" i="4"/>
  <c r="F40" i="4"/>
  <c r="M57" i="4"/>
  <c r="M41" i="4"/>
  <c r="F56" i="4"/>
  <c r="F47" i="4"/>
  <c r="F39" i="4"/>
  <c r="F52" i="4"/>
  <c r="F36" i="4"/>
  <c r="M45" i="4"/>
  <c r="F51" i="4"/>
  <c r="F35" i="4"/>
  <c r="F44" i="4"/>
  <c r="G42" i="21"/>
  <c r="G40" i="32" s="1"/>
  <c r="F43" i="4"/>
  <c r="G43" i="21"/>
  <c r="G41" i="32" s="1"/>
  <c r="AI6" i="31"/>
  <c r="O25" i="31"/>
  <c r="N20" i="31"/>
  <c r="M13" i="31"/>
  <c r="W38" i="30"/>
  <c r="W38" i="31"/>
  <c r="W49" i="30"/>
  <c r="W49" i="31" s="1"/>
  <c r="M53" i="4"/>
  <c r="D57" i="4"/>
  <c r="AQ5" i="31"/>
  <c r="V56" i="30"/>
  <c r="V56" i="31" s="1"/>
  <c r="X56" i="30"/>
  <c r="X56" i="31" s="1"/>
  <c r="W56" i="30"/>
  <c r="W56" i="31" s="1"/>
  <c r="U56" i="30"/>
  <c r="U56" i="31" s="1"/>
  <c r="L53" i="4"/>
  <c r="L61" i="4"/>
  <c r="L46" i="4"/>
  <c r="L57" i="4"/>
  <c r="L58" i="4"/>
  <c r="AQ5" i="30"/>
  <c r="BF9" i="31"/>
  <c r="BF5" i="31" s="1"/>
  <c r="E54" i="4"/>
  <c r="E78" i="4"/>
  <c r="E61" i="4"/>
  <c r="K52" i="4"/>
  <c r="E44" i="4"/>
  <c r="E39" i="4"/>
  <c r="E74" i="4"/>
  <c r="E42" i="4"/>
  <c r="AZ5" i="31"/>
  <c r="V5" i="31"/>
  <c r="E48" i="4"/>
  <c r="E72" i="4"/>
  <c r="E79" i="4"/>
  <c r="E73" i="4"/>
  <c r="E62" i="4"/>
  <c r="E52" i="4"/>
  <c r="E47" i="4"/>
  <c r="E45" i="4"/>
  <c r="E58" i="4"/>
  <c r="E76" i="4"/>
  <c r="E63" i="4"/>
  <c r="E75" i="4"/>
  <c r="E50" i="4"/>
  <c r="E43" i="4"/>
  <c r="E49" i="4"/>
  <c r="E80" i="4"/>
  <c r="E37" i="4"/>
  <c r="E46" i="4"/>
  <c r="E53" i="4"/>
  <c r="E65" i="4"/>
  <c r="E38" i="4"/>
  <c r="E41" i="4"/>
  <c r="E66" i="4"/>
  <c r="BJ43" i="30"/>
  <c r="BZ43" i="31" s="1"/>
  <c r="M52" i="4"/>
  <c r="BK53" i="30"/>
  <c r="BI53" i="30"/>
  <c r="BX53" i="31" s="1"/>
  <c r="CR53" i="31"/>
  <c r="AV5" i="31"/>
  <c r="CJ34" i="31"/>
  <c r="K45" i="4"/>
  <c r="F31" i="21"/>
  <c r="F29" i="32" s="1"/>
  <c r="BA5" i="31"/>
  <c r="AY5" i="31"/>
  <c r="F29" i="21"/>
  <c r="F27" i="32" s="1"/>
  <c r="K43" i="4"/>
  <c r="BI42" i="30"/>
  <c r="BX42" i="31" s="1"/>
  <c r="DI12" i="31"/>
  <c r="CI10" i="31"/>
  <c r="K64" i="4"/>
  <c r="BU5" i="31"/>
  <c r="W5" i="31"/>
  <c r="K36" i="4"/>
  <c r="F22" i="21"/>
  <c r="F20" i="32" s="1"/>
  <c r="DK12" i="31"/>
  <c r="CK36" i="31"/>
  <c r="DI17" i="31"/>
  <c r="DO17" i="31"/>
  <c r="K50" i="4"/>
  <c r="F36" i="21"/>
  <c r="F34" i="32" s="1"/>
  <c r="M46" i="4"/>
  <c r="M49" i="4"/>
  <c r="DO12" i="31"/>
  <c r="BQ12" i="30"/>
  <c r="BK55" i="30"/>
  <c r="BI55" i="30"/>
  <c r="BX55" i="31" s="1"/>
  <c r="CR54" i="31"/>
  <c r="CI36" i="31"/>
  <c r="CK12" i="31"/>
  <c r="BD30" i="29" l="1"/>
  <c r="CH30" i="31" s="1"/>
  <c r="N14" i="30"/>
  <c r="BP14" i="30" s="1"/>
  <c r="CJ14" i="31" s="1"/>
  <c r="BD38" i="29"/>
  <c r="CH38" i="31" s="1"/>
  <c r="BB22" i="29"/>
  <c r="CF22" i="31" s="1"/>
  <c r="I14" i="31"/>
  <c r="N22" i="30"/>
  <c r="N38" i="30"/>
  <c r="BB30" i="29"/>
  <c r="CF30" i="31" s="1"/>
  <c r="BD14" i="29"/>
  <c r="CH14" i="31" s="1"/>
  <c r="BD22" i="29"/>
  <c r="CH22" i="31" s="1"/>
  <c r="N55" i="30"/>
  <c r="BC38" i="29"/>
  <c r="CG38" i="31" s="1"/>
  <c r="BC22" i="29"/>
  <c r="CG22" i="31" s="1"/>
  <c r="BK50" i="30"/>
  <c r="BB14" i="29"/>
  <c r="BP20" i="30"/>
  <c r="CJ20" i="31" s="1"/>
  <c r="BO20" i="30"/>
  <c r="CI20" i="31" s="1"/>
  <c r="BL44" i="30"/>
  <c r="CC44" i="31" s="1"/>
  <c r="BP18" i="30"/>
  <c r="CJ18" i="31" s="1"/>
  <c r="BJ44" i="30"/>
  <c r="BZ44" i="31" s="1"/>
  <c r="BO18" i="30"/>
  <c r="CI18" i="31" s="1"/>
  <c r="F78" i="4"/>
  <c r="BQ32" i="30"/>
  <c r="CK32" i="31" s="1"/>
  <c r="M78" i="4"/>
  <c r="BM55" i="30"/>
  <c r="CR46" i="31"/>
  <c r="R6" i="31"/>
  <c r="BF31" i="29"/>
  <c r="CM31" i="31" s="1"/>
  <c r="T31" i="31"/>
  <c r="BF27" i="29"/>
  <c r="CM27" i="31" s="1"/>
  <c r="BL27" i="29"/>
  <c r="CX27" i="31" s="1"/>
  <c r="BL40" i="29"/>
  <c r="CX40" i="31" s="1"/>
  <c r="BF18" i="29"/>
  <c r="CM18" i="31" s="1"/>
  <c r="BL15" i="29"/>
  <c r="CX15" i="31" s="1"/>
  <c r="T15" i="31"/>
  <c r="T18" i="31"/>
  <c r="Y6" i="29"/>
  <c r="AU18" i="29"/>
  <c r="BY18" i="31" s="1"/>
  <c r="S11" i="30"/>
  <c r="N15" i="31"/>
  <c r="M20" i="31"/>
  <c r="N21" i="31"/>
  <c r="N27" i="31"/>
  <c r="L32" i="31"/>
  <c r="N33" i="31"/>
  <c r="N39" i="31"/>
  <c r="N41" i="31"/>
  <c r="Q28" i="30"/>
  <c r="Q10" i="30"/>
  <c r="T24" i="30"/>
  <c r="O20" i="31"/>
  <c r="M26" i="31"/>
  <c r="N32" i="31"/>
  <c r="T41" i="30"/>
  <c r="T17" i="30"/>
  <c r="Q35" i="30"/>
  <c r="Q39" i="30"/>
  <c r="R40" i="30"/>
  <c r="L13" i="31"/>
  <c r="O14" i="31"/>
  <c r="L19" i="31"/>
  <c r="M25" i="31"/>
  <c r="O26" i="31"/>
  <c r="L31" i="31"/>
  <c r="L37" i="31"/>
  <c r="N38" i="31"/>
  <c r="L12" i="31"/>
  <c r="N13" i="31"/>
  <c r="O19" i="31"/>
  <c r="N25" i="31"/>
  <c r="R19" i="30"/>
  <c r="R24" i="30"/>
  <c r="Q25" i="30"/>
  <c r="Q26" i="30"/>
  <c r="R27" i="30"/>
  <c r="R28" i="30"/>
  <c r="R29" i="30"/>
  <c r="Q30" i="30"/>
  <c r="S31" i="30"/>
  <c r="S33" i="30"/>
  <c r="S34" i="30"/>
  <c r="S36" i="30"/>
  <c r="T38" i="30"/>
  <c r="S41" i="30"/>
  <c r="N12" i="31"/>
  <c r="L18" i="31"/>
  <c r="M23" i="31"/>
  <c r="N24" i="31"/>
  <c r="L30" i="31"/>
  <c r="L35" i="31"/>
  <c r="O36" i="31"/>
  <c r="Q21" i="30"/>
  <c r="Q22" i="30"/>
  <c r="T23" i="30"/>
  <c r="L11" i="31"/>
  <c r="M17" i="31"/>
  <c r="L29" i="31"/>
  <c r="R10" i="30"/>
  <c r="Q12" i="30"/>
  <c r="Q13" i="30"/>
  <c r="Q14" i="30"/>
  <c r="S15" i="30"/>
  <c r="S16" i="30"/>
  <c r="S17" i="30"/>
  <c r="S18" i="30"/>
  <c r="S20" i="30"/>
  <c r="L10" i="31"/>
  <c r="L16" i="31"/>
  <c r="O17" i="31"/>
  <c r="L22" i="31"/>
  <c r="M28" i="31"/>
  <c r="O29" i="31"/>
  <c r="M34" i="31"/>
  <c r="O34" i="31"/>
  <c r="O16" i="31"/>
  <c r="T11" i="30"/>
  <c r="N14" i="31"/>
  <c r="N22" i="31"/>
  <c r="O41" i="31"/>
  <c r="CR56" i="31"/>
  <c r="M37" i="4"/>
  <c r="DM39" i="31"/>
  <c r="BR6" i="29"/>
  <c r="CH11" i="31"/>
  <c r="F80" i="4" s="1"/>
  <c r="BK5" i="31"/>
  <c r="F42" i="21"/>
  <c r="F40" i="32" s="1"/>
  <c r="AZ18" i="30"/>
  <c r="BO18" i="31" s="1"/>
  <c r="AT18" i="31"/>
  <c r="AZ39" i="30"/>
  <c r="BO39" i="31" s="1"/>
  <c r="AU39" i="29"/>
  <c r="BY39" i="31" s="1"/>
  <c r="K58" i="4"/>
  <c r="BM5" i="31"/>
  <c r="DE10" i="31"/>
  <c r="AH11" i="31"/>
  <c r="BL11" i="29"/>
  <c r="CX11" i="31" s="1"/>
  <c r="BF11" i="29"/>
  <c r="CM11" i="31" s="1"/>
  <c r="AT11" i="29"/>
  <c r="AT12" i="29"/>
  <c r="BF12" i="29"/>
  <c r="CM12" i="31" s="1"/>
  <c r="BL12" i="29"/>
  <c r="CX12" i="31" s="1"/>
  <c r="AN12" i="30"/>
  <c r="BC12" i="31" s="1"/>
  <c r="AH13" i="31"/>
  <c r="C33" i="21" s="1"/>
  <c r="C31" i="32" s="1"/>
  <c r="BF13" i="29"/>
  <c r="CM13" i="31" s="1"/>
  <c r="BL13" i="29"/>
  <c r="CX13" i="31" s="1"/>
  <c r="AT13" i="29"/>
  <c r="T14" i="31"/>
  <c r="BL14" i="29"/>
  <c r="CX14" i="31" s="1"/>
  <c r="BF14" i="29"/>
  <c r="CM14" i="31" s="1"/>
  <c r="AS14" i="31"/>
  <c r="AY14" i="30"/>
  <c r="BN14" i="31" s="1"/>
  <c r="AT16" i="29"/>
  <c r="AN16" i="30"/>
  <c r="BC16" i="31" s="1"/>
  <c r="BL17" i="29"/>
  <c r="CX17" i="31" s="1"/>
  <c r="BF17" i="29"/>
  <c r="CM17" i="31" s="1"/>
  <c r="AY17" i="30"/>
  <c r="BN17" i="31" s="1"/>
  <c r="AT17" i="29"/>
  <c r="AH19" i="31"/>
  <c r="BL19" i="29"/>
  <c r="CX19" i="31" s="1"/>
  <c r="AN19" i="30"/>
  <c r="BC19" i="31" s="1"/>
  <c r="AT19" i="29"/>
  <c r="BL20" i="29"/>
  <c r="CX20" i="31" s="1"/>
  <c r="AN20" i="30"/>
  <c r="BC20" i="31" s="1"/>
  <c r="BF20" i="29"/>
  <c r="CM20" i="31" s="1"/>
  <c r="AT21" i="29"/>
  <c r="AN21" i="30"/>
  <c r="BC21" i="31" s="1"/>
  <c r="AH21" i="31"/>
  <c r="T22" i="31"/>
  <c r="BL22" i="29"/>
  <c r="CX22" i="31" s="1"/>
  <c r="AN26" i="30"/>
  <c r="BC26" i="31" s="1"/>
  <c r="BL26" i="29"/>
  <c r="CX26" i="31" s="1"/>
  <c r="AY27" i="30"/>
  <c r="BN27" i="31" s="1"/>
  <c r="AS27" i="31"/>
  <c r="AT27" i="29"/>
  <c r="AS29" i="31"/>
  <c r="AY29" i="30"/>
  <c r="BN29" i="31" s="1"/>
  <c r="AT29" i="29"/>
  <c r="AS47" i="31"/>
  <c r="AY47" i="30"/>
  <c r="BN47" i="31" s="1"/>
  <c r="BP33" i="29"/>
  <c r="DE33" i="31" s="1"/>
  <c r="BP18" i="29"/>
  <c r="DE18" i="31" s="1"/>
  <c r="BP19" i="29"/>
  <c r="DE19" i="31" s="1"/>
  <c r="BP22" i="29"/>
  <c r="DE22" i="31" s="1"/>
  <c r="BP21" i="29"/>
  <c r="DE21" i="31" s="1"/>
  <c r="BP36" i="29"/>
  <c r="DE36" i="31" s="1"/>
  <c r="BP14" i="29"/>
  <c r="DE14" i="31" s="1"/>
  <c r="BP27" i="29"/>
  <c r="DE27" i="31" s="1"/>
  <c r="BP39" i="29"/>
  <c r="DE39" i="31" s="1"/>
  <c r="BP16" i="29"/>
  <c r="DE16" i="31" s="1"/>
  <c r="BP25" i="29"/>
  <c r="DE25" i="31" s="1"/>
  <c r="BP29" i="29"/>
  <c r="DE29" i="31" s="1"/>
  <c r="BP23" i="29"/>
  <c r="DE23" i="31" s="1"/>
  <c r="BP30" i="29"/>
  <c r="DE30" i="31" s="1"/>
  <c r="BP31" i="29"/>
  <c r="DE31" i="31" s="1"/>
  <c r="BP13" i="29"/>
  <c r="DE13" i="31" s="1"/>
  <c r="BP32" i="29"/>
  <c r="DE32" i="31" s="1"/>
  <c r="BP15" i="29"/>
  <c r="DE15" i="31" s="1"/>
  <c r="BP11" i="29"/>
  <c r="DE11" i="31" s="1"/>
  <c r="BP20" i="29"/>
  <c r="DE20" i="31" s="1"/>
  <c r="I15" i="31"/>
  <c r="N15" i="30"/>
  <c r="BO15" i="30" s="1"/>
  <c r="CI15" i="31" s="1"/>
  <c r="I17" i="31"/>
  <c r="N17" i="30"/>
  <c r="BB17" i="29"/>
  <c r="CF17" i="31" s="1"/>
  <c r="N19" i="30"/>
  <c r="BD19" i="29"/>
  <c r="CH19" i="31" s="1"/>
  <c r="I19" i="31"/>
  <c r="BC19" i="29"/>
  <c r="CG19" i="31" s="1"/>
  <c r="N21" i="30"/>
  <c r="BB21" i="29"/>
  <c r="CF21" i="31" s="1"/>
  <c r="I21" i="31"/>
  <c r="BD21" i="29"/>
  <c r="CH21" i="31" s="1"/>
  <c r="N23" i="30"/>
  <c r="I23" i="31"/>
  <c r="N25" i="30"/>
  <c r="I25" i="31"/>
  <c r="BD25" i="29"/>
  <c r="CH25" i="31" s="1"/>
  <c r="N27" i="30"/>
  <c r="I27" i="31"/>
  <c r="BC29" i="29"/>
  <c r="CG29" i="31" s="1"/>
  <c r="BB29" i="29"/>
  <c r="CF29" i="31" s="1"/>
  <c r="BD29" i="29"/>
  <c r="CH29" i="31" s="1"/>
  <c r="N29" i="30"/>
  <c r="CO29" i="30" s="1"/>
  <c r="DQ29" i="31" s="1"/>
  <c r="I31" i="31"/>
  <c r="N31" i="30"/>
  <c r="BO31" i="30" s="1"/>
  <c r="CI31" i="31" s="1"/>
  <c r="BD31" i="29"/>
  <c r="CH31" i="31" s="1"/>
  <c r="N33" i="30"/>
  <c r="BO33" i="30" s="1"/>
  <c r="CI33" i="31" s="1"/>
  <c r="BD33" i="29"/>
  <c r="CH33" i="31" s="1"/>
  <c r="I35" i="31"/>
  <c r="N35" i="30"/>
  <c r="I37" i="31"/>
  <c r="N37" i="30"/>
  <c r="N41" i="30"/>
  <c r="I41" i="31"/>
  <c r="N43" i="30"/>
  <c r="I43" i="31"/>
  <c r="I45" i="31"/>
  <c r="N45" i="30"/>
  <c r="G10" i="30"/>
  <c r="G11" i="30" s="1"/>
  <c r="G12" i="30" s="1"/>
  <c r="G13" i="30" s="1"/>
  <c r="G14" i="30" s="1"/>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G36" i="30" s="1"/>
  <c r="G37" i="30" s="1"/>
  <c r="G38" i="30" s="1"/>
  <c r="G39" i="30" s="1"/>
  <c r="G40" i="30" s="1"/>
  <c r="G41" i="30" s="1"/>
  <c r="CI10" i="30"/>
  <c r="CG10" i="30"/>
  <c r="CM10" i="30"/>
  <c r="CM13" i="30"/>
  <c r="CI13" i="30"/>
  <c r="DK13" i="31" s="1"/>
  <c r="C56" i="21" s="1"/>
  <c r="CC13" i="30"/>
  <c r="CE15" i="30"/>
  <c r="CL15" i="30"/>
  <c r="DN15" i="31" s="1"/>
  <c r="CG15" i="30"/>
  <c r="DI15" i="31" s="1"/>
  <c r="BQ15" i="30"/>
  <c r="CK15" i="31" s="1"/>
  <c r="DO20" i="31"/>
  <c r="BQ20" i="30"/>
  <c r="CK20" i="31" s="1"/>
  <c r="CG24" i="30"/>
  <c r="DI24" i="31" s="1"/>
  <c r="CM24" i="30"/>
  <c r="CE24" i="30"/>
  <c r="CI24" i="30"/>
  <c r="DK24" i="31" s="1"/>
  <c r="CL24" i="30"/>
  <c r="DN24" i="31" s="1"/>
  <c r="CD25" i="30"/>
  <c r="CM25" i="30"/>
  <c r="DO25" i="31" s="1"/>
  <c r="CC25" i="30"/>
  <c r="CG25" i="30"/>
  <c r="DI25" i="31" s="1"/>
  <c r="CL25" i="30"/>
  <c r="DN25" i="31" s="1"/>
  <c r="CH25" i="30"/>
  <c r="DJ25" i="31" s="1"/>
  <c r="BP25" i="30"/>
  <c r="CJ25" i="31" s="1"/>
  <c r="CL26" i="30"/>
  <c r="DN26" i="31" s="1"/>
  <c r="CC26" i="30"/>
  <c r="CE28" i="30"/>
  <c r="CD28" i="30"/>
  <c r="CI28" i="30"/>
  <c r="DK28" i="31" s="1"/>
  <c r="CH28" i="30"/>
  <c r="DJ28" i="31" s="1"/>
  <c r="CK28" i="30"/>
  <c r="DM28" i="31" s="1"/>
  <c r="BP28" i="30"/>
  <c r="CJ28" i="31" s="1"/>
  <c r="CD29" i="30"/>
  <c r="CG29" i="30"/>
  <c r="CC29" i="30"/>
  <c r="CH29" i="30"/>
  <c r="DJ29" i="31" s="1"/>
  <c r="CI30" i="30"/>
  <c r="DK30" i="31" s="1"/>
  <c r="CK30" i="30"/>
  <c r="DM30" i="31" s="1"/>
  <c r="CE30" i="30"/>
  <c r="CD30" i="30"/>
  <c r="CL30" i="30"/>
  <c r="CC30" i="30"/>
  <c r="CM31" i="30"/>
  <c r="DO31" i="31" s="1"/>
  <c r="CE31" i="30"/>
  <c r="CD31" i="30"/>
  <c r="CG31" i="30"/>
  <c r="DI31" i="31" s="1"/>
  <c r="CK31" i="30"/>
  <c r="DM31" i="31" s="1"/>
  <c r="CG40" i="30"/>
  <c r="DI40" i="31" s="1"/>
  <c r="CC40" i="30"/>
  <c r="CH40" i="30"/>
  <c r="DJ40" i="31" s="1"/>
  <c r="CK40" i="30"/>
  <c r="CM40" i="30"/>
  <c r="CE40" i="30"/>
  <c r="AT50" i="31"/>
  <c r="AZ50" i="30"/>
  <c r="BO50" i="31" s="1"/>
  <c r="AY51" i="30"/>
  <c r="BN51" i="31" s="1"/>
  <c r="AS51" i="31"/>
  <c r="AH52" i="31"/>
  <c r="AN52" i="30"/>
  <c r="BC52" i="31" s="1"/>
  <c r="AC56" i="30"/>
  <c r="AB56" i="30"/>
  <c r="Y56" i="30"/>
  <c r="AA56" i="30" s="1"/>
  <c r="Z56" i="30"/>
  <c r="AE56" i="30"/>
  <c r="Y56" i="31" s="1"/>
  <c r="Z5" i="31"/>
  <c r="L34" i="4"/>
  <c r="AB5" i="31"/>
  <c r="B27" i="21"/>
  <c r="B25" i="32" s="1"/>
  <c r="L36" i="4"/>
  <c r="CR55" i="31"/>
  <c r="BL55" i="30"/>
  <c r="CC55" i="31" s="1"/>
  <c r="BL46" i="30"/>
  <c r="CC46" i="31" s="1"/>
  <c r="BI46" i="30"/>
  <c r="BX46" i="31" s="1"/>
  <c r="F34" i="21"/>
  <c r="F32" i="32" s="1"/>
  <c r="CR50" i="31"/>
  <c r="BJ50" i="30"/>
  <c r="BZ50" i="31" s="1"/>
  <c r="BK43" i="30"/>
  <c r="K44" i="4"/>
  <c r="X15" i="30"/>
  <c r="X15" i="31" s="1"/>
  <c r="W40" i="30"/>
  <c r="W40" i="31" s="1"/>
  <c r="X40" i="30"/>
  <c r="X40" i="31" s="1"/>
  <c r="W31" i="30"/>
  <c r="W31" i="31" s="1"/>
  <c r="X31" i="30"/>
  <c r="X31" i="31" s="1"/>
  <c r="W30" i="30"/>
  <c r="W30" i="31" s="1"/>
  <c r="W10" i="30"/>
  <c r="T31" i="30"/>
  <c r="CM26" i="30"/>
  <c r="DO26" i="31" s="1"/>
  <c r="W26" i="30"/>
  <c r="W26" i="31" s="1"/>
  <c r="X26" i="30"/>
  <c r="X26" i="31" s="1"/>
  <c r="T20" i="30"/>
  <c r="BT5" i="31"/>
  <c r="CE29" i="30"/>
  <c r="CI29" i="30"/>
  <c r="DK29" i="31" s="1"/>
  <c r="CM29" i="30"/>
  <c r="DO29" i="31" s="1"/>
  <c r="W29" i="30"/>
  <c r="W29" i="31" s="1"/>
  <c r="X29" i="30"/>
  <c r="X29" i="31" s="1"/>
  <c r="W28" i="30"/>
  <c r="W28" i="31" s="1"/>
  <c r="X28" i="30"/>
  <c r="X28" i="31" s="1"/>
  <c r="R25" i="30"/>
  <c r="CD24" i="30"/>
  <c r="W24" i="30"/>
  <c r="W24" i="31" s="1"/>
  <c r="X24" i="30"/>
  <c r="X24" i="31" s="1"/>
  <c r="T16" i="30"/>
  <c r="T18" i="30"/>
  <c r="R14" i="30"/>
  <c r="AP6" i="30"/>
  <c r="CK14" i="30"/>
  <c r="DM14" i="31" s="1"/>
  <c r="CE14" i="30"/>
  <c r="CI14" i="30"/>
  <c r="DK14" i="31" s="1"/>
  <c r="CD14" i="30"/>
  <c r="W14" i="30"/>
  <c r="W14" i="31" s="1"/>
  <c r="CG13" i="30"/>
  <c r="DI13" i="31" s="1"/>
  <c r="CE13" i="30"/>
  <c r="CH13" i="30"/>
  <c r="DJ13" i="31" s="1"/>
  <c r="C55" i="21" s="1"/>
  <c r="CK13" i="30"/>
  <c r="CL13" i="30"/>
  <c r="DN13" i="31" s="1"/>
  <c r="X13" i="30"/>
  <c r="BP12" i="30"/>
  <c r="CJ12" i="31" s="1"/>
  <c r="BO30" i="30"/>
  <c r="CI30" i="31" s="1"/>
  <c r="AG6" i="30"/>
  <c r="T34" i="30"/>
  <c r="T36" i="30"/>
  <c r="S38" i="30"/>
  <c r="R35" i="30"/>
  <c r="R39" i="30"/>
  <c r="K40" i="4"/>
  <c r="B33" i="21"/>
  <c r="B31" i="32" s="1"/>
  <c r="AF6" i="30"/>
  <c r="K34" i="4"/>
  <c r="BQ25" i="30"/>
  <c r="CK25" i="31" s="1"/>
  <c r="BG6" i="31"/>
  <c r="U31" i="30"/>
  <c r="U31" i="31" s="1"/>
  <c r="F44" i="21"/>
  <c r="F42" i="32" s="1"/>
  <c r="K56" i="4"/>
  <c r="AW9" i="31"/>
  <c r="D41" i="4"/>
  <c r="CC24" i="30"/>
  <c r="BO28" i="30"/>
  <c r="CI28" i="31" s="1"/>
  <c r="S54" i="30"/>
  <c r="CG30" i="30"/>
  <c r="DI30" i="31" s="1"/>
  <c r="CG28" i="30"/>
  <c r="DI28" i="31" s="1"/>
  <c r="BC23" i="29"/>
  <c r="CG23" i="31" s="1"/>
  <c r="BC35" i="29"/>
  <c r="CG35" i="31" s="1"/>
  <c r="BC41" i="29"/>
  <c r="CG41" i="31" s="1"/>
  <c r="BC33" i="29"/>
  <c r="BC11" i="29"/>
  <c r="BC39" i="29"/>
  <c r="BC15" i="29"/>
  <c r="CG15" i="31" s="1"/>
  <c r="DG12" i="31"/>
  <c r="CH10" i="30"/>
  <c r="CH15" i="30"/>
  <c r="DJ15" i="31" s="1"/>
  <c r="BQ10" i="30"/>
  <c r="CK26" i="30"/>
  <c r="DM26" i="31" s="1"/>
  <c r="CM28" i="30"/>
  <c r="DO28" i="31" s="1"/>
  <c r="BP28" i="29"/>
  <c r="DE28" i="31" s="1"/>
  <c r="BB15" i="29"/>
  <c r="CF15" i="31" s="1"/>
  <c r="BB41" i="29"/>
  <c r="CF41" i="31" s="1"/>
  <c r="BB35" i="29"/>
  <c r="CF35" i="31" s="1"/>
  <c r="BB37" i="29"/>
  <c r="CF37" i="31" s="1"/>
  <c r="BX6" i="29"/>
  <c r="CI26" i="30"/>
  <c r="DK26" i="31" s="1"/>
  <c r="CI15" i="30"/>
  <c r="DK15" i="31" s="1"/>
  <c r="CM14" i="30"/>
  <c r="CC15" i="30"/>
  <c r="CL10" i="30"/>
  <c r="BP26" i="30"/>
  <c r="CJ26" i="31" s="1"/>
  <c r="BD41" i="29"/>
  <c r="CH41" i="31" s="1"/>
  <c r="CK24" i="30"/>
  <c r="DM24" i="31" s="1"/>
  <c r="CC28" i="30"/>
  <c r="CD13" i="30"/>
  <c r="CI25" i="30"/>
  <c r="DK25" i="31" s="1"/>
  <c r="BD39" i="29"/>
  <c r="CH39" i="31" s="1"/>
  <c r="BD23" i="29"/>
  <c r="CH23" i="31" s="1"/>
  <c r="CE25" i="30"/>
  <c r="BP40" i="29"/>
  <c r="DE40" i="31" s="1"/>
  <c r="BP17" i="29"/>
  <c r="DE17" i="31" s="1"/>
  <c r="BP26" i="29"/>
  <c r="DE26" i="31" s="1"/>
  <c r="AU14" i="29"/>
  <c r="BY14" i="31" s="1"/>
  <c r="AS6" i="29"/>
  <c r="AZ34" i="30"/>
  <c r="BO34" i="31" s="1"/>
  <c r="AT20" i="31"/>
  <c r="AU38" i="29"/>
  <c r="BY38" i="31" s="1"/>
  <c r="AT36" i="31"/>
  <c r="AN13" i="30"/>
  <c r="BC13" i="31" s="1"/>
  <c r="G33" i="21" s="1"/>
  <c r="G31" i="32" s="1"/>
  <c r="N49" i="30"/>
  <c r="BF16" i="29"/>
  <c r="AB16" i="30" s="1"/>
  <c r="AT28" i="29"/>
  <c r="AH6" i="29"/>
  <c r="AH16" i="31"/>
  <c r="AU9" i="31"/>
  <c r="CD10" i="30"/>
  <c r="AT25" i="29"/>
  <c r="AT26" i="29"/>
  <c r="BF26" i="29"/>
  <c r="CM26" i="31" s="1"/>
  <c r="AZ32" i="30"/>
  <c r="BO32" i="31" s="1"/>
  <c r="AU32" i="29"/>
  <c r="BY32" i="31" s="1"/>
  <c r="BN9" i="31"/>
  <c r="D39" i="4"/>
  <c r="BP41" i="29"/>
  <c r="DE41" i="31" s="1"/>
  <c r="K65" i="4"/>
  <c r="BV5" i="31"/>
  <c r="BP37" i="29"/>
  <c r="DE37" i="31" s="1"/>
  <c r="AS17" i="31"/>
  <c r="AY28" i="30"/>
  <c r="BN28" i="31" s="1"/>
  <c r="AT15" i="31"/>
  <c r="AU15" i="29"/>
  <c r="BY15" i="31" s="1"/>
  <c r="R53" i="30"/>
  <c r="AT22" i="29"/>
  <c r="BF22" i="29"/>
  <c r="CM22" i="31" s="1"/>
  <c r="AH26" i="31"/>
  <c r="AN11" i="30"/>
  <c r="I29" i="31"/>
  <c r="AH50" i="31"/>
  <c r="AY48" i="30"/>
  <c r="BN48" i="31" s="1"/>
  <c r="AY56" i="30"/>
  <c r="BN56" i="31" s="1"/>
  <c r="AY55" i="30"/>
  <c r="BN55" i="31" s="1"/>
  <c r="BC21" i="29"/>
  <c r="CG21" i="31" s="1"/>
  <c r="AS54" i="31"/>
  <c r="N39" i="30"/>
  <c r="BO39" i="30" s="1"/>
  <c r="CI39" i="31" s="1"/>
  <c r="BP16" i="30"/>
  <c r="CJ16" i="31" s="1"/>
  <c r="BO16" i="30"/>
  <c r="CI16" i="31" s="1"/>
  <c r="AY33" i="30"/>
  <c r="BN33" i="31" s="1"/>
  <c r="AS33" i="31"/>
  <c r="AT33" i="29"/>
  <c r="BF34" i="29"/>
  <c r="CM34" i="31" s="1"/>
  <c r="AH34" i="31"/>
  <c r="BL34" i="29"/>
  <c r="CX34" i="31" s="1"/>
  <c r="AH35" i="31"/>
  <c r="BF35" i="29"/>
  <c r="CM35" i="31" s="1"/>
  <c r="AT35" i="29"/>
  <c r="BL35" i="29"/>
  <c r="CX35" i="31" s="1"/>
  <c r="BL36" i="29"/>
  <c r="CX36" i="31" s="1"/>
  <c r="BF36" i="29"/>
  <c r="CM36" i="31" s="1"/>
  <c r="AU36" i="29"/>
  <c r="BY36" i="31" s="1"/>
  <c r="AS45" i="31"/>
  <c r="AY45" i="30"/>
  <c r="BN45" i="31" s="1"/>
  <c r="AN46" i="30"/>
  <c r="BC46" i="31" s="1"/>
  <c r="AH46" i="31"/>
  <c r="BT6" i="29"/>
  <c r="BV6" i="29"/>
  <c r="BC27" i="29"/>
  <c r="BB33" i="29"/>
  <c r="BO12" i="30"/>
  <c r="CI12" i="31" s="1"/>
  <c r="BD27" i="29"/>
  <c r="CH27" i="31" s="1"/>
  <c r="BD37" i="29"/>
  <c r="CH37" i="31" s="1"/>
  <c r="BD17" i="29"/>
  <c r="CH17" i="31" s="1"/>
  <c r="CH6" i="31" s="1"/>
  <c r="BF21" i="29"/>
  <c r="BF30" i="29"/>
  <c r="CM30" i="31" s="1"/>
  <c r="T30" i="31"/>
  <c r="AH37" i="31"/>
  <c r="AN37" i="30"/>
  <c r="BC37" i="31" s="1"/>
  <c r="BF37" i="29"/>
  <c r="CM37" i="31" s="1"/>
  <c r="BL37" i="29"/>
  <c r="CX37" i="31" s="1"/>
  <c r="AY39" i="30"/>
  <c r="BN39" i="31" s="1"/>
  <c r="AS39" i="31"/>
  <c r="AH42" i="31"/>
  <c r="AN42" i="30"/>
  <c r="BC42" i="31" s="1"/>
  <c r="AZ44" i="30"/>
  <c r="BO44" i="31" s="1"/>
  <c r="AT44" i="31"/>
  <c r="BB23" i="29"/>
  <c r="CF23" i="31" s="1"/>
  <c r="BY37" i="29"/>
  <c r="BC37" i="29" s="1"/>
  <c r="BY30" i="29"/>
  <c r="BC30" i="29" s="1"/>
  <c r="CG30" i="31" s="1"/>
  <c r="BY21" i="29"/>
  <c r="BY6" i="29" s="1"/>
  <c r="I46" i="31"/>
  <c r="N46" i="30"/>
  <c r="CE26" i="30"/>
  <c r="CA42" i="30"/>
  <c r="DC42" i="31" s="1"/>
  <c r="CI42" i="30"/>
  <c r="DK42" i="31" s="1"/>
  <c r="CL47" i="30"/>
  <c r="DN47" i="31" s="1"/>
  <c r="BS47" i="30"/>
  <c r="BI47" i="30" s="1"/>
  <c r="BX47" i="31" s="1"/>
  <c r="CE47" i="30"/>
  <c r="BQ30" i="30"/>
  <c r="CK30" i="31" s="1"/>
  <c r="AT40" i="29"/>
  <c r="AU40" i="29" s="1"/>
  <c r="BY40" i="31" s="1"/>
  <c r="CD40" i="30"/>
  <c r="T10" i="30"/>
  <c r="Q11" i="30"/>
  <c r="S12" i="30"/>
  <c r="T13" i="30"/>
  <c r="T14" i="30"/>
  <c r="Q15" i="30"/>
  <c r="R16" i="30"/>
  <c r="R17" i="30"/>
  <c r="Q18" i="30"/>
  <c r="T19" i="30"/>
  <c r="R20" i="30"/>
  <c r="S21" i="30"/>
  <c r="S22" i="30"/>
  <c r="Q23" i="30"/>
  <c r="S24" i="30"/>
  <c r="T25" i="30"/>
  <c r="S26" i="30"/>
  <c r="S27" i="30"/>
  <c r="T28" i="30"/>
  <c r="S29" i="30"/>
  <c r="T30" i="30"/>
  <c r="Q31" i="30"/>
  <c r="Q32" i="30"/>
  <c r="R33" i="30"/>
  <c r="R34" i="30"/>
  <c r="T35" i="30"/>
  <c r="Q36" i="30"/>
  <c r="Q37" i="30"/>
  <c r="Q38" i="30"/>
  <c r="S39" i="30"/>
  <c r="T40" i="30"/>
  <c r="R41" i="30"/>
  <c r="AM6" i="31"/>
  <c r="BI9" i="31"/>
  <c r="O50" i="31"/>
  <c r="U10" i="30"/>
  <c r="U10" i="31" s="1"/>
  <c r="BL54" i="30"/>
  <c r="CC54" i="31" s="1"/>
  <c r="BK54" i="30"/>
  <c r="CR44" i="31"/>
  <c r="BM53" i="30"/>
  <c r="BJ53" i="30"/>
  <c r="BZ53" i="31" s="1"/>
  <c r="BJ54" i="30"/>
  <c r="BZ54" i="31" s="1"/>
  <c r="BM54" i="30"/>
  <c r="BJ46" i="30"/>
  <c r="BZ46" i="31" s="1"/>
  <c r="BK46" i="30"/>
  <c r="BI44" i="30"/>
  <c r="BX44" i="31" s="1"/>
  <c r="BK44" i="30"/>
  <c r="BL50" i="30"/>
  <c r="CC50" i="31" s="1"/>
  <c r="BI50" i="30"/>
  <c r="BX50" i="31" s="1"/>
  <c r="BM43" i="30"/>
  <c r="BI43" i="30"/>
  <c r="BX43" i="31" s="1"/>
  <c r="F60" i="4"/>
  <c r="BJ52" i="30"/>
  <c r="BZ52" i="31" s="1"/>
  <c r="BM52" i="30"/>
  <c r="D26" i="30"/>
  <c r="D26" i="29"/>
  <c r="BL52" i="30"/>
  <c r="CC52" i="31" s="1"/>
  <c r="CR52" i="31"/>
  <c r="BK52" i="30"/>
  <c r="BJ47" i="30"/>
  <c r="BZ47" i="31" s="1"/>
  <c r="U40" i="30"/>
  <c r="U40" i="31" s="1"/>
  <c r="U38" i="30"/>
  <c r="U38" i="31" s="1"/>
  <c r="U36" i="30"/>
  <c r="U36" i="31" s="1"/>
  <c r="U33" i="30"/>
  <c r="U33" i="31" s="1"/>
  <c r="U22" i="30"/>
  <c r="U22" i="31" s="1"/>
  <c r="U16" i="30"/>
  <c r="U16" i="31" s="1"/>
  <c r="U15" i="30"/>
  <c r="U15" i="31" s="1"/>
  <c r="U11" i="30"/>
  <c r="U11" i="31" s="1"/>
  <c r="G20" i="21" s="1"/>
  <c r="G18" i="32" s="1"/>
  <c r="U35" i="30"/>
  <c r="U35" i="31" s="1"/>
  <c r="U29" i="30"/>
  <c r="U29" i="31" s="1"/>
  <c r="U12" i="30"/>
  <c r="U12" i="31" s="1"/>
  <c r="U30" i="30"/>
  <c r="U30" i="31" s="1"/>
  <c r="U20" i="30"/>
  <c r="U20" i="31" s="1"/>
  <c r="U26" i="30"/>
  <c r="U26" i="31" s="1"/>
  <c r="U28" i="30"/>
  <c r="U28" i="31" s="1"/>
  <c r="U24" i="30"/>
  <c r="U24" i="31" s="1"/>
  <c r="U23" i="30"/>
  <c r="U23" i="31" s="1"/>
  <c r="U18" i="30"/>
  <c r="U18" i="31" s="1"/>
  <c r="U14" i="30"/>
  <c r="U14" i="31" s="1"/>
  <c r="U21" i="30"/>
  <c r="U21" i="31" s="1"/>
  <c r="U25" i="31"/>
  <c r="BL42" i="30"/>
  <c r="CC42" i="31" s="1"/>
  <c r="BK42" i="30"/>
  <c r="CR42" i="31"/>
  <c r="BM42" i="30"/>
  <c r="DQ16" i="31"/>
  <c r="CQ16" i="30"/>
  <c r="DS16" i="31" s="1"/>
  <c r="BI51" i="30"/>
  <c r="BX51" i="31" s="1"/>
  <c r="BJ51" i="30"/>
  <c r="BZ51" i="31" s="1"/>
  <c r="BK51" i="30"/>
  <c r="BM51" i="30"/>
  <c r="BL51" i="30"/>
  <c r="CC51" i="31" s="1"/>
  <c r="BI49" i="30"/>
  <c r="BX49" i="31" s="1"/>
  <c r="BK49" i="30"/>
  <c r="BL49" i="30"/>
  <c r="CC49" i="31" s="1"/>
  <c r="BJ49" i="30"/>
  <c r="BZ49" i="31" s="1"/>
  <c r="BM49" i="30"/>
  <c r="BI56" i="30"/>
  <c r="BX56" i="31" s="1"/>
  <c r="BK56" i="30"/>
  <c r="BJ56" i="30"/>
  <c r="BZ56" i="31" s="1"/>
  <c r="BL56" i="30"/>
  <c r="CC56" i="31" s="1"/>
  <c r="C46" i="21"/>
  <c r="C44" i="32" s="1"/>
  <c r="S25" i="30"/>
  <c r="R36" i="30"/>
  <c r="R23" i="30"/>
  <c r="R37" i="30"/>
  <c r="S13" i="30"/>
  <c r="R15" i="30"/>
  <c r="S14" i="30"/>
  <c r="S28" i="30"/>
  <c r="Q33" i="30"/>
  <c r="M10" i="31"/>
  <c r="R32" i="30"/>
  <c r="T22" i="30"/>
  <c r="Q41" i="30"/>
  <c r="Q16" i="30"/>
  <c r="S40" i="30"/>
  <c r="R38" i="30"/>
  <c r="S35" i="30"/>
  <c r="T26" i="30"/>
  <c r="O12" i="31"/>
  <c r="L20" i="31"/>
  <c r="O21" i="31"/>
  <c r="R18" i="30"/>
  <c r="M19" i="31"/>
  <c r="O27" i="31"/>
  <c r="O38" i="31"/>
  <c r="Q34" i="30"/>
  <c r="Q24" i="30"/>
  <c r="Q17" i="30"/>
  <c r="T39" i="30"/>
  <c r="R26" i="30"/>
  <c r="Q29" i="30"/>
  <c r="R11" i="30"/>
  <c r="R31" i="30"/>
  <c r="Q20" i="30"/>
  <c r="R30" i="30"/>
  <c r="M16" i="31"/>
  <c r="L34" i="31"/>
  <c r="L28" i="31"/>
  <c r="O15" i="31"/>
  <c r="N17" i="31"/>
  <c r="N26" i="31"/>
  <c r="L25" i="31"/>
  <c r="O33" i="31"/>
  <c r="M35" i="31"/>
  <c r="T33" i="30"/>
  <c r="R22" i="30"/>
  <c r="Q19" i="30"/>
  <c r="R21" i="30"/>
  <c r="N19" i="31"/>
  <c r="M37" i="31"/>
  <c r="N36" i="31"/>
  <c r="O28" i="31"/>
  <c r="M30" i="31"/>
  <c r="C41" i="21"/>
  <c r="C39" i="32" s="1"/>
  <c r="F55" i="4"/>
  <c r="G41" i="21"/>
  <c r="G39" i="32" s="1"/>
  <c r="C32" i="32"/>
  <c r="M55" i="4"/>
  <c r="N10" i="31"/>
  <c r="N18" i="31"/>
  <c r="L24" i="31"/>
  <c r="L26" i="31"/>
  <c r="M32" i="31"/>
  <c r="CG36" i="31"/>
  <c r="CG20" i="31"/>
  <c r="CG27" i="31"/>
  <c r="CF39" i="31"/>
  <c r="CF13" i="31"/>
  <c r="CF25" i="31"/>
  <c r="CF20" i="31"/>
  <c r="CF28" i="31"/>
  <c r="CF27" i="31"/>
  <c r="CG33" i="31"/>
  <c r="CG11" i="31"/>
  <c r="F79" i="4" s="1"/>
  <c r="CG39" i="31"/>
  <c r="CF14" i="31"/>
  <c r="CF38" i="31"/>
  <c r="CF12" i="31"/>
  <c r="CF40" i="31"/>
  <c r="CF26" i="31"/>
  <c r="CF36" i="31"/>
  <c r="CF33" i="31"/>
  <c r="DG6" i="31"/>
  <c r="DN40" i="31"/>
  <c r="DM18" i="31"/>
  <c r="BP22" i="30"/>
  <c r="DN22" i="31"/>
  <c r="Y35" i="30"/>
  <c r="CM21" i="31"/>
  <c r="AZ40" i="30"/>
  <c r="AT6" i="29"/>
  <c r="AT40" i="31"/>
  <c r="AZ14" i="30"/>
  <c r="AU31" i="29"/>
  <c r="AU37" i="29"/>
  <c r="T21" i="31"/>
  <c r="BL21" i="29"/>
  <c r="BB16" i="29"/>
  <c r="Z19" i="30"/>
  <c r="Z33" i="30"/>
  <c r="CE34" i="30"/>
  <c r="Z15" i="30"/>
  <c r="Z17" i="30"/>
  <c r="CE22" i="30"/>
  <c r="CK25" i="30"/>
  <c r="AY52" i="30"/>
  <c r="AY53" i="30"/>
  <c r="BN53" i="31" s="1"/>
  <c r="B12" i="31"/>
  <c r="B13" i="31" s="1"/>
  <c r="B14" i="31" s="1"/>
  <c r="B15" i="31" s="1"/>
  <c r="B16" i="31" s="1"/>
  <c r="B17" i="31" s="1"/>
  <c r="B18" i="31" s="1"/>
  <c r="B19" i="31" s="1"/>
  <c r="B20" i="31" s="1"/>
  <c r="B21"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P6" i="31"/>
  <c r="DS5" i="31"/>
  <c r="BQ38" i="30" l="1"/>
  <c r="CK38" i="31" s="1"/>
  <c r="BO38" i="30"/>
  <c r="CI38" i="31" s="1"/>
  <c r="BP38" i="30"/>
  <c r="CJ38" i="31" s="1"/>
  <c r="BP31" i="30"/>
  <c r="CJ31" i="31" s="1"/>
  <c r="BO22" i="30"/>
  <c r="CI22" i="31" s="1"/>
  <c r="BQ22" i="30"/>
  <c r="CK22" i="31" s="1"/>
  <c r="M34" i="4"/>
  <c r="BO29" i="30"/>
  <c r="CI29" i="31" s="1"/>
  <c r="BM47" i="30"/>
  <c r="BL47" i="30"/>
  <c r="CC47" i="31" s="1"/>
  <c r="CM16" i="31"/>
  <c r="T6" i="31"/>
  <c r="BF6" i="29"/>
  <c r="CM6" i="31"/>
  <c r="Y13" i="30"/>
  <c r="U6" i="31"/>
  <c r="C49" i="21"/>
  <c r="CG37" i="31"/>
  <c r="CG6" i="31" s="1"/>
  <c r="BC6" i="29"/>
  <c r="K53" i="4"/>
  <c r="F39" i="21"/>
  <c r="F37" i="32" s="1"/>
  <c r="BI5" i="31"/>
  <c r="AT35" i="31"/>
  <c r="AZ35" i="30"/>
  <c r="BO35" i="31" s="1"/>
  <c r="AU35" i="29"/>
  <c r="BY35" i="31" s="1"/>
  <c r="AT33" i="31"/>
  <c r="AU33" i="29"/>
  <c r="BY33" i="31" s="1"/>
  <c r="AZ33" i="30"/>
  <c r="BO33" i="31" s="1"/>
  <c r="AZ22" i="30"/>
  <c r="BO22" i="31" s="1"/>
  <c r="AT22" i="31"/>
  <c r="AU22" i="29"/>
  <c r="BY22" i="31" s="1"/>
  <c r="AZ25" i="30"/>
  <c r="BO25" i="31" s="1"/>
  <c r="AT25" i="31"/>
  <c r="AU25" i="29"/>
  <c r="BY25" i="31" s="1"/>
  <c r="K39" i="4"/>
  <c r="AU5" i="31"/>
  <c r="F25" i="21"/>
  <c r="F23" i="32" s="1"/>
  <c r="CK10" i="31"/>
  <c r="M80" i="4" s="1"/>
  <c r="DJ10" i="31"/>
  <c r="DJ6" i="31" s="1"/>
  <c r="CH6" i="30"/>
  <c r="K41" i="4"/>
  <c r="F27" i="21"/>
  <c r="F25" i="32" s="1"/>
  <c r="AW5" i="31"/>
  <c r="BO24" i="30"/>
  <c r="CI24" i="31" s="1"/>
  <c r="BO14" i="30"/>
  <c r="CI14" i="31" s="1"/>
  <c r="DO40" i="31"/>
  <c r="BQ40" i="30"/>
  <c r="CK40" i="31" s="1"/>
  <c r="DN30" i="31"/>
  <c r="BP30" i="30"/>
  <c r="CJ30" i="31" s="1"/>
  <c r="BQ28" i="30"/>
  <c r="CK28" i="31" s="1"/>
  <c r="BO26" i="30"/>
  <c r="CI26" i="31" s="1"/>
  <c r="BP24" i="30"/>
  <c r="CJ24" i="31" s="1"/>
  <c r="DO24" i="31"/>
  <c r="BQ24" i="30"/>
  <c r="CK24" i="31" s="1"/>
  <c r="BP15" i="30"/>
  <c r="CJ15" i="31" s="1"/>
  <c r="DO10" i="31"/>
  <c r="CM6" i="30"/>
  <c r="DK10" i="31"/>
  <c r="DK6" i="31" s="1"/>
  <c r="CI6" i="30"/>
  <c r="BP33" i="30"/>
  <c r="CJ33" i="31" s="1"/>
  <c r="BQ33" i="30"/>
  <c r="CK33" i="31" s="1"/>
  <c r="BQ31" i="30"/>
  <c r="CK31" i="31" s="1"/>
  <c r="BQ29" i="30"/>
  <c r="CK29" i="31" s="1"/>
  <c r="BP29" i="30"/>
  <c r="CJ29" i="31" s="1"/>
  <c r="BO23" i="30"/>
  <c r="CI23" i="31" s="1"/>
  <c r="BQ23" i="30"/>
  <c r="CK23" i="31" s="1"/>
  <c r="BP23" i="30"/>
  <c r="CJ23" i="31" s="1"/>
  <c r="BQ21" i="30"/>
  <c r="CK21" i="31" s="1"/>
  <c r="BP21" i="30"/>
  <c r="CJ21" i="31" s="1"/>
  <c r="CO21" i="30"/>
  <c r="BO21" i="30"/>
  <c r="CI21" i="31" s="1"/>
  <c r="BP19" i="30"/>
  <c r="CJ19" i="31" s="1"/>
  <c r="BO19" i="30"/>
  <c r="CI19" i="31" s="1"/>
  <c r="CO19" i="30"/>
  <c r="BQ19" i="30"/>
  <c r="CK19" i="31" s="1"/>
  <c r="BQ17" i="30"/>
  <c r="CK17" i="31" s="1"/>
  <c r="BP17" i="30"/>
  <c r="CJ17" i="31" s="1"/>
  <c r="BO17" i="30"/>
  <c r="CI17" i="31" s="1"/>
  <c r="DE6" i="31"/>
  <c r="AU29" i="29"/>
  <c r="BY29" i="31" s="1"/>
  <c r="AZ29" i="30"/>
  <c r="BO29" i="31" s="1"/>
  <c r="AT29" i="31"/>
  <c r="AZ21" i="30"/>
  <c r="BO21" i="31" s="1"/>
  <c r="AU21" i="29"/>
  <c r="BY21" i="31" s="1"/>
  <c r="AT21" i="31"/>
  <c r="AU19" i="29"/>
  <c r="BY19" i="31" s="1"/>
  <c r="AZ19" i="30"/>
  <c r="BO19" i="31" s="1"/>
  <c r="AT19" i="31"/>
  <c r="AT17" i="31"/>
  <c r="AZ17" i="30"/>
  <c r="BO17" i="31" s="1"/>
  <c r="AU17" i="29"/>
  <c r="BY17" i="31" s="1"/>
  <c r="AT16" i="31"/>
  <c r="AU16" i="29"/>
  <c r="BY16" i="31" s="1"/>
  <c r="AZ16" i="30"/>
  <c r="BO16" i="31" s="1"/>
  <c r="AS6" i="31"/>
  <c r="AZ13" i="30"/>
  <c r="BO13" i="31" s="1"/>
  <c r="AT13" i="31"/>
  <c r="AU13" i="29"/>
  <c r="BY13" i="31" s="1"/>
  <c r="AU11" i="29"/>
  <c r="BY11" i="31" s="1"/>
  <c r="AZ11" i="30"/>
  <c r="BO11" i="31" s="1"/>
  <c r="AT11" i="31"/>
  <c r="BP6" i="29"/>
  <c r="U6" i="30"/>
  <c r="BK47" i="30"/>
  <c r="CR47" i="31"/>
  <c r="BP39" i="30"/>
  <c r="CJ39" i="31" s="1"/>
  <c r="BQ39" i="30"/>
  <c r="CK39" i="31" s="1"/>
  <c r="BC11" i="31"/>
  <c r="BC6" i="31" s="1"/>
  <c r="AN6" i="30"/>
  <c r="BN5" i="31"/>
  <c r="F47" i="21"/>
  <c r="F45" i="32" s="1"/>
  <c r="K61" i="4"/>
  <c r="AT26" i="31"/>
  <c r="AU26" i="29"/>
  <c r="BY26" i="31" s="1"/>
  <c r="AZ26" i="30"/>
  <c r="BO26" i="31" s="1"/>
  <c r="CD6" i="30"/>
  <c r="AU28" i="29"/>
  <c r="BY28" i="31" s="1"/>
  <c r="AZ28" i="30"/>
  <c r="BO28" i="31" s="1"/>
  <c r="AT28" i="31"/>
  <c r="DN10" i="31"/>
  <c r="DN6" i="31" s="1"/>
  <c r="CL6" i="30"/>
  <c r="BP10" i="30"/>
  <c r="CJ10" i="31" s="1"/>
  <c r="M79" i="4" s="1"/>
  <c r="DO14" i="31"/>
  <c r="BQ14" i="30"/>
  <c r="CK14" i="31" s="1"/>
  <c r="X13" i="31"/>
  <c r="X6" i="30"/>
  <c r="DM13" i="31"/>
  <c r="BO13" i="30"/>
  <c r="CI13" i="31" s="1"/>
  <c r="W10" i="31"/>
  <c r="W6" i="30"/>
  <c r="BQ26" i="30"/>
  <c r="CK26" i="31" s="1"/>
  <c r="BP13" i="30"/>
  <c r="CJ13" i="31" s="1"/>
  <c r="DM40" i="31"/>
  <c r="BO40" i="30"/>
  <c r="CI40" i="31" s="1"/>
  <c r="DI29" i="31"/>
  <c r="CQ29" i="30"/>
  <c r="DS29" i="31" s="1"/>
  <c r="CC6" i="30"/>
  <c r="DO13" i="31"/>
  <c r="BQ13" i="30"/>
  <c r="CK13" i="31" s="1"/>
  <c r="DI10" i="31"/>
  <c r="DI6" i="31" s="1"/>
  <c r="CG6" i="30"/>
  <c r="BO41" i="30"/>
  <c r="CI41" i="31" s="1"/>
  <c r="BP41" i="30"/>
  <c r="CJ41" i="31" s="1"/>
  <c r="BQ41" i="30"/>
  <c r="CK41" i="31" s="1"/>
  <c r="BO37" i="30"/>
  <c r="CI37" i="31" s="1"/>
  <c r="BP37" i="30"/>
  <c r="CJ37" i="31" s="1"/>
  <c r="BQ37" i="30"/>
  <c r="CK37" i="31" s="1"/>
  <c r="BQ35" i="30"/>
  <c r="CK35" i="31" s="1"/>
  <c r="BO35" i="30"/>
  <c r="CI35" i="31" s="1"/>
  <c r="BP35" i="30"/>
  <c r="CJ35" i="31" s="1"/>
  <c r="BO27" i="30"/>
  <c r="CI27" i="31" s="1"/>
  <c r="BP27" i="30"/>
  <c r="CJ27" i="31" s="1"/>
  <c r="BQ27" i="30"/>
  <c r="CK27" i="31" s="1"/>
  <c r="AU27" i="29"/>
  <c r="BY27" i="31" s="1"/>
  <c r="AT27" i="31"/>
  <c r="AZ27" i="30"/>
  <c r="BO27" i="31" s="1"/>
  <c r="AT12" i="31"/>
  <c r="AT6" i="31" s="1"/>
  <c r="AU12" i="29"/>
  <c r="BY12" i="31" s="1"/>
  <c r="AZ12" i="30"/>
  <c r="BO12" i="31" s="1"/>
  <c r="AH6" i="31"/>
  <c r="BD6" i="29"/>
  <c r="BM12" i="29"/>
  <c r="BM32" i="29"/>
  <c r="BG31" i="29"/>
  <c r="BM34" i="29"/>
  <c r="BM26" i="29"/>
  <c r="BG19" i="29"/>
  <c r="BG38" i="29"/>
  <c r="BG39" i="29"/>
  <c r="BM40" i="29"/>
  <c r="BM10" i="29"/>
  <c r="BM14" i="29"/>
  <c r="BG33" i="29"/>
  <c r="BM13" i="29"/>
  <c r="BG28" i="29"/>
  <c r="BG27" i="29"/>
  <c r="BG22" i="29"/>
  <c r="BG35" i="29"/>
  <c r="BG16" i="29"/>
  <c r="BG12" i="29"/>
  <c r="BG21" i="29"/>
  <c r="BG20" i="29"/>
  <c r="BM19" i="29"/>
  <c r="BM36" i="29"/>
  <c r="BM38" i="29"/>
  <c r="BM17" i="29"/>
  <c r="BM25" i="29"/>
  <c r="BG30" i="29"/>
  <c r="BG17" i="29"/>
  <c r="BG26" i="29"/>
  <c r="BM22" i="29"/>
  <c r="BG23" i="29"/>
  <c r="BM33" i="29"/>
  <c r="BG41" i="29"/>
  <c r="BG24" i="29"/>
  <c r="BM35" i="29"/>
  <c r="BG10" i="29"/>
  <c r="BM30" i="29"/>
  <c r="BM23" i="29"/>
  <c r="BG11" i="29"/>
  <c r="BG25" i="29"/>
  <c r="BM18" i="29"/>
  <c r="BM11" i="29"/>
  <c r="BM37" i="29"/>
  <c r="BM16" i="29"/>
  <c r="BM15" i="29"/>
  <c r="BM24" i="29"/>
  <c r="BM28" i="29"/>
  <c r="BG40" i="29"/>
  <c r="BG34" i="29"/>
  <c r="BM31" i="29"/>
  <c r="BG37" i="29"/>
  <c r="BG14" i="29"/>
  <c r="BG13" i="29"/>
  <c r="BG29" i="29"/>
  <c r="BG18" i="29"/>
  <c r="BG32" i="29"/>
  <c r="BM20" i="29"/>
  <c r="BM41" i="29"/>
  <c r="BG36" i="29"/>
  <c r="BG15" i="29"/>
  <c r="BM29" i="29"/>
  <c r="BM39" i="29"/>
  <c r="BM27" i="29"/>
  <c r="AC18" i="30"/>
  <c r="Z18" i="30"/>
  <c r="AC26" i="30"/>
  <c r="Z25" i="30"/>
  <c r="AC23" i="30"/>
  <c r="Z29" i="30"/>
  <c r="AB24" i="30"/>
  <c r="Z14" i="30"/>
  <c r="AC37" i="30"/>
  <c r="AC38" i="30"/>
  <c r="AB23" i="30"/>
  <c r="AD23" i="30" s="1"/>
  <c r="AC25" i="30"/>
  <c r="AB26" i="30"/>
  <c r="AD26" i="30" s="1"/>
  <c r="Z24" i="30"/>
  <c r="Z26" i="30"/>
  <c r="Y16" i="30"/>
  <c r="Y25" i="30"/>
  <c r="AB40" i="30"/>
  <c r="AB37" i="30"/>
  <c r="AD37" i="30" s="1"/>
  <c r="AC14" i="30"/>
  <c r="Y28" i="30"/>
  <c r="AC40" i="30"/>
  <c r="Z16" i="30"/>
  <c r="Z13" i="30"/>
  <c r="AB21" i="30"/>
  <c r="AC39" i="30"/>
  <c r="Y36" i="30"/>
  <c r="AB14" i="30"/>
  <c r="AD14" i="30" s="1"/>
  <c r="AB41" i="30"/>
  <c r="Y39" i="30"/>
  <c r="Y23" i="30"/>
  <c r="Y38" i="30"/>
  <c r="Z28" i="30"/>
  <c r="AC29" i="30"/>
  <c r="Y12" i="30"/>
  <c r="AB28" i="30"/>
  <c r="AB17" i="30"/>
  <c r="Z41" i="30"/>
  <c r="AC24" i="30"/>
  <c r="AD24" i="30" s="1"/>
  <c r="Z37" i="30"/>
  <c r="Y37" i="30"/>
  <c r="Y40" i="30"/>
  <c r="AC28" i="30"/>
  <c r="Y11" i="30"/>
  <c r="AB29" i="30"/>
  <c r="AB11" i="30"/>
  <c r="Z40" i="30"/>
  <c r="AC21" i="30"/>
  <c r="Z38" i="30"/>
  <c r="AC20" i="30"/>
  <c r="Y26" i="30"/>
  <c r="AA26" i="30" s="1"/>
  <c r="AE26" i="30" s="1"/>
  <c r="AB36" i="30"/>
  <c r="AC30" i="30"/>
  <c r="AB18" i="30"/>
  <c r="AD18" i="30" s="1"/>
  <c r="Y22" i="30"/>
  <c r="Y31" i="30"/>
  <c r="Z10" i="30"/>
  <c r="AC35" i="30"/>
  <c r="Z36" i="30"/>
  <c r="AA36" i="30" s="1"/>
  <c r="AE36" i="30" s="1"/>
  <c r="AC10" i="30"/>
  <c r="Y24" i="30"/>
  <c r="AA24" i="30" s="1"/>
  <c r="AE24" i="30" s="1"/>
  <c r="Z30" i="30"/>
  <c r="Z11" i="30"/>
  <c r="AC11" i="30"/>
  <c r="Z20" i="30"/>
  <c r="AC41" i="30"/>
  <c r="AB35" i="30"/>
  <c r="Z39" i="30"/>
  <c r="Z22" i="30"/>
  <c r="Y17" i="30"/>
  <c r="AA17" i="30" s="1"/>
  <c r="AE17" i="30" s="1"/>
  <c r="Z12" i="30"/>
  <c r="Y29" i="30"/>
  <c r="AA29" i="30" s="1"/>
  <c r="AB22" i="30"/>
  <c r="AC36" i="30"/>
  <c r="AB10" i="30"/>
  <c r="AD10" i="30" s="1"/>
  <c r="Z23" i="30"/>
  <c r="Y18" i="30"/>
  <c r="AA18" i="30" s="1"/>
  <c r="AE18" i="30" s="1"/>
  <c r="AC16" i="30"/>
  <c r="AC17" i="30"/>
  <c r="Z35" i="30"/>
  <c r="AA35" i="30" s="1"/>
  <c r="AE35" i="30" s="1"/>
  <c r="Y15" i="30"/>
  <c r="AC13" i="30"/>
  <c r="Z27" i="30"/>
  <c r="AB27" i="30"/>
  <c r="AC19" i="30"/>
  <c r="AB19" i="30"/>
  <c r="AC32" i="30"/>
  <c r="AB32" i="30"/>
  <c r="AC33" i="30"/>
  <c r="Y34" i="30"/>
  <c r="Z34" i="30"/>
  <c r="Y30" i="30"/>
  <c r="AA30" i="30" s="1"/>
  <c r="AE30" i="30" s="1"/>
  <c r="AB31" i="30"/>
  <c r="AB20" i="30"/>
  <c r="AD20" i="30" s="1"/>
  <c r="Z21" i="30"/>
  <c r="AB39" i="30"/>
  <c r="AD39" i="30" s="1"/>
  <c r="AC12" i="30"/>
  <c r="Y27" i="30"/>
  <c r="AB12" i="30"/>
  <c r="AD12" i="30" s="1"/>
  <c r="AB25" i="30"/>
  <c r="AD25" i="30" s="1"/>
  <c r="Y10" i="30"/>
  <c r="Y41" i="30"/>
  <c r="AA41" i="30" s="1"/>
  <c r="AE41" i="30" s="1"/>
  <c r="V41" i="30" s="1"/>
  <c r="V41" i="31" s="1"/>
  <c r="AB38" i="30"/>
  <c r="AD38" i="30" s="1"/>
  <c r="Y14" i="30"/>
  <c r="AA14" i="30" s="1"/>
  <c r="AE14" i="30" s="1"/>
  <c r="BA14" i="30" s="1"/>
  <c r="Y33" i="30"/>
  <c r="AA33" i="30" s="1"/>
  <c r="AE33" i="30" s="1"/>
  <c r="AB13" i="30"/>
  <c r="AC15" i="30"/>
  <c r="AB15" i="30"/>
  <c r="AC27" i="30"/>
  <c r="Y19" i="30"/>
  <c r="AA19" i="30" s="1"/>
  <c r="Y32" i="30"/>
  <c r="Z32" i="30"/>
  <c r="AB33" i="30"/>
  <c r="AD33" i="30" s="1"/>
  <c r="AB34" i="30"/>
  <c r="AC34" i="30"/>
  <c r="AC31" i="30"/>
  <c r="Y20" i="30"/>
  <c r="AA20" i="30" s="1"/>
  <c r="AE20" i="30" s="1"/>
  <c r="AC22" i="30"/>
  <c r="AB30" i="30"/>
  <c r="AD30" i="30" s="1"/>
  <c r="Z31" i="30"/>
  <c r="Y21" i="30"/>
  <c r="AA21" i="30" s="1"/>
  <c r="DM25" i="31"/>
  <c r="BO25" i="30"/>
  <c r="CK6" i="30"/>
  <c r="BN52" i="31"/>
  <c r="BN6" i="31" s="1"/>
  <c r="AY6" i="30"/>
  <c r="CE6" i="30"/>
  <c r="Z6" i="30"/>
  <c r="CF16" i="31"/>
  <c r="CF6" i="31" s="1"/>
  <c r="BY37" i="31"/>
  <c r="BO14" i="31"/>
  <c r="AZ6" i="30"/>
  <c r="AD16" i="30"/>
  <c r="CJ22" i="31"/>
  <c r="CX21" i="31"/>
  <c r="CX6" i="31" s="1"/>
  <c r="BM21" i="29"/>
  <c r="BY31" i="31"/>
  <c r="BO40" i="31"/>
  <c r="BL6" i="29"/>
  <c r="AA13" i="30"/>
  <c r="DM6" i="31"/>
  <c r="BB6" i="29"/>
  <c r="AA15" i="30"/>
  <c r="AE15" i="30" s="1"/>
  <c r="CJ6" i="31" l="1"/>
  <c r="BP6" i="30"/>
  <c r="AD22" i="30"/>
  <c r="AD41" i="30"/>
  <c r="AB6" i="30"/>
  <c r="Y6" i="30"/>
  <c r="AA28" i="30"/>
  <c r="AE28" i="30" s="1"/>
  <c r="BS28" i="30" s="1"/>
  <c r="BA41" i="30"/>
  <c r="AD11" i="30"/>
  <c r="AD17" i="30"/>
  <c r="BS41" i="30"/>
  <c r="CR41" i="31" s="1"/>
  <c r="AD27" i="30"/>
  <c r="BY41" i="30"/>
  <c r="C47" i="32"/>
  <c r="C51" i="21"/>
  <c r="C49" i="32" s="1"/>
  <c r="CK6" i="31"/>
  <c r="DQ19" i="31"/>
  <c r="CQ19" i="30"/>
  <c r="DS19" i="31" s="1"/>
  <c r="CQ21" i="30"/>
  <c r="DS21" i="31" s="1"/>
  <c r="DQ21" i="31"/>
  <c r="DO6" i="31"/>
  <c r="AD34" i="30"/>
  <c r="AA37" i="30"/>
  <c r="AE37" i="30" s="1"/>
  <c r="BS37" i="30" s="1"/>
  <c r="AA25" i="30"/>
  <c r="AE25" i="30" s="1"/>
  <c r="V25" i="30" s="1"/>
  <c r="V25" i="31" s="1"/>
  <c r="M36" i="4"/>
  <c r="W6" i="31"/>
  <c r="G23" i="21"/>
  <c r="G21" i="32" s="1"/>
  <c r="X6" i="31"/>
  <c r="AU6" i="29"/>
  <c r="BQ6" i="30"/>
  <c r="V33" i="30"/>
  <c r="V33" i="31" s="1"/>
  <c r="BY33" i="30"/>
  <c r="BA33" i="30"/>
  <c r="BB33" i="30"/>
  <c r="Y33" i="31"/>
  <c r="BS33" i="30"/>
  <c r="BB35" i="30"/>
  <c r="BS35" i="30"/>
  <c r="BA35" i="30"/>
  <c r="BY35" i="30"/>
  <c r="V35" i="30"/>
  <c r="V35" i="31" s="1"/>
  <c r="Y35" i="31"/>
  <c r="Y17" i="31"/>
  <c r="BB17" i="30"/>
  <c r="BS17" i="30"/>
  <c r="V17" i="30"/>
  <c r="V17" i="31" s="1"/>
  <c r="BA17" i="30"/>
  <c r="BY17" i="30"/>
  <c r="BS20" i="30"/>
  <c r="BB20" i="30"/>
  <c r="BY20" i="30"/>
  <c r="BA20" i="30"/>
  <c r="Y20" i="31"/>
  <c r="V20" i="30"/>
  <c r="V20" i="31" s="1"/>
  <c r="AD31" i="30"/>
  <c r="V18" i="30"/>
  <c r="V18" i="31" s="1"/>
  <c r="Y18" i="31"/>
  <c r="BY18" i="30"/>
  <c r="BS18" i="30"/>
  <c r="BA18" i="30"/>
  <c r="BB18" i="30"/>
  <c r="BY24" i="30"/>
  <c r="BB24" i="30"/>
  <c r="V24" i="30"/>
  <c r="V24" i="31" s="1"/>
  <c r="BA24" i="30"/>
  <c r="Y24" i="31"/>
  <c r="BS24" i="30"/>
  <c r="BB36" i="30"/>
  <c r="V36" i="30"/>
  <c r="V36" i="31" s="1"/>
  <c r="Y36" i="31"/>
  <c r="BS36" i="30"/>
  <c r="BY36" i="30"/>
  <c r="BA36" i="30"/>
  <c r="AA10" i="30"/>
  <c r="AE10" i="30" s="1"/>
  <c r="AA22" i="30"/>
  <c r="AE22" i="30" s="1"/>
  <c r="BB26" i="30"/>
  <c r="BA26" i="30"/>
  <c r="Y26" i="31"/>
  <c r="BS26" i="30"/>
  <c r="V26" i="30"/>
  <c r="V26" i="31" s="1"/>
  <c r="BY26" i="30"/>
  <c r="BB37" i="30"/>
  <c r="AA12" i="30"/>
  <c r="AE12" i="30" s="1"/>
  <c r="V28" i="30"/>
  <c r="V28" i="31" s="1"/>
  <c r="Y28" i="31"/>
  <c r="BB28" i="30"/>
  <c r="BY28" i="30"/>
  <c r="BA28" i="30"/>
  <c r="AA23" i="30"/>
  <c r="AE23" i="30" s="1"/>
  <c r="AD21" i="30"/>
  <c r="AE21" i="30" s="1"/>
  <c r="CY27" i="31"/>
  <c r="BN27" i="29"/>
  <c r="CZ27" i="31" s="1"/>
  <c r="CY29" i="31"/>
  <c r="BN29" i="29"/>
  <c r="CZ29" i="31" s="1"/>
  <c r="BI36" i="29"/>
  <c r="BH36" i="29"/>
  <c r="BJ36" i="29"/>
  <c r="CN36" i="31"/>
  <c r="BN20" i="29"/>
  <c r="CZ20" i="31" s="1"/>
  <c r="CY20" i="31"/>
  <c r="BI18" i="29"/>
  <c r="BH18" i="29"/>
  <c r="BJ18" i="29"/>
  <c r="CN18" i="31"/>
  <c r="CN13" i="31"/>
  <c r="BI13" i="29"/>
  <c r="BJ13" i="29"/>
  <c r="BH13" i="29"/>
  <c r="BI37" i="29"/>
  <c r="BH37" i="29"/>
  <c r="CN37" i="31"/>
  <c r="BJ37" i="29"/>
  <c r="BJ34" i="29"/>
  <c r="BH34" i="29"/>
  <c r="CN34" i="31"/>
  <c r="BI34" i="29"/>
  <c r="BN28" i="29"/>
  <c r="CZ28" i="31" s="1"/>
  <c r="CY28" i="31"/>
  <c r="BN15" i="29"/>
  <c r="CZ15" i="31" s="1"/>
  <c r="CY15" i="31"/>
  <c r="CY37" i="31"/>
  <c r="BN37" i="29"/>
  <c r="CZ37" i="31" s="1"/>
  <c r="BN18" i="29"/>
  <c r="CZ18" i="31" s="1"/>
  <c r="CY18" i="31"/>
  <c r="BH11" i="29"/>
  <c r="CN11" i="31"/>
  <c r="BJ11" i="29"/>
  <c r="BI11" i="29"/>
  <c r="BN30" i="29"/>
  <c r="CZ30" i="31" s="1"/>
  <c r="CY30" i="31"/>
  <c r="CY35" i="31"/>
  <c r="BN35" i="29"/>
  <c r="CZ35" i="31" s="1"/>
  <c r="BI41" i="29"/>
  <c r="BH41" i="29"/>
  <c r="CN41" i="31"/>
  <c r="BJ41" i="29"/>
  <c r="BH23" i="29"/>
  <c r="BI23" i="29"/>
  <c r="BJ23" i="29"/>
  <c r="CN23" i="31"/>
  <c r="BJ26" i="29"/>
  <c r="BI26" i="29"/>
  <c r="BH26" i="29"/>
  <c r="CN26" i="31"/>
  <c r="BJ30" i="29"/>
  <c r="BH30" i="29"/>
  <c r="CN30" i="31"/>
  <c r="BI30" i="29"/>
  <c r="BN17" i="29"/>
  <c r="CZ17" i="31" s="1"/>
  <c r="CY17" i="31"/>
  <c r="BN36" i="29"/>
  <c r="CZ36" i="31" s="1"/>
  <c r="CY36" i="31"/>
  <c r="BI20" i="29"/>
  <c r="BH20" i="29"/>
  <c r="CN20" i="31"/>
  <c r="BJ20" i="29"/>
  <c r="BH12" i="29"/>
  <c r="BI12" i="29"/>
  <c r="CN12" i="31"/>
  <c r="BJ12" i="29"/>
  <c r="CN35" i="31"/>
  <c r="BH35" i="29"/>
  <c r="BI35" i="29"/>
  <c r="BJ35" i="29"/>
  <c r="BH27" i="29"/>
  <c r="BI27" i="29"/>
  <c r="CN27" i="31"/>
  <c r="BJ27" i="29"/>
  <c r="BN13" i="29"/>
  <c r="CZ13" i="31" s="1"/>
  <c r="CY13" i="31"/>
  <c r="BN14" i="29"/>
  <c r="CZ14" i="31" s="1"/>
  <c r="CY14" i="31"/>
  <c r="BN40" i="29"/>
  <c r="CZ40" i="31" s="1"/>
  <c r="CY40" i="31"/>
  <c r="CN38" i="31"/>
  <c r="BI38" i="29"/>
  <c r="BJ38" i="29"/>
  <c r="BH38" i="29"/>
  <c r="BN26" i="29"/>
  <c r="CZ26" i="31" s="1"/>
  <c r="CY26" i="31"/>
  <c r="CN31" i="31"/>
  <c r="BH31" i="29"/>
  <c r="BJ31" i="29"/>
  <c r="BI31" i="29"/>
  <c r="CY12" i="31"/>
  <c r="BN12" i="29"/>
  <c r="CZ12" i="31" s="1"/>
  <c r="AA32" i="30"/>
  <c r="AE32" i="30" s="1"/>
  <c r="AD15" i="30"/>
  <c r="BS14" i="30"/>
  <c r="Y14" i="31"/>
  <c r="BB14" i="30"/>
  <c r="BY14" i="30"/>
  <c r="V14" i="30"/>
  <c r="V14" i="31" s="1"/>
  <c r="Y41" i="31"/>
  <c r="BB41" i="30"/>
  <c r="AA27" i="30"/>
  <c r="AE27" i="30" s="1"/>
  <c r="Y30" i="31"/>
  <c r="BB30" i="30"/>
  <c r="BA30" i="30"/>
  <c r="BS30" i="30"/>
  <c r="V30" i="30"/>
  <c r="V30" i="31" s="1"/>
  <c r="BY30" i="30"/>
  <c r="AA34" i="30"/>
  <c r="AE34" i="30" s="1"/>
  <c r="AD32" i="30"/>
  <c r="AD19" i="30"/>
  <c r="AE19" i="30" s="1"/>
  <c r="AD13" i="30"/>
  <c r="AC6" i="30"/>
  <c r="AD35" i="30"/>
  <c r="AA31" i="30"/>
  <c r="AE31" i="30" s="1"/>
  <c r="AD36" i="30"/>
  <c r="AA11" i="30"/>
  <c r="AE11" i="30" s="1"/>
  <c r="AA40" i="30"/>
  <c r="AE40" i="30" s="1"/>
  <c r="AD28" i="30"/>
  <c r="AD29" i="30"/>
  <c r="AE29" i="30" s="1"/>
  <c r="AA38" i="30"/>
  <c r="AE38" i="30" s="1"/>
  <c r="AA39" i="30"/>
  <c r="AE39" i="30" s="1"/>
  <c r="AD40" i="30"/>
  <c r="AA16" i="30"/>
  <c r="BN39" i="29"/>
  <c r="CZ39" i="31" s="1"/>
  <c r="CY39" i="31"/>
  <c r="BI15" i="29"/>
  <c r="CN15" i="31"/>
  <c r="BH15" i="29"/>
  <c r="BJ15" i="29"/>
  <c r="BN41" i="29"/>
  <c r="CZ41" i="31" s="1"/>
  <c r="CY41" i="31"/>
  <c r="BJ32" i="29"/>
  <c r="CN32" i="31"/>
  <c r="BI32" i="29"/>
  <c r="BH32" i="29"/>
  <c r="BI29" i="29"/>
  <c r="BJ29" i="29"/>
  <c r="CN29" i="31"/>
  <c r="BH29" i="29"/>
  <c r="BH14" i="29"/>
  <c r="BI14" i="29"/>
  <c r="BJ14" i="29"/>
  <c r="CN14" i="31"/>
  <c r="BN31" i="29"/>
  <c r="CZ31" i="31" s="1"/>
  <c r="CY31" i="31"/>
  <c r="BH40" i="29"/>
  <c r="BI40" i="29"/>
  <c r="CN40" i="31"/>
  <c r="BJ40" i="29"/>
  <c r="CY24" i="31"/>
  <c r="BN24" i="29"/>
  <c r="CZ24" i="31" s="1"/>
  <c r="CY16" i="31"/>
  <c r="BN16" i="29"/>
  <c r="CZ16" i="31" s="1"/>
  <c r="CY11" i="31"/>
  <c r="BN11" i="29"/>
  <c r="CZ11" i="31" s="1"/>
  <c r="BI25" i="29"/>
  <c r="BJ25" i="29"/>
  <c r="BH25" i="29"/>
  <c r="CN25" i="31"/>
  <c r="BN23" i="29"/>
  <c r="CZ23" i="31" s="1"/>
  <c r="CY23" i="31"/>
  <c r="BH10" i="29"/>
  <c r="CN10" i="31"/>
  <c r="BG6" i="29"/>
  <c r="BI10" i="29"/>
  <c r="BJ10" i="29"/>
  <c r="BJ24" i="29"/>
  <c r="BH24" i="29"/>
  <c r="BI24" i="29"/>
  <c r="CN24" i="31"/>
  <c r="BN33" i="29"/>
  <c r="CZ33" i="31" s="1"/>
  <c r="CY33" i="31"/>
  <c r="BN22" i="29"/>
  <c r="CZ22" i="31" s="1"/>
  <c r="CY22" i="31"/>
  <c r="CN17" i="31"/>
  <c r="BI17" i="29"/>
  <c r="BJ17" i="29"/>
  <c r="BH17" i="29"/>
  <c r="BN25" i="29"/>
  <c r="CZ25" i="31" s="1"/>
  <c r="CY25" i="31"/>
  <c r="BN38" i="29"/>
  <c r="CZ38" i="31" s="1"/>
  <c r="CY38" i="31"/>
  <c r="BN19" i="29"/>
  <c r="CZ19" i="31" s="1"/>
  <c r="CY19" i="31"/>
  <c r="BJ21" i="29"/>
  <c r="BI21" i="29"/>
  <c r="CN21" i="31"/>
  <c r="BH21" i="29"/>
  <c r="BH16" i="29"/>
  <c r="CN16" i="31"/>
  <c r="BJ16" i="29"/>
  <c r="BI16" i="29"/>
  <c r="BH22" i="29"/>
  <c r="BJ22" i="29"/>
  <c r="BI22" i="29"/>
  <c r="CN22" i="31"/>
  <c r="CN28" i="31"/>
  <c r="BH28" i="29"/>
  <c r="BI28" i="29"/>
  <c r="BJ28" i="29"/>
  <c r="BJ33" i="29"/>
  <c r="CN33" i="31"/>
  <c r="BH33" i="29"/>
  <c r="BI33" i="29"/>
  <c r="BN10" i="29"/>
  <c r="CZ10" i="31" s="1"/>
  <c r="F83" i="4" s="1"/>
  <c r="CY10" i="31"/>
  <c r="F82" i="4" s="1"/>
  <c r="BJ39" i="29"/>
  <c r="BI39" i="29"/>
  <c r="CN39" i="31"/>
  <c r="BH39" i="29"/>
  <c r="BI19" i="29"/>
  <c r="CN19" i="31"/>
  <c r="BJ19" i="29"/>
  <c r="BH19" i="29"/>
  <c r="CY34" i="31"/>
  <c r="BN34" i="29"/>
  <c r="CZ34" i="31" s="1"/>
  <c r="CY32" i="31"/>
  <c r="BN32" i="29"/>
  <c r="CZ32" i="31" s="1"/>
  <c r="AE13" i="30"/>
  <c r="BN21" i="29"/>
  <c r="CY21" i="31"/>
  <c r="BM6" i="29"/>
  <c r="DA17" i="31"/>
  <c r="BZ17" i="30"/>
  <c r="DA35" i="31"/>
  <c r="BZ35" i="30"/>
  <c r="AE16" i="30"/>
  <c r="BT33" i="30"/>
  <c r="CR33" i="31"/>
  <c r="BB15" i="30"/>
  <c r="BY15" i="30"/>
  <c r="BA15" i="30"/>
  <c r="V15" i="30"/>
  <c r="V15" i="31" s="1"/>
  <c r="BS15" i="30"/>
  <c r="Y15" i="31"/>
  <c r="BY6" i="31"/>
  <c r="BT17" i="30"/>
  <c r="CR17" i="31"/>
  <c r="CR35" i="31"/>
  <c r="BT35" i="30"/>
  <c r="BO6" i="31"/>
  <c r="DA33" i="31"/>
  <c r="BZ33" i="30"/>
  <c r="CI25" i="31"/>
  <c r="CI6" i="31" s="1"/>
  <c r="BO6" i="30"/>
  <c r="BT41" i="30" l="1"/>
  <c r="BB25" i="30"/>
  <c r="AA6" i="30"/>
  <c r="BA37" i="30"/>
  <c r="Y37" i="31"/>
  <c r="AD6" i="30"/>
  <c r="V37" i="30"/>
  <c r="V37" i="31" s="1"/>
  <c r="BY37" i="30"/>
  <c r="DA37" i="31" s="1"/>
  <c r="BY25" i="30"/>
  <c r="Y25" i="31"/>
  <c r="BZ41" i="30"/>
  <c r="DA41" i="31"/>
  <c r="BA25" i="30"/>
  <c r="BS25" i="30"/>
  <c r="CR25" i="31" s="1"/>
  <c r="CY6" i="31"/>
  <c r="AX19" i="29"/>
  <c r="BR19" i="31" s="1"/>
  <c r="CQ19" i="31"/>
  <c r="AW19" i="29"/>
  <c r="BQ19" i="31" s="1"/>
  <c r="CP19" i="31"/>
  <c r="CQ39" i="31"/>
  <c r="AX39" i="29"/>
  <c r="BR39" i="31" s="1"/>
  <c r="CO33" i="31"/>
  <c r="AV33" i="29"/>
  <c r="AX33" i="29"/>
  <c r="BR33" i="31" s="1"/>
  <c r="CQ33" i="31"/>
  <c r="AW28" i="29"/>
  <c r="BQ28" i="31" s="1"/>
  <c r="CP28" i="31"/>
  <c r="CP22" i="31"/>
  <c r="AW22" i="29"/>
  <c r="BQ22" i="31" s="1"/>
  <c r="AV22" i="29"/>
  <c r="CO22" i="31"/>
  <c r="AX16" i="29"/>
  <c r="BR16" i="31" s="1"/>
  <c r="CQ16" i="31"/>
  <c r="CO16" i="31"/>
  <c r="AV16" i="29"/>
  <c r="AX21" i="29"/>
  <c r="BR21" i="31" s="1"/>
  <c r="CQ21" i="31"/>
  <c r="CQ17" i="31"/>
  <c r="AX17" i="29"/>
  <c r="BR17" i="31" s="1"/>
  <c r="AW24" i="29"/>
  <c r="BQ24" i="31" s="1"/>
  <c r="CP24" i="31"/>
  <c r="AX24" i="29"/>
  <c r="BR24" i="31" s="1"/>
  <c r="CQ24" i="31"/>
  <c r="AW10" i="29"/>
  <c r="CP10" i="31"/>
  <c r="F75" i="4" s="1"/>
  <c r="BI6" i="29"/>
  <c r="F73" i="4"/>
  <c r="CN6" i="31"/>
  <c r="CQ25" i="31"/>
  <c r="AX25" i="29"/>
  <c r="BR25" i="31" s="1"/>
  <c r="AX40" i="29"/>
  <c r="BR40" i="31" s="1"/>
  <c r="CQ40" i="31"/>
  <c r="AW40" i="29"/>
  <c r="BQ40" i="31" s="1"/>
  <c r="CP40" i="31"/>
  <c r="CP14" i="31"/>
  <c r="AW14" i="29"/>
  <c r="BQ14" i="31" s="1"/>
  <c r="CO29" i="31"/>
  <c r="AV29" i="29"/>
  <c r="CQ29" i="31"/>
  <c r="AX29" i="29"/>
  <c r="BR29" i="31" s="1"/>
  <c r="AV32" i="29"/>
  <c r="CO32" i="31"/>
  <c r="AX15" i="29"/>
  <c r="BR15" i="31" s="1"/>
  <c r="CQ15" i="31"/>
  <c r="Y39" i="31"/>
  <c r="V39" i="30"/>
  <c r="V39" i="31" s="1"/>
  <c r="BB39" i="30"/>
  <c r="BA39" i="30"/>
  <c r="BS39" i="30"/>
  <c r="BY39" i="30"/>
  <c r="Y29" i="31"/>
  <c r="V29" i="30"/>
  <c r="V29" i="31" s="1"/>
  <c r="BY29" i="30"/>
  <c r="BA29" i="30"/>
  <c r="BB29" i="30"/>
  <c r="BS29" i="30"/>
  <c r="Y40" i="31"/>
  <c r="BS40" i="30"/>
  <c r="BB40" i="30"/>
  <c r="V40" i="30"/>
  <c r="V40" i="31" s="1"/>
  <c r="BY40" i="30"/>
  <c r="BA40" i="30"/>
  <c r="DA30" i="31"/>
  <c r="BZ30" i="30"/>
  <c r="BT30" i="30"/>
  <c r="CR30" i="31"/>
  <c r="BS27" i="30"/>
  <c r="BB27" i="30"/>
  <c r="BA27" i="30"/>
  <c r="BY27" i="30"/>
  <c r="Y27" i="31"/>
  <c r="V27" i="30"/>
  <c r="V27" i="31" s="1"/>
  <c r="DA14" i="31"/>
  <c r="BZ14" i="30"/>
  <c r="AW31" i="29"/>
  <c r="BQ31" i="31" s="1"/>
  <c r="CP31" i="31"/>
  <c r="AV31" i="29"/>
  <c r="CO31" i="31"/>
  <c r="CO38" i="31"/>
  <c r="AV38" i="29"/>
  <c r="AW38" i="29"/>
  <c r="BQ38" i="31" s="1"/>
  <c r="CP38" i="31"/>
  <c r="CQ27" i="31"/>
  <c r="AX27" i="29"/>
  <c r="BR27" i="31" s="1"/>
  <c r="CP27" i="31"/>
  <c r="AW27" i="29"/>
  <c r="BQ27" i="31" s="1"/>
  <c r="CQ35" i="31"/>
  <c r="AX35" i="29"/>
  <c r="BR35" i="31" s="1"/>
  <c r="CO35" i="31"/>
  <c r="AV35" i="29"/>
  <c r="CQ12" i="31"/>
  <c r="AX12" i="29"/>
  <c r="BR12" i="31" s="1"/>
  <c r="CP12" i="31"/>
  <c r="AW12" i="29"/>
  <c r="BQ12" i="31" s="1"/>
  <c r="AX20" i="29"/>
  <c r="BR20" i="31" s="1"/>
  <c r="CQ20" i="31"/>
  <c r="CO20" i="31"/>
  <c r="AV20" i="29"/>
  <c r="CP30" i="31"/>
  <c r="AW30" i="29"/>
  <c r="BQ30" i="31" s="1"/>
  <c r="AV30" i="29"/>
  <c r="CO30" i="31"/>
  <c r="AW26" i="29"/>
  <c r="BQ26" i="31" s="1"/>
  <c r="CP26" i="31"/>
  <c r="AW23" i="29"/>
  <c r="BQ23" i="31" s="1"/>
  <c r="CP23" i="31"/>
  <c r="AX41" i="29"/>
  <c r="BR41" i="31" s="1"/>
  <c r="CQ41" i="31"/>
  <c r="AV41" i="29"/>
  <c r="CO41" i="31"/>
  <c r="AW11" i="29"/>
  <c r="CP11" i="31"/>
  <c r="CP34" i="31"/>
  <c r="AW34" i="29"/>
  <c r="BQ34" i="31" s="1"/>
  <c r="CO34" i="31"/>
  <c r="AV34" i="29"/>
  <c r="CQ37" i="31"/>
  <c r="AX37" i="29"/>
  <c r="BR37" i="31" s="1"/>
  <c r="CO37" i="31"/>
  <c r="AV37" i="29"/>
  <c r="CO13" i="31"/>
  <c r="AV13" i="29"/>
  <c r="AW13" i="29"/>
  <c r="BQ13" i="31" s="1"/>
  <c r="CP13" i="31"/>
  <c r="AV18" i="29"/>
  <c r="CO18" i="31"/>
  <c r="CO36" i="31"/>
  <c r="AV36" i="29"/>
  <c r="BT25" i="30"/>
  <c r="BB21" i="30"/>
  <c r="Y21" i="31"/>
  <c r="BA21" i="30"/>
  <c r="BS21" i="30"/>
  <c r="BY21" i="30"/>
  <c r="V21" i="30"/>
  <c r="V21" i="31" s="1"/>
  <c r="Y12" i="31"/>
  <c r="BB12" i="30"/>
  <c r="BY12" i="30"/>
  <c r="BA12" i="30"/>
  <c r="V12" i="30"/>
  <c r="V12" i="31" s="1"/>
  <c r="BS12" i="30"/>
  <c r="CR37" i="31"/>
  <c r="BT37" i="30"/>
  <c r="BY10" i="30"/>
  <c r="BS10" i="30"/>
  <c r="Y10" i="31"/>
  <c r="BB10" i="30"/>
  <c r="BA10" i="30"/>
  <c r="V10" i="30"/>
  <c r="V10" i="31" s="1"/>
  <c r="DA36" i="31"/>
  <c r="BZ36" i="30"/>
  <c r="DA24" i="31"/>
  <c r="BZ24" i="30"/>
  <c r="BZ18" i="30"/>
  <c r="DA18" i="31"/>
  <c r="AV19" i="29"/>
  <c r="CO19" i="31"/>
  <c r="CO39" i="31"/>
  <c r="AV39" i="29"/>
  <c r="CP39" i="31"/>
  <c r="AW39" i="29"/>
  <c r="BQ39" i="31" s="1"/>
  <c r="CP33" i="31"/>
  <c r="AW33" i="29"/>
  <c r="BQ33" i="31" s="1"/>
  <c r="CQ28" i="31"/>
  <c r="AX28" i="29"/>
  <c r="BR28" i="31" s="1"/>
  <c r="CO28" i="31"/>
  <c r="AV28" i="29"/>
  <c r="AX22" i="29"/>
  <c r="BR22" i="31" s="1"/>
  <c r="CQ22" i="31"/>
  <c r="CP16" i="31"/>
  <c r="AW16" i="29"/>
  <c r="BQ16" i="31" s="1"/>
  <c r="CO21" i="31"/>
  <c r="AV21" i="29"/>
  <c r="AW21" i="29"/>
  <c r="BQ21" i="31" s="1"/>
  <c r="CP21" i="31"/>
  <c r="CO17" i="31"/>
  <c r="AV17" i="29"/>
  <c r="AW17" i="29"/>
  <c r="BQ17" i="31" s="1"/>
  <c r="CP17" i="31"/>
  <c r="AV24" i="29"/>
  <c r="CO24" i="31"/>
  <c r="BJ6" i="29"/>
  <c r="CQ10" i="31"/>
  <c r="AX10" i="29"/>
  <c r="CO10" i="31"/>
  <c r="F74" i="4" s="1"/>
  <c r="AV10" i="29"/>
  <c r="BH6" i="29"/>
  <c r="CO25" i="31"/>
  <c r="AV25" i="29"/>
  <c r="AW25" i="29"/>
  <c r="BQ25" i="31" s="1"/>
  <c r="CP25" i="31"/>
  <c r="CO40" i="31"/>
  <c r="AV40" i="29"/>
  <c r="CQ14" i="31"/>
  <c r="AX14" i="29"/>
  <c r="BR14" i="31" s="1"/>
  <c r="CO14" i="31"/>
  <c r="AV14" i="29"/>
  <c r="AW29" i="29"/>
  <c r="BQ29" i="31" s="1"/>
  <c r="CP29" i="31"/>
  <c r="CP32" i="31"/>
  <c r="AW32" i="29"/>
  <c r="BQ32" i="31" s="1"/>
  <c r="AX32" i="29"/>
  <c r="BR32" i="31" s="1"/>
  <c r="CQ32" i="31"/>
  <c r="AV15" i="29"/>
  <c r="CO15" i="31"/>
  <c r="CP15" i="31"/>
  <c r="AW15" i="29"/>
  <c r="BQ15" i="31" s="1"/>
  <c r="BB38" i="30"/>
  <c r="BS38" i="30"/>
  <c r="BY38" i="30"/>
  <c r="Y38" i="31"/>
  <c r="V38" i="30"/>
  <c r="V38" i="31" s="1"/>
  <c r="BA38" i="30"/>
  <c r="BA11" i="30"/>
  <c r="BY11" i="30"/>
  <c r="BS11" i="30"/>
  <c r="Y11" i="31"/>
  <c r="BB11" i="30"/>
  <c r="V11" i="30"/>
  <c r="V11" i="31" s="1"/>
  <c r="Y31" i="31"/>
  <c r="BY31" i="30"/>
  <c r="BB31" i="30"/>
  <c r="BS31" i="30"/>
  <c r="BA31" i="30"/>
  <c r="V31" i="30"/>
  <c r="V31" i="31" s="1"/>
  <c r="V19" i="30"/>
  <c r="V19" i="31" s="1"/>
  <c r="Y19" i="31"/>
  <c r="BB19" i="30"/>
  <c r="BA19" i="30"/>
  <c r="BY19" i="30"/>
  <c r="BS19" i="30"/>
  <c r="Y34" i="31"/>
  <c r="BB34" i="30"/>
  <c r="BY34" i="30"/>
  <c r="V34" i="30"/>
  <c r="V34" i="31" s="1"/>
  <c r="BS34" i="30"/>
  <c r="BA34" i="30"/>
  <c r="CR14" i="31"/>
  <c r="BT14" i="30"/>
  <c r="BY32" i="30"/>
  <c r="BA32" i="30"/>
  <c r="BB32" i="30"/>
  <c r="V32" i="30"/>
  <c r="V32" i="31" s="1"/>
  <c r="Y32" i="31"/>
  <c r="BS32" i="30"/>
  <c r="CQ31" i="31"/>
  <c r="AX31" i="29"/>
  <c r="BR31" i="31" s="1"/>
  <c r="AX38" i="29"/>
  <c r="BR38" i="31" s="1"/>
  <c r="CQ38" i="31"/>
  <c r="CO27" i="31"/>
  <c r="AV27" i="29"/>
  <c r="CP35" i="31"/>
  <c r="AW35" i="29"/>
  <c r="BQ35" i="31" s="1"/>
  <c r="CO12" i="31"/>
  <c r="AV12" i="29"/>
  <c r="CP20" i="31"/>
  <c r="AW20" i="29"/>
  <c r="BQ20" i="31" s="1"/>
  <c r="CQ30" i="31"/>
  <c r="AX30" i="29"/>
  <c r="BR30" i="31" s="1"/>
  <c r="CO26" i="31"/>
  <c r="AV26" i="29"/>
  <c r="CQ26" i="31"/>
  <c r="AX26" i="29"/>
  <c r="BR26" i="31" s="1"/>
  <c r="AX23" i="29"/>
  <c r="BR23" i="31" s="1"/>
  <c r="CQ23" i="31"/>
  <c r="AV23" i="29"/>
  <c r="CO23" i="31"/>
  <c r="CP41" i="31"/>
  <c r="AW41" i="29"/>
  <c r="BQ41" i="31" s="1"/>
  <c r="AX11" i="29"/>
  <c r="BR11" i="31" s="1"/>
  <c r="CQ11" i="31"/>
  <c r="CO11" i="31"/>
  <c r="AV11" i="29"/>
  <c r="BP11" i="31" s="1"/>
  <c r="AX34" i="29"/>
  <c r="BR34" i="31" s="1"/>
  <c r="CQ34" i="31"/>
  <c r="CP37" i="31"/>
  <c r="AW37" i="29"/>
  <c r="BQ37" i="31" s="1"/>
  <c r="CQ13" i="31"/>
  <c r="AX13" i="29"/>
  <c r="BR13" i="31" s="1"/>
  <c r="CQ18" i="31"/>
  <c r="AX18" i="29"/>
  <c r="BR18" i="31" s="1"/>
  <c r="CP18" i="31"/>
  <c r="AW18" i="29"/>
  <c r="BQ18" i="31" s="1"/>
  <c r="AX36" i="29"/>
  <c r="BR36" i="31" s="1"/>
  <c r="CQ36" i="31"/>
  <c r="CP36" i="31"/>
  <c r="AW36" i="29"/>
  <c r="BQ36" i="31" s="1"/>
  <c r="BZ25" i="30"/>
  <c r="DA25" i="31"/>
  <c r="BB23" i="30"/>
  <c r="Y23" i="31"/>
  <c r="BY23" i="30"/>
  <c r="V23" i="30"/>
  <c r="V23" i="31" s="1"/>
  <c r="BA23" i="30"/>
  <c r="BS23" i="30"/>
  <c r="DA28" i="31"/>
  <c r="BZ28" i="30"/>
  <c r="CR28" i="31"/>
  <c r="BT28" i="30"/>
  <c r="BZ26" i="30"/>
  <c r="DA26" i="31"/>
  <c r="CR26" i="31"/>
  <c r="BT26" i="30"/>
  <c r="Y22" i="31"/>
  <c r="BA22" i="30"/>
  <c r="V22" i="30"/>
  <c r="V22" i="31" s="1"/>
  <c r="BY22" i="30"/>
  <c r="BB22" i="30"/>
  <c r="BS22" i="30"/>
  <c r="CR36" i="31"/>
  <c r="BT36" i="30"/>
  <c r="BT24" i="30"/>
  <c r="CR24" i="31"/>
  <c r="BT18" i="30"/>
  <c r="CR18" i="31"/>
  <c r="DA20" i="31"/>
  <c r="BZ20" i="30"/>
  <c r="CR20" i="31"/>
  <c r="BT20" i="30"/>
  <c r="CA33" i="30"/>
  <c r="DC33" i="31" s="1"/>
  <c r="DB33" i="31"/>
  <c r="BW35" i="30"/>
  <c r="BU35" i="30"/>
  <c r="BV35" i="30"/>
  <c r="CS35" i="31"/>
  <c r="CS17" i="31"/>
  <c r="BV17" i="30"/>
  <c r="BU17" i="30"/>
  <c r="BW17" i="30"/>
  <c r="DA15" i="31"/>
  <c r="BZ15" i="30"/>
  <c r="BA16" i="30"/>
  <c r="Y16" i="31"/>
  <c r="BS16" i="30"/>
  <c r="V16" i="30"/>
  <c r="V16" i="31" s="1"/>
  <c r="BB16" i="30"/>
  <c r="BY16" i="30"/>
  <c r="DB17" i="31"/>
  <c r="CA17" i="30"/>
  <c r="DC17" i="31" s="1"/>
  <c r="CZ21" i="31"/>
  <c r="CZ6" i="31" s="1"/>
  <c r="BN6" i="29"/>
  <c r="CR15" i="31"/>
  <c r="BT15" i="30"/>
  <c r="BW33" i="30"/>
  <c r="BU33" i="30"/>
  <c r="CS33" i="31"/>
  <c r="BV33" i="30"/>
  <c r="CA35" i="30"/>
  <c r="DC35" i="31" s="1"/>
  <c r="DB35" i="31"/>
  <c r="BB13" i="30"/>
  <c r="V13" i="30"/>
  <c r="BY13" i="30"/>
  <c r="AE6" i="30"/>
  <c r="BA13" i="30"/>
  <c r="Y13" i="31"/>
  <c r="BS13" i="30"/>
  <c r="M38" i="4" l="1"/>
  <c r="BZ37" i="30"/>
  <c r="BU41" i="30"/>
  <c r="BW41" i="30"/>
  <c r="BV41" i="30"/>
  <c r="CS41" i="31"/>
  <c r="M35" i="4"/>
  <c r="DB41" i="31"/>
  <c r="CA41" i="30"/>
  <c r="DC41" i="31" s="1"/>
  <c r="BA6" i="30"/>
  <c r="CS18" i="31"/>
  <c r="BV18" i="30"/>
  <c r="BU18" i="30"/>
  <c r="BW18" i="30"/>
  <c r="BW24" i="30"/>
  <c r="BU24" i="30"/>
  <c r="CS24" i="31"/>
  <c r="BV24" i="30"/>
  <c r="DB26" i="31"/>
  <c r="CA26" i="30"/>
  <c r="DC26" i="31" s="1"/>
  <c r="DA23" i="31"/>
  <c r="BZ23" i="30"/>
  <c r="DB25" i="31"/>
  <c r="CA25" i="30"/>
  <c r="DC25" i="31" s="1"/>
  <c r="AY23" i="29"/>
  <c r="BP23" i="31"/>
  <c r="DA32" i="31"/>
  <c r="BZ32" i="30"/>
  <c r="CR34" i="31"/>
  <c r="BT34" i="30"/>
  <c r="DA34" i="31"/>
  <c r="BZ34" i="30"/>
  <c r="DA19" i="31"/>
  <c r="BZ19" i="30"/>
  <c r="CR11" i="31"/>
  <c r="BT11" i="30"/>
  <c r="DA38" i="31"/>
  <c r="BZ38" i="30"/>
  <c r="AY15" i="29"/>
  <c r="BP15" i="31"/>
  <c r="BP10" i="31"/>
  <c r="F63" i="4" s="1"/>
  <c r="AY10" i="29"/>
  <c r="AV6" i="29"/>
  <c r="AX6" i="29"/>
  <c r="BR10" i="31"/>
  <c r="BP24" i="31"/>
  <c r="AY24" i="29"/>
  <c r="CO6" i="31"/>
  <c r="AY19" i="29"/>
  <c r="BP19" i="31"/>
  <c r="CA18" i="30"/>
  <c r="DC18" i="31" s="1"/>
  <c r="DB18" i="31"/>
  <c r="BZ10" i="30"/>
  <c r="DA10" i="31"/>
  <c r="DA12" i="31"/>
  <c r="BZ12" i="30"/>
  <c r="BZ21" i="30"/>
  <c r="DA21" i="31"/>
  <c r="AY18" i="29"/>
  <c r="BP18" i="31"/>
  <c r="CP6" i="31"/>
  <c r="AY11" i="29"/>
  <c r="BQ11" i="31"/>
  <c r="BP41" i="31"/>
  <c r="AY41" i="29"/>
  <c r="BP30" i="31"/>
  <c r="AY30" i="29"/>
  <c r="BP31" i="31"/>
  <c r="AY31" i="29"/>
  <c r="CR27" i="31"/>
  <c r="BT27" i="30"/>
  <c r="CS30" i="31"/>
  <c r="BV30" i="30"/>
  <c r="BW30" i="30"/>
  <c r="BU30" i="30"/>
  <c r="BZ40" i="30"/>
  <c r="DA40" i="31"/>
  <c r="BZ29" i="30"/>
  <c r="DA29" i="31"/>
  <c r="BT39" i="30"/>
  <c r="CR39" i="31"/>
  <c r="AY32" i="29"/>
  <c r="BP32" i="31"/>
  <c r="AY16" i="29"/>
  <c r="BP16" i="31"/>
  <c r="BP33" i="31"/>
  <c r="AY33" i="29"/>
  <c r="CS20" i="31"/>
  <c r="BW20" i="30"/>
  <c r="BU20" i="30"/>
  <c r="BV20" i="30"/>
  <c r="CA20" i="30"/>
  <c r="DC20" i="31" s="1"/>
  <c r="DB20" i="31"/>
  <c r="BV36" i="30"/>
  <c r="BW36" i="30"/>
  <c r="CS36" i="31"/>
  <c r="BU36" i="30"/>
  <c r="CR22" i="31"/>
  <c r="BT22" i="30"/>
  <c r="BZ22" i="30"/>
  <c r="DA22" i="31"/>
  <c r="CS26" i="31"/>
  <c r="BU26" i="30"/>
  <c r="BW26" i="30"/>
  <c r="BV26" i="30"/>
  <c r="DB37" i="31"/>
  <c r="CA37" i="30"/>
  <c r="DC37" i="31" s="1"/>
  <c r="CS28" i="31"/>
  <c r="BU28" i="30"/>
  <c r="BW28" i="30"/>
  <c r="BV28" i="30"/>
  <c r="DB28" i="31"/>
  <c r="CA28" i="30"/>
  <c r="DC28" i="31" s="1"/>
  <c r="BT23" i="30"/>
  <c r="CR23" i="31"/>
  <c r="AY26" i="29"/>
  <c r="BP26" i="31"/>
  <c r="BP12" i="31"/>
  <c r="AY12" i="29"/>
  <c r="BP27" i="31"/>
  <c r="AY27" i="29"/>
  <c r="CR32" i="31"/>
  <c r="BT32" i="30"/>
  <c r="CS14" i="31"/>
  <c r="BW14" i="30"/>
  <c r="BV14" i="30"/>
  <c r="BU14" i="30"/>
  <c r="BT19" i="30"/>
  <c r="CR19" i="31"/>
  <c r="BT31" i="30"/>
  <c r="CR31" i="31"/>
  <c r="DA31" i="31"/>
  <c r="BZ31" i="30"/>
  <c r="DA11" i="31"/>
  <c r="BZ11" i="30"/>
  <c r="BT38" i="30"/>
  <c r="CR38" i="31"/>
  <c r="BP14" i="31"/>
  <c r="AY14" i="29"/>
  <c r="AY40" i="29"/>
  <c r="BP40" i="31"/>
  <c r="BP25" i="31"/>
  <c r="AY25" i="29"/>
  <c r="F76" i="4"/>
  <c r="CQ6" i="31"/>
  <c r="BP17" i="31"/>
  <c r="AY17" i="29"/>
  <c r="AY21" i="29"/>
  <c r="BP21" i="31"/>
  <c r="BP28" i="31"/>
  <c r="AY28" i="29"/>
  <c r="AY39" i="29"/>
  <c r="BP39" i="31"/>
  <c r="CA24" i="30"/>
  <c r="DC24" i="31" s="1"/>
  <c r="DB24" i="31"/>
  <c r="DB36" i="31"/>
  <c r="CA36" i="30"/>
  <c r="DC36" i="31" s="1"/>
  <c r="BT10" i="30"/>
  <c r="CR10" i="31"/>
  <c r="M72" i="4" s="1"/>
  <c r="BW37" i="30"/>
  <c r="BU37" i="30"/>
  <c r="CS37" i="31"/>
  <c r="BV37" i="30"/>
  <c r="CR12" i="31"/>
  <c r="BT12" i="30"/>
  <c r="CR21" i="31"/>
  <c r="BT21" i="30"/>
  <c r="BV25" i="30"/>
  <c r="CS25" i="31"/>
  <c r="BU25" i="30"/>
  <c r="BW25" i="30"/>
  <c r="AY36" i="29"/>
  <c r="BP36" i="31"/>
  <c r="BP13" i="31"/>
  <c r="AY13" i="29"/>
  <c r="BP37" i="31"/>
  <c r="AY37" i="29"/>
  <c r="BP34" i="31"/>
  <c r="AY34" i="29"/>
  <c r="BP20" i="31"/>
  <c r="AY20" i="29"/>
  <c r="BP35" i="31"/>
  <c r="AY35" i="29"/>
  <c r="AY38" i="29"/>
  <c r="BP38" i="31"/>
  <c r="CA14" i="30"/>
  <c r="DC14" i="31" s="1"/>
  <c r="DB14" i="31"/>
  <c r="BZ27" i="30"/>
  <c r="DA27" i="31"/>
  <c r="DB30" i="31"/>
  <c r="CA30" i="30"/>
  <c r="DC30" i="31" s="1"/>
  <c r="BT40" i="30"/>
  <c r="CR40" i="31"/>
  <c r="CR29" i="31"/>
  <c r="BT29" i="30"/>
  <c r="DA39" i="31"/>
  <c r="BZ39" i="30"/>
  <c r="BP29" i="31"/>
  <c r="AY29" i="29"/>
  <c r="BQ10" i="31"/>
  <c r="AW6" i="29"/>
  <c r="BP22" i="31"/>
  <c r="AY22" i="29"/>
  <c r="G24" i="21"/>
  <c r="Y6" i="31"/>
  <c r="V13" i="31"/>
  <c r="V6" i="30"/>
  <c r="CR13" i="31"/>
  <c r="BT13" i="30"/>
  <c r="BS6" i="30"/>
  <c r="DA13" i="31"/>
  <c r="BZ13" i="30"/>
  <c r="BY6" i="30"/>
  <c r="BB6" i="30"/>
  <c r="CU33" i="31"/>
  <c r="BD33" i="30"/>
  <c r="BU33" i="31" s="1"/>
  <c r="BG33" i="30"/>
  <c r="BH33" i="30" s="1"/>
  <c r="BI33" i="30" s="1"/>
  <c r="CT33" i="31"/>
  <c r="BC33" i="30"/>
  <c r="CO33" i="30"/>
  <c r="BW15" i="30"/>
  <c r="CS15" i="31"/>
  <c r="BU15" i="30"/>
  <c r="BV15" i="30"/>
  <c r="BT16" i="30"/>
  <c r="CR16" i="31"/>
  <c r="CA15" i="30"/>
  <c r="DC15" i="31" s="1"/>
  <c r="DB15" i="31"/>
  <c r="CV17" i="31"/>
  <c r="BE17" i="30"/>
  <c r="BV17" i="31" s="1"/>
  <c r="CU17" i="31"/>
  <c r="BD17" i="30"/>
  <c r="BU17" i="31" s="1"/>
  <c r="CO35" i="30"/>
  <c r="CT35" i="31"/>
  <c r="BC35" i="30"/>
  <c r="BG35" i="30"/>
  <c r="BH35" i="30" s="1"/>
  <c r="BI35" i="30" s="1"/>
  <c r="CV33" i="31"/>
  <c r="BE33" i="30"/>
  <c r="BV33" i="31" s="1"/>
  <c r="DA16" i="31"/>
  <c r="BZ16" i="30"/>
  <c r="BC17" i="30"/>
  <c r="CT17" i="31"/>
  <c r="BG17" i="30"/>
  <c r="BH17" i="30" s="1"/>
  <c r="BI17" i="30" s="1"/>
  <c r="CO17" i="30"/>
  <c r="BD35" i="30"/>
  <c r="BU35" i="31" s="1"/>
  <c r="CU35" i="31"/>
  <c r="CV35" i="31"/>
  <c r="BE35" i="30"/>
  <c r="BV35" i="31" s="1"/>
  <c r="CU41" i="31" l="1"/>
  <c r="BD41" i="30"/>
  <c r="BU41" i="31" s="1"/>
  <c r="CV41" i="31"/>
  <c r="BE41" i="30"/>
  <c r="BV41" i="31" s="1"/>
  <c r="BC41" i="30"/>
  <c r="CO41" i="30"/>
  <c r="BG41" i="30"/>
  <c r="BH41" i="30" s="1"/>
  <c r="BI41" i="30" s="1"/>
  <c r="CT41" i="31"/>
  <c r="BS22" i="31"/>
  <c r="AZ22" i="29"/>
  <c r="CB22" i="31" s="1"/>
  <c r="BS29" i="31"/>
  <c r="AZ29" i="29"/>
  <c r="CB29" i="31" s="1"/>
  <c r="CA39" i="30"/>
  <c r="DC39" i="31" s="1"/>
  <c r="DB39" i="31"/>
  <c r="BV29" i="30"/>
  <c r="CS29" i="31"/>
  <c r="BW29" i="30"/>
  <c r="BU29" i="30"/>
  <c r="BS35" i="31"/>
  <c r="AZ35" i="29"/>
  <c r="CB35" i="31" s="1"/>
  <c r="AZ20" i="29"/>
  <c r="CB20" i="31" s="1"/>
  <c r="BS20" i="31"/>
  <c r="AZ34" i="29"/>
  <c r="CB34" i="31" s="1"/>
  <c r="BS34" i="31"/>
  <c r="AZ37" i="29"/>
  <c r="CB37" i="31" s="1"/>
  <c r="BS37" i="31"/>
  <c r="AZ13" i="29"/>
  <c r="CB13" i="31" s="1"/>
  <c r="BS13" i="31"/>
  <c r="CV25" i="31"/>
  <c r="BE25" i="30"/>
  <c r="BV25" i="31" s="1"/>
  <c r="BU21" i="30"/>
  <c r="BW21" i="30"/>
  <c r="CS21" i="31"/>
  <c r="BV21" i="30"/>
  <c r="BV12" i="30"/>
  <c r="BW12" i="30"/>
  <c r="CS12" i="31"/>
  <c r="BU12" i="30"/>
  <c r="CU37" i="31"/>
  <c r="BD37" i="30"/>
  <c r="BU37" i="31" s="1"/>
  <c r="BC37" i="30"/>
  <c r="BG37" i="30"/>
  <c r="BH37" i="30" s="1"/>
  <c r="BI37" i="30" s="1"/>
  <c r="CO37" i="30"/>
  <c r="CT37" i="31"/>
  <c r="AZ28" i="29"/>
  <c r="CB28" i="31" s="1"/>
  <c r="BS28" i="31"/>
  <c r="BS17" i="31"/>
  <c r="AZ17" i="29"/>
  <c r="CB17" i="31" s="1"/>
  <c r="BS25" i="31"/>
  <c r="AZ25" i="29"/>
  <c r="CB25" i="31" s="1"/>
  <c r="AZ14" i="29"/>
  <c r="CB14" i="31" s="1"/>
  <c r="BS14" i="31"/>
  <c r="DB11" i="31"/>
  <c r="CA11" i="30"/>
  <c r="DC11" i="31" s="1"/>
  <c r="CA31" i="30"/>
  <c r="DC31" i="31" s="1"/>
  <c r="DB31" i="31"/>
  <c r="BG14" i="30"/>
  <c r="BH14" i="30" s="1"/>
  <c r="BI14" i="30" s="1"/>
  <c r="CO14" i="30"/>
  <c r="CT14" i="31"/>
  <c r="BC14" i="30"/>
  <c r="CV14" i="31"/>
  <c r="BE14" i="30"/>
  <c r="BV14" i="31" s="1"/>
  <c r="CS32" i="31"/>
  <c r="BU32" i="30"/>
  <c r="BV32" i="30"/>
  <c r="BW32" i="30"/>
  <c r="BS27" i="31"/>
  <c r="AZ27" i="29"/>
  <c r="CB27" i="31" s="1"/>
  <c r="AZ12" i="29"/>
  <c r="CB12" i="31" s="1"/>
  <c r="BS12" i="31"/>
  <c r="BD28" i="30"/>
  <c r="BU28" i="31" s="1"/>
  <c r="CU28" i="31"/>
  <c r="BG28" i="30"/>
  <c r="BH28" i="30" s="1"/>
  <c r="BI28" i="30" s="1"/>
  <c r="CO28" i="30"/>
  <c r="CT28" i="31"/>
  <c r="BC28" i="30"/>
  <c r="CU26" i="31"/>
  <c r="BD26" i="30"/>
  <c r="BU26" i="31" s="1"/>
  <c r="CT26" i="31"/>
  <c r="BC26" i="30"/>
  <c r="BG26" i="30"/>
  <c r="BH26" i="30" s="1"/>
  <c r="BI26" i="30" s="1"/>
  <c r="CO26" i="30"/>
  <c r="BV22" i="30"/>
  <c r="CS22" i="31"/>
  <c r="BW22" i="30"/>
  <c r="BU22" i="30"/>
  <c r="BG36" i="30"/>
  <c r="BH36" i="30" s="1"/>
  <c r="BI36" i="30" s="1"/>
  <c r="CT36" i="31"/>
  <c r="BC36" i="30"/>
  <c r="CO36" i="30"/>
  <c r="BE36" i="30"/>
  <c r="BV36" i="31" s="1"/>
  <c r="CV36" i="31"/>
  <c r="BD20" i="30"/>
  <c r="BU20" i="31" s="1"/>
  <c r="CU20" i="31"/>
  <c r="BE20" i="30"/>
  <c r="BV20" i="31" s="1"/>
  <c r="CV20" i="31"/>
  <c r="AZ33" i="29"/>
  <c r="CB33" i="31" s="1"/>
  <c r="BS33" i="31"/>
  <c r="BP6" i="31"/>
  <c r="CT30" i="31"/>
  <c r="CO30" i="30"/>
  <c r="BG30" i="30"/>
  <c r="BH30" i="30" s="1"/>
  <c r="BI30" i="30" s="1"/>
  <c r="BC30" i="30"/>
  <c r="BD30" i="30"/>
  <c r="BU30" i="31" s="1"/>
  <c r="CU30" i="31"/>
  <c r="AZ11" i="29"/>
  <c r="CB11" i="31" s="1"/>
  <c r="BS11" i="31"/>
  <c r="DB12" i="31"/>
  <c r="CA12" i="30"/>
  <c r="DC12" i="31" s="1"/>
  <c r="AZ10" i="29"/>
  <c r="BS10" i="31"/>
  <c r="AY6" i="29"/>
  <c r="DB38" i="31"/>
  <c r="CA38" i="30"/>
  <c r="DC38" i="31" s="1"/>
  <c r="BU11" i="30"/>
  <c r="BW11" i="30"/>
  <c r="CS11" i="31"/>
  <c r="BV11" i="30"/>
  <c r="DB19" i="31"/>
  <c r="CA19" i="30"/>
  <c r="DC19" i="31" s="1"/>
  <c r="CA34" i="30"/>
  <c r="DC34" i="31" s="1"/>
  <c r="DB34" i="31"/>
  <c r="BV34" i="30"/>
  <c r="BW34" i="30"/>
  <c r="CS34" i="31"/>
  <c r="BU34" i="30"/>
  <c r="DB32" i="31"/>
  <c r="CA32" i="30"/>
  <c r="DC32" i="31" s="1"/>
  <c r="DB23" i="31"/>
  <c r="CA23" i="30"/>
  <c r="DC23" i="31" s="1"/>
  <c r="BD24" i="30"/>
  <c r="BU24" i="31" s="1"/>
  <c r="CU24" i="31"/>
  <c r="BG24" i="30"/>
  <c r="BH24" i="30" s="1"/>
  <c r="BI24" i="30" s="1"/>
  <c r="BC24" i="30"/>
  <c r="CO24" i="30"/>
  <c r="CT24" i="31"/>
  <c r="CV18" i="31"/>
  <c r="BE18" i="30"/>
  <c r="BV18" i="31" s="1"/>
  <c r="BD18" i="30"/>
  <c r="BU18" i="31" s="1"/>
  <c r="CU18" i="31"/>
  <c r="F64" i="4"/>
  <c r="BQ6" i="31"/>
  <c r="BU40" i="30"/>
  <c r="BW40" i="30"/>
  <c r="BV40" i="30"/>
  <c r="CS40" i="31"/>
  <c r="CA27" i="30"/>
  <c r="DC27" i="31" s="1"/>
  <c r="DB27" i="31"/>
  <c r="BS38" i="31"/>
  <c r="AZ38" i="29"/>
  <c r="CB38" i="31" s="1"/>
  <c r="AZ36" i="29"/>
  <c r="CB36" i="31" s="1"/>
  <c r="BS36" i="31"/>
  <c r="CO25" i="30"/>
  <c r="CT25" i="31"/>
  <c r="BG25" i="30"/>
  <c r="BH25" i="30" s="1"/>
  <c r="BI25" i="30" s="1"/>
  <c r="BC25" i="30"/>
  <c r="CU25" i="31"/>
  <c r="BD25" i="30"/>
  <c r="BU25" i="31" s="1"/>
  <c r="BE37" i="30"/>
  <c r="BV37" i="31" s="1"/>
  <c r="CV37" i="31"/>
  <c r="BV10" i="30"/>
  <c r="BU10" i="30"/>
  <c r="CS10" i="31"/>
  <c r="M73" i="4" s="1"/>
  <c r="BW10" i="30"/>
  <c r="BS39" i="31"/>
  <c r="AZ39" i="29"/>
  <c r="CB39" i="31" s="1"/>
  <c r="AZ21" i="29"/>
  <c r="CB21" i="31" s="1"/>
  <c r="BS21" i="31"/>
  <c r="BS40" i="31"/>
  <c r="AZ40" i="29"/>
  <c r="CB40" i="31" s="1"/>
  <c r="BU38" i="30"/>
  <c r="BV38" i="30"/>
  <c r="CS38" i="31"/>
  <c r="BW38" i="30"/>
  <c r="BV31" i="30"/>
  <c r="BU31" i="30"/>
  <c r="CS31" i="31"/>
  <c r="BW31" i="30"/>
  <c r="BU19" i="30"/>
  <c r="BV19" i="30"/>
  <c r="CS19" i="31"/>
  <c r="BW19" i="30"/>
  <c r="CU14" i="31"/>
  <c r="BD14" i="30"/>
  <c r="BU14" i="31" s="1"/>
  <c r="AZ26" i="29"/>
  <c r="CB26" i="31" s="1"/>
  <c r="BS26" i="31"/>
  <c r="BU23" i="30"/>
  <c r="BW23" i="30"/>
  <c r="BV23" i="30"/>
  <c r="CS23" i="31"/>
  <c r="CV28" i="31"/>
  <c r="BE28" i="30"/>
  <c r="BV28" i="31" s="1"/>
  <c r="CV26" i="31"/>
  <c r="BE26" i="30"/>
  <c r="BV26" i="31" s="1"/>
  <c r="CA22" i="30"/>
  <c r="DC22" i="31" s="1"/>
  <c r="DB22" i="31"/>
  <c r="BD36" i="30"/>
  <c r="BU36" i="31" s="1"/>
  <c r="CU36" i="31"/>
  <c r="BC20" i="30"/>
  <c r="BG20" i="30"/>
  <c r="BH20" i="30" s="1"/>
  <c r="BI20" i="30" s="1"/>
  <c r="CT20" i="31"/>
  <c r="CO20" i="30"/>
  <c r="AZ16" i="29"/>
  <c r="CB16" i="31" s="1"/>
  <c r="BS16" i="31"/>
  <c r="AZ32" i="29"/>
  <c r="CB32" i="31" s="1"/>
  <c r="BS32" i="31"/>
  <c r="CS39" i="31"/>
  <c r="BU39" i="30"/>
  <c r="BV39" i="30"/>
  <c r="BW39" i="30"/>
  <c r="DB29" i="31"/>
  <c r="CA29" i="30"/>
  <c r="DC29" i="31" s="1"/>
  <c r="DB40" i="31"/>
  <c r="CA40" i="30"/>
  <c r="DC40" i="31" s="1"/>
  <c r="BE30" i="30"/>
  <c r="BV30" i="31" s="1"/>
  <c r="CV30" i="31"/>
  <c r="BW27" i="30"/>
  <c r="BV27" i="30"/>
  <c r="CS27" i="31"/>
  <c r="BU27" i="30"/>
  <c r="BS31" i="31"/>
  <c r="AZ31" i="29"/>
  <c r="CB31" i="31" s="1"/>
  <c r="BS30" i="31"/>
  <c r="AZ30" i="29"/>
  <c r="CB30" i="31" s="1"/>
  <c r="AZ41" i="29"/>
  <c r="CB41" i="31" s="1"/>
  <c r="BS41" i="31"/>
  <c r="BS18" i="31"/>
  <c r="AZ18" i="29"/>
  <c r="CB18" i="31" s="1"/>
  <c r="DB21" i="31"/>
  <c r="CA21" i="30"/>
  <c r="DC21" i="31" s="1"/>
  <c r="DB10" i="31"/>
  <c r="M82" i="4" s="1"/>
  <c r="CA10" i="30"/>
  <c r="DC10" i="31" s="1"/>
  <c r="M83" i="4" s="1"/>
  <c r="AZ19" i="29"/>
  <c r="CB19" i="31" s="1"/>
  <c r="BS19" i="31"/>
  <c r="BS24" i="31"/>
  <c r="AZ24" i="29"/>
  <c r="CB24" i="31" s="1"/>
  <c r="F65" i="4"/>
  <c r="BR6" i="31"/>
  <c r="BS15" i="31"/>
  <c r="AZ15" i="29"/>
  <c r="CB15" i="31" s="1"/>
  <c r="AZ23" i="29"/>
  <c r="CB23" i="31" s="1"/>
  <c r="BS23" i="31"/>
  <c r="CV24" i="31"/>
  <c r="BE24" i="30"/>
  <c r="BV24" i="31" s="1"/>
  <c r="CT18" i="31"/>
  <c r="BC18" i="30"/>
  <c r="CO18" i="30"/>
  <c r="BG18" i="30"/>
  <c r="BH18" i="30" s="1"/>
  <c r="BI18" i="30" s="1"/>
  <c r="BX35" i="31"/>
  <c r="BJ35" i="30"/>
  <c r="BX33" i="31"/>
  <c r="BJ33" i="30"/>
  <c r="BX17" i="31"/>
  <c r="BJ17" i="30"/>
  <c r="BF17" i="30"/>
  <c r="BT17" i="31"/>
  <c r="BD15" i="30"/>
  <c r="BU15" i="31" s="1"/>
  <c r="CU15" i="31"/>
  <c r="DQ33" i="31"/>
  <c r="CQ33" i="30"/>
  <c r="DS33" i="31" s="1"/>
  <c r="DA6" i="31"/>
  <c r="CR6" i="31"/>
  <c r="G21" i="21"/>
  <c r="G19" i="32" s="1"/>
  <c r="V6" i="31"/>
  <c r="G22" i="32"/>
  <c r="CQ17" i="30"/>
  <c r="DS17" i="31" s="1"/>
  <c r="DQ17" i="31"/>
  <c r="CA16" i="30"/>
  <c r="DC16" i="31" s="1"/>
  <c r="DB16" i="31"/>
  <c r="BF35" i="30"/>
  <c r="BT35" i="31"/>
  <c r="CQ35" i="30"/>
  <c r="DS35" i="31" s="1"/>
  <c r="DQ35" i="31"/>
  <c r="BV16" i="30"/>
  <c r="BW16" i="30"/>
  <c r="CS16" i="31"/>
  <c r="BU16" i="30"/>
  <c r="CO15" i="30"/>
  <c r="CT15" i="31"/>
  <c r="BG15" i="30"/>
  <c r="BH15" i="30" s="1"/>
  <c r="BI15" i="30" s="1"/>
  <c r="BC15" i="30"/>
  <c r="CV15" i="31"/>
  <c r="BE15" i="30"/>
  <c r="BV15" i="31" s="1"/>
  <c r="BT33" i="31"/>
  <c r="BF33" i="30"/>
  <c r="CA13" i="30"/>
  <c r="DB13" i="31"/>
  <c r="BZ6" i="30"/>
  <c r="CS13" i="31"/>
  <c r="BU13" i="30"/>
  <c r="BW13" i="30"/>
  <c r="BV13" i="30"/>
  <c r="BT6" i="30"/>
  <c r="BJ41" i="30" l="1"/>
  <c r="BX41" i="31"/>
  <c r="CQ41" i="30"/>
  <c r="DS41" i="31" s="1"/>
  <c r="DQ41" i="31"/>
  <c r="BT41" i="31"/>
  <c r="BF41" i="30"/>
  <c r="BW41" i="31" s="1"/>
  <c r="BX18" i="31"/>
  <c r="BJ18" i="30"/>
  <c r="BF18" i="30"/>
  <c r="BW18" i="31" s="1"/>
  <c r="BT18" i="31"/>
  <c r="BG27" i="30"/>
  <c r="BH27" i="30" s="1"/>
  <c r="BI27" i="30" s="1"/>
  <c r="CT27" i="31"/>
  <c r="BC27" i="30"/>
  <c r="CO27" i="30"/>
  <c r="BD27" i="30"/>
  <c r="BU27" i="31" s="1"/>
  <c r="CU27" i="31"/>
  <c r="BE39" i="30"/>
  <c r="BV39" i="31" s="1"/>
  <c r="CV39" i="31"/>
  <c r="BC39" i="30"/>
  <c r="CT39" i="31"/>
  <c r="CO39" i="30"/>
  <c r="BG39" i="30"/>
  <c r="BH39" i="30" s="1"/>
  <c r="BI39" i="30" s="1"/>
  <c r="DQ20" i="31"/>
  <c r="CQ20" i="30"/>
  <c r="DS20" i="31" s="1"/>
  <c r="BX20" i="31"/>
  <c r="BJ20" i="30"/>
  <c r="BE23" i="30"/>
  <c r="BV23" i="31" s="1"/>
  <c r="CV23" i="31"/>
  <c r="BE19" i="30"/>
  <c r="BV19" i="31" s="1"/>
  <c r="CV19" i="31"/>
  <c r="CU19" i="31"/>
  <c r="BD19" i="30"/>
  <c r="BU19" i="31" s="1"/>
  <c r="BE31" i="30"/>
  <c r="BV31" i="31" s="1"/>
  <c r="CV31" i="31"/>
  <c r="CO31" i="30"/>
  <c r="BG31" i="30"/>
  <c r="BH31" i="30" s="1"/>
  <c r="BI31" i="30" s="1"/>
  <c r="BC31" i="30"/>
  <c r="CT31" i="31"/>
  <c r="CV38" i="31"/>
  <c r="BE38" i="30"/>
  <c r="BV38" i="31" s="1"/>
  <c r="CU38" i="31"/>
  <c r="BD38" i="30"/>
  <c r="BU38" i="31" s="1"/>
  <c r="BS6" i="31"/>
  <c r="BE10" i="30"/>
  <c r="BV10" i="31" s="1"/>
  <c r="M65" i="4" s="1"/>
  <c r="CV10" i="31"/>
  <c r="M76" i="4" s="1"/>
  <c r="BC10" i="30"/>
  <c r="BG10" i="30"/>
  <c r="BH10" i="30" s="1"/>
  <c r="BI10" i="30" s="1"/>
  <c r="CT10" i="31"/>
  <c r="CO10" i="30"/>
  <c r="BT25" i="31"/>
  <c r="BF25" i="30"/>
  <c r="BW25" i="31" s="1"/>
  <c r="CV40" i="31"/>
  <c r="BE40" i="30"/>
  <c r="BV40" i="31" s="1"/>
  <c r="BF24" i="30"/>
  <c r="BW24" i="31" s="1"/>
  <c r="BT24" i="31"/>
  <c r="CO34" i="30"/>
  <c r="BG34" i="30"/>
  <c r="BH34" i="30" s="1"/>
  <c r="BI34" i="30" s="1"/>
  <c r="CT34" i="31"/>
  <c r="BC34" i="30"/>
  <c r="BE34" i="30"/>
  <c r="BV34" i="31" s="1"/>
  <c r="CV34" i="31"/>
  <c r="BD11" i="30"/>
  <c r="BU11" i="31" s="1"/>
  <c r="CU11" i="31"/>
  <c r="CV11" i="31"/>
  <c r="BE11" i="30"/>
  <c r="BV11" i="31" s="1"/>
  <c r="CB10" i="31"/>
  <c r="AZ6" i="29"/>
  <c r="BX30" i="31"/>
  <c r="BJ30" i="30"/>
  <c r="DQ36" i="31"/>
  <c r="CQ36" i="30"/>
  <c r="DS36" i="31" s="1"/>
  <c r="CT22" i="31"/>
  <c r="BG22" i="30"/>
  <c r="BH22" i="30" s="1"/>
  <c r="BI22" i="30" s="1"/>
  <c r="CO22" i="30"/>
  <c r="BC22" i="30"/>
  <c r="DQ26" i="31"/>
  <c r="CQ26" i="30"/>
  <c r="DS26" i="31" s="1"/>
  <c r="BT26" i="31"/>
  <c r="BF26" i="30"/>
  <c r="BW26" i="31" s="1"/>
  <c r="BT28" i="31"/>
  <c r="BF28" i="30"/>
  <c r="BW28" i="31" s="1"/>
  <c r="CQ28" i="30"/>
  <c r="DS28" i="31" s="1"/>
  <c r="DQ28" i="31"/>
  <c r="CV32" i="31"/>
  <c r="BE32" i="30"/>
  <c r="BV32" i="31" s="1"/>
  <c r="BG32" i="30"/>
  <c r="BH32" i="30" s="1"/>
  <c r="BI32" i="30" s="1"/>
  <c r="CT32" i="31"/>
  <c r="BC32" i="30"/>
  <c r="CO32" i="30"/>
  <c r="BF14" i="30"/>
  <c r="BW14" i="31" s="1"/>
  <c r="BT14" i="31"/>
  <c r="DQ14" i="31"/>
  <c r="CQ14" i="30"/>
  <c r="DS14" i="31" s="1"/>
  <c r="BJ37" i="30"/>
  <c r="BX37" i="31"/>
  <c r="BC12" i="30"/>
  <c r="BG12" i="30"/>
  <c r="BH12" i="30" s="1"/>
  <c r="BI12" i="30" s="1"/>
  <c r="CT12" i="31"/>
  <c r="CO12" i="30"/>
  <c r="CV12" i="31"/>
  <c r="BE12" i="30"/>
  <c r="BV12" i="31" s="1"/>
  <c r="CU21" i="31"/>
  <c r="BD21" i="30"/>
  <c r="BU21" i="31" s="1"/>
  <c r="BE21" i="30"/>
  <c r="BV21" i="31" s="1"/>
  <c r="CV21" i="31"/>
  <c r="CT29" i="31"/>
  <c r="BC29" i="30"/>
  <c r="BG29" i="30"/>
  <c r="BH29" i="30" s="1"/>
  <c r="BI29" i="30" s="1"/>
  <c r="CQ18" i="30"/>
  <c r="DS18" i="31" s="1"/>
  <c r="DQ18" i="31"/>
  <c r="BE27" i="30"/>
  <c r="BV27" i="31" s="1"/>
  <c r="CV27" i="31"/>
  <c r="CU39" i="31"/>
  <c r="BD39" i="30"/>
  <c r="BU39" i="31" s="1"/>
  <c r="BT20" i="31"/>
  <c r="BF20" i="30"/>
  <c r="BW20" i="31" s="1"/>
  <c r="CU23" i="31"/>
  <c r="BD23" i="30"/>
  <c r="BU23" i="31" s="1"/>
  <c r="CO23" i="30"/>
  <c r="BG23" i="30"/>
  <c r="BH23" i="30" s="1"/>
  <c r="BI23" i="30" s="1"/>
  <c r="CT23" i="31"/>
  <c r="BC23" i="30"/>
  <c r="CT19" i="31"/>
  <c r="BG19" i="30"/>
  <c r="BH19" i="30" s="1"/>
  <c r="BI19" i="30" s="1"/>
  <c r="BC19" i="30"/>
  <c r="CU31" i="31"/>
  <c r="BD31" i="30"/>
  <c r="BU31" i="31" s="1"/>
  <c r="CT38" i="31"/>
  <c r="BC38" i="30"/>
  <c r="BG38" i="30"/>
  <c r="BH38" i="30" s="1"/>
  <c r="BI38" i="30" s="1"/>
  <c r="CO38" i="30"/>
  <c r="CU10" i="31"/>
  <c r="BD10" i="30"/>
  <c r="BU10" i="31" s="1"/>
  <c r="M64" i="4" s="1"/>
  <c r="BJ25" i="30"/>
  <c r="BX25" i="31"/>
  <c r="DQ25" i="31"/>
  <c r="CQ25" i="30"/>
  <c r="DS25" i="31" s="1"/>
  <c r="BD40" i="30"/>
  <c r="BU40" i="31" s="1"/>
  <c r="CU40" i="31"/>
  <c r="CT40" i="31"/>
  <c r="CO40" i="30"/>
  <c r="BC40" i="30"/>
  <c r="BG40" i="30"/>
  <c r="BH40" i="30" s="1"/>
  <c r="BI40" i="30" s="1"/>
  <c r="DQ24" i="31"/>
  <c r="CQ24" i="30"/>
  <c r="DS24" i="31" s="1"/>
  <c r="BJ24" i="30"/>
  <c r="BX24" i="31"/>
  <c r="BD34" i="30"/>
  <c r="BU34" i="31" s="1"/>
  <c r="CU34" i="31"/>
  <c r="CT11" i="31"/>
  <c r="BC11" i="30"/>
  <c r="CO11" i="30"/>
  <c r="BG11" i="30"/>
  <c r="BH11" i="30" s="1"/>
  <c r="BI11" i="30" s="1"/>
  <c r="BF30" i="30"/>
  <c r="BW30" i="31" s="1"/>
  <c r="BT30" i="31"/>
  <c r="DQ30" i="31"/>
  <c r="CQ30" i="30"/>
  <c r="DS30" i="31" s="1"/>
  <c r="BF36" i="30"/>
  <c r="BW36" i="31" s="1"/>
  <c r="BT36" i="31"/>
  <c r="BX36" i="31"/>
  <c r="BJ36" i="30"/>
  <c r="BE22" i="30"/>
  <c r="BV22" i="31" s="1"/>
  <c r="CV22" i="31"/>
  <c r="BD22" i="30"/>
  <c r="BU22" i="31" s="1"/>
  <c r="CU22" i="31"/>
  <c r="BX26" i="31"/>
  <c r="BJ26" i="30"/>
  <c r="BJ28" i="30"/>
  <c r="BX28" i="31"/>
  <c r="BD32" i="30"/>
  <c r="BU32" i="31" s="1"/>
  <c r="CU32" i="31"/>
  <c r="BJ14" i="30"/>
  <c r="BX14" i="31"/>
  <c r="DQ37" i="31"/>
  <c r="CQ37" i="30"/>
  <c r="DS37" i="31" s="1"/>
  <c r="BT37" i="31"/>
  <c r="BF37" i="30"/>
  <c r="BW37" i="31" s="1"/>
  <c r="CU12" i="31"/>
  <c r="BD12" i="30"/>
  <c r="BU12" i="31" s="1"/>
  <c r="BG21" i="30"/>
  <c r="BH21" i="30" s="1"/>
  <c r="BI21" i="30" s="1"/>
  <c r="BC21" i="30"/>
  <c r="CT21" i="31"/>
  <c r="CV29" i="31"/>
  <c r="BE29" i="30"/>
  <c r="BV29" i="31" s="1"/>
  <c r="CU29" i="31"/>
  <c r="BD29" i="30"/>
  <c r="BU29" i="31" s="1"/>
  <c r="BX15" i="31"/>
  <c r="BJ15" i="30"/>
  <c r="BZ33" i="31"/>
  <c r="CA33" i="31" s="1"/>
  <c r="BK33" i="30"/>
  <c r="BZ35" i="31"/>
  <c r="CA35" i="31" s="1"/>
  <c r="BK35" i="30"/>
  <c r="BZ17" i="31"/>
  <c r="CA17" i="31" s="1"/>
  <c r="BK17" i="30"/>
  <c r="DB6" i="31"/>
  <c r="BD13" i="30"/>
  <c r="CU13" i="31"/>
  <c r="BV6" i="30"/>
  <c r="CT13" i="31"/>
  <c r="BG13" i="30"/>
  <c r="CO13" i="30"/>
  <c r="BC13" i="30"/>
  <c r="BU6" i="30"/>
  <c r="CV13" i="31"/>
  <c r="BE13" i="30"/>
  <c r="BW6" i="30"/>
  <c r="CS6" i="31"/>
  <c r="BW33" i="31"/>
  <c r="BL33" i="30"/>
  <c r="BF15" i="30"/>
  <c r="BT15" i="31"/>
  <c r="BC16" i="30"/>
  <c r="BG16" i="30"/>
  <c r="BH16" i="30" s="1"/>
  <c r="BI16" i="30" s="1"/>
  <c r="CT16" i="31"/>
  <c r="BE16" i="30"/>
  <c r="BV16" i="31" s="1"/>
  <c r="CV16" i="31"/>
  <c r="DC13" i="31"/>
  <c r="DC6" i="31" s="1"/>
  <c r="CA6" i="30"/>
  <c r="CQ15" i="30"/>
  <c r="DS15" i="31" s="1"/>
  <c r="DQ15" i="31"/>
  <c r="CU16" i="31"/>
  <c r="BD16" i="30"/>
  <c r="BU16" i="31" s="1"/>
  <c r="BW35" i="31"/>
  <c r="BL35" i="30"/>
  <c r="BW17" i="31"/>
  <c r="BL17" i="30"/>
  <c r="M75" i="4" l="1"/>
  <c r="BL41" i="30"/>
  <c r="BZ41" i="31"/>
  <c r="CA41" i="31" s="1"/>
  <c r="BK41" i="30"/>
  <c r="M74" i="4"/>
  <c r="BF21" i="30"/>
  <c r="BW21" i="31" s="1"/>
  <c r="BT21" i="31"/>
  <c r="BK26" i="30"/>
  <c r="BZ26" i="31"/>
  <c r="CA26" i="31" s="1"/>
  <c r="BL26" i="30"/>
  <c r="BZ36" i="31"/>
  <c r="CA36" i="31" s="1"/>
  <c r="BK36" i="30"/>
  <c r="BL36" i="30"/>
  <c r="BX11" i="31"/>
  <c r="BJ11" i="30"/>
  <c r="BF11" i="30"/>
  <c r="BW11" i="31" s="1"/>
  <c r="BT11" i="31"/>
  <c r="BX40" i="31"/>
  <c r="BJ40" i="30"/>
  <c r="DQ40" i="31"/>
  <c r="CQ40" i="30"/>
  <c r="DS40" i="31" s="1"/>
  <c r="BX38" i="31"/>
  <c r="BJ38" i="30"/>
  <c r="BX19" i="31"/>
  <c r="BJ19" i="30"/>
  <c r="BF23" i="30"/>
  <c r="BW23" i="31" s="1"/>
  <c r="BT23" i="31"/>
  <c r="BX23" i="31"/>
  <c r="BJ23" i="30"/>
  <c r="BX29" i="31"/>
  <c r="BJ29" i="30"/>
  <c r="BT12" i="31"/>
  <c r="BF12" i="30"/>
  <c r="BW12" i="31" s="1"/>
  <c r="BZ37" i="31"/>
  <c r="CA37" i="31" s="1"/>
  <c r="BK37" i="30"/>
  <c r="BL37" i="30"/>
  <c r="BF32" i="30"/>
  <c r="BW32" i="31" s="1"/>
  <c r="BT32" i="31"/>
  <c r="BX32" i="31"/>
  <c r="BJ32" i="30"/>
  <c r="DQ22" i="31"/>
  <c r="CQ22" i="30"/>
  <c r="DS22" i="31" s="1"/>
  <c r="F66" i="4"/>
  <c r="CB6" i="31"/>
  <c r="DQ34" i="31"/>
  <c r="CQ34" i="30"/>
  <c r="DS34" i="31" s="1"/>
  <c r="BF10" i="30"/>
  <c r="BW10" i="31" s="1"/>
  <c r="BT10" i="31"/>
  <c r="M63" i="4" s="1"/>
  <c r="BX31" i="31"/>
  <c r="BJ31" i="30"/>
  <c r="BZ20" i="31"/>
  <c r="CA20" i="31" s="1"/>
  <c r="BL20" i="30"/>
  <c r="BK20" i="30"/>
  <c r="BX39" i="31"/>
  <c r="BJ39" i="30"/>
  <c r="DQ27" i="31"/>
  <c r="CQ27" i="30"/>
  <c r="DS27" i="31" s="1"/>
  <c r="BZ18" i="31"/>
  <c r="CA18" i="31" s="1"/>
  <c r="BL18" i="30"/>
  <c r="BK18" i="30"/>
  <c r="BX21" i="31"/>
  <c r="BJ21" i="30"/>
  <c r="BZ14" i="31"/>
  <c r="CA14" i="31" s="1"/>
  <c r="BL14" i="30"/>
  <c r="BK14" i="30"/>
  <c r="BZ28" i="31"/>
  <c r="CA28" i="31" s="1"/>
  <c r="BK28" i="30"/>
  <c r="BL28" i="30"/>
  <c r="CQ11" i="30"/>
  <c r="DS11" i="31" s="1"/>
  <c r="DQ11" i="31"/>
  <c r="BK24" i="30"/>
  <c r="BZ24" i="31"/>
  <c r="CA24" i="31" s="1"/>
  <c r="BL24" i="30"/>
  <c r="BF40" i="30"/>
  <c r="BW40" i="31" s="1"/>
  <c r="BT40" i="31"/>
  <c r="BZ25" i="31"/>
  <c r="CA25" i="31" s="1"/>
  <c r="BK25" i="30"/>
  <c r="BL25" i="30"/>
  <c r="DQ38" i="31"/>
  <c r="CQ38" i="30"/>
  <c r="DS38" i="31" s="1"/>
  <c r="BF38" i="30"/>
  <c r="BW38" i="31" s="1"/>
  <c r="BT38" i="31"/>
  <c r="BT19" i="31"/>
  <c r="BF19" i="30"/>
  <c r="BW19" i="31" s="1"/>
  <c r="DQ23" i="31"/>
  <c r="CQ23" i="30"/>
  <c r="DS23" i="31" s="1"/>
  <c r="BT29" i="31"/>
  <c r="BF29" i="30"/>
  <c r="BW29" i="31" s="1"/>
  <c r="DQ12" i="31"/>
  <c r="CQ12" i="30"/>
  <c r="DS12" i="31" s="1"/>
  <c r="BX12" i="31"/>
  <c r="BJ12" i="30"/>
  <c r="CQ32" i="30"/>
  <c r="DS32" i="31" s="1"/>
  <c r="DQ32" i="31"/>
  <c r="BT22" i="31"/>
  <c r="BF22" i="30"/>
  <c r="BW22" i="31" s="1"/>
  <c r="BJ22" i="30"/>
  <c r="BX22" i="31"/>
  <c r="BK30" i="30"/>
  <c r="BL30" i="30"/>
  <c r="BZ30" i="31"/>
  <c r="CA30" i="31" s="1"/>
  <c r="BT34" i="31"/>
  <c r="BF34" i="30"/>
  <c r="BW34" i="31" s="1"/>
  <c r="BX34" i="31"/>
  <c r="BJ34" i="30"/>
  <c r="CQ10" i="30"/>
  <c r="DS10" i="31" s="1"/>
  <c r="DQ10" i="31"/>
  <c r="BJ10" i="30"/>
  <c r="BX10" i="31"/>
  <c r="BT31" i="31"/>
  <c r="BF31" i="30"/>
  <c r="BW31" i="31" s="1"/>
  <c r="CQ31" i="30"/>
  <c r="DS31" i="31" s="1"/>
  <c r="DQ31" i="31"/>
  <c r="CQ39" i="30"/>
  <c r="DS39" i="31" s="1"/>
  <c r="DQ39" i="31"/>
  <c r="BF39" i="30"/>
  <c r="BW39" i="31" s="1"/>
  <c r="BT39" i="31"/>
  <c r="BF27" i="30"/>
  <c r="BW27" i="31" s="1"/>
  <c r="BT27" i="31"/>
  <c r="BX27" i="31"/>
  <c r="BJ27" i="30"/>
  <c r="BZ15" i="31"/>
  <c r="CA15" i="31" s="1"/>
  <c r="BK15" i="30"/>
  <c r="BX16" i="31"/>
  <c r="BJ16" i="30"/>
  <c r="CC33" i="31"/>
  <c r="CD33" i="31" s="1"/>
  <c r="BM33" i="30"/>
  <c r="BV13" i="31"/>
  <c r="BV6" i="31" s="1"/>
  <c r="BE6" i="30"/>
  <c r="BF13" i="30"/>
  <c r="BT13" i="31"/>
  <c r="BC6" i="30"/>
  <c r="BG6" i="30"/>
  <c r="BH13" i="30"/>
  <c r="BU13" i="31"/>
  <c r="BU6" i="31" s="1"/>
  <c r="BD6" i="30"/>
  <c r="CC17" i="31"/>
  <c r="CD17" i="31" s="1"/>
  <c r="BM17" i="30"/>
  <c r="CC35" i="31"/>
  <c r="CD35" i="31" s="1"/>
  <c r="BM35" i="30"/>
  <c r="BT16" i="31"/>
  <c r="BF16" i="30"/>
  <c r="BW15" i="31"/>
  <c r="BL15" i="30"/>
  <c r="CV6" i="31"/>
  <c r="CQ13" i="30"/>
  <c r="DQ13" i="31"/>
  <c r="CO6" i="30"/>
  <c r="CT6" i="31"/>
  <c r="CU6" i="31"/>
  <c r="M59" i="4" l="1"/>
  <c r="CC41" i="31"/>
  <c r="CD41" i="31" s="1"/>
  <c r="BM41" i="30"/>
  <c r="DQ6" i="31"/>
  <c r="BZ27" i="31"/>
  <c r="CA27" i="31" s="1"/>
  <c r="BK27" i="30"/>
  <c r="BL27" i="30"/>
  <c r="M61" i="4"/>
  <c r="M60" i="4"/>
  <c r="BZ34" i="31"/>
  <c r="CA34" i="31" s="1"/>
  <c r="BL34" i="30"/>
  <c r="BK34" i="30"/>
  <c r="BL22" i="30"/>
  <c r="BZ22" i="31"/>
  <c r="CA22" i="31" s="1"/>
  <c r="BK22" i="30"/>
  <c r="CC24" i="31"/>
  <c r="CD24" i="31" s="1"/>
  <c r="BM24" i="30"/>
  <c r="BM18" i="30"/>
  <c r="CC18" i="31"/>
  <c r="CD18" i="31" s="1"/>
  <c r="BK39" i="30"/>
  <c r="BL39" i="30"/>
  <c r="BZ39" i="31"/>
  <c r="CA39" i="31" s="1"/>
  <c r="BZ29" i="31"/>
  <c r="CA29" i="31" s="1"/>
  <c r="BL29" i="30"/>
  <c r="BK29" i="30"/>
  <c r="BZ23" i="31"/>
  <c r="CA23" i="31" s="1"/>
  <c r="BL23" i="30"/>
  <c r="BK23" i="30"/>
  <c r="BK19" i="30"/>
  <c r="BZ19" i="31"/>
  <c r="CA19" i="31" s="1"/>
  <c r="BL19" i="30"/>
  <c r="BK38" i="30"/>
  <c r="BL38" i="30"/>
  <c r="BZ38" i="31"/>
  <c r="CA38" i="31" s="1"/>
  <c r="BK40" i="30"/>
  <c r="BL40" i="30"/>
  <c r="BZ40" i="31"/>
  <c r="CA40" i="31" s="1"/>
  <c r="BK11" i="30"/>
  <c r="BZ11" i="31"/>
  <c r="CA11" i="31" s="1"/>
  <c r="BL11" i="30"/>
  <c r="BM36" i="30"/>
  <c r="CC36" i="31"/>
  <c r="CD36" i="31" s="1"/>
  <c r="BK10" i="30"/>
  <c r="BZ10" i="31"/>
  <c r="BL10" i="30"/>
  <c r="CC30" i="31"/>
  <c r="CD30" i="31" s="1"/>
  <c r="BM30" i="30"/>
  <c r="BL12" i="30"/>
  <c r="BZ12" i="31"/>
  <c r="CA12" i="31" s="1"/>
  <c r="BK12" i="30"/>
  <c r="BM25" i="30"/>
  <c r="CC25" i="31"/>
  <c r="CD25" i="31" s="1"/>
  <c r="CC28" i="31"/>
  <c r="CD28" i="31" s="1"/>
  <c r="BM28" i="30"/>
  <c r="CC14" i="31"/>
  <c r="CD14" i="31" s="1"/>
  <c r="BM14" i="30"/>
  <c r="BZ21" i="31"/>
  <c r="CA21" i="31" s="1"/>
  <c r="BK21" i="30"/>
  <c r="BL21" i="30"/>
  <c r="CC20" i="31"/>
  <c r="CD20" i="31" s="1"/>
  <c r="BM20" i="30"/>
  <c r="BK31" i="30"/>
  <c r="BL31" i="30"/>
  <c r="BZ31" i="31"/>
  <c r="CA31" i="31" s="1"/>
  <c r="BZ32" i="31"/>
  <c r="CA32" i="31" s="1"/>
  <c r="BL32" i="30"/>
  <c r="BK32" i="30"/>
  <c r="CC37" i="31"/>
  <c r="CD37" i="31" s="1"/>
  <c r="BM37" i="30"/>
  <c r="BM26" i="30"/>
  <c r="CC26" i="31"/>
  <c r="CD26" i="31" s="1"/>
  <c r="BH6" i="30"/>
  <c r="BI13" i="30"/>
  <c r="BZ16" i="31"/>
  <c r="CA16" i="31" s="1"/>
  <c r="BK16" i="30"/>
  <c r="CC15" i="31"/>
  <c r="CD15" i="31" s="1"/>
  <c r="BM15" i="30"/>
  <c r="DS13" i="31"/>
  <c r="CQ6" i="30"/>
  <c r="BT6" i="31"/>
  <c r="BW16" i="31"/>
  <c r="BL16" i="30"/>
  <c r="BW13" i="31"/>
  <c r="BW6" i="31" s="1"/>
  <c r="BF6" i="30"/>
  <c r="BM32" i="30" l="1"/>
  <c r="CC32" i="31"/>
  <c r="CD32" i="31" s="1"/>
  <c r="CC12" i="31"/>
  <c r="CD12" i="31" s="1"/>
  <c r="BM12" i="30"/>
  <c r="M62" i="4"/>
  <c r="CA10" i="31"/>
  <c r="BM11" i="30"/>
  <c r="CC11" i="31"/>
  <c r="CD11" i="31" s="1"/>
  <c r="BM40" i="30"/>
  <c r="CC40" i="31"/>
  <c r="CD40" i="31" s="1"/>
  <c r="BM29" i="30"/>
  <c r="CC29" i="31"/>
  <c r="CD29" i="31" s="1"/>
  <c r="BM31" i="30"/>
  <c r="CC31" i="31"/>
  <c r="CD31" i="31" s="1"/>
  <c r="CC21" i="31"/>
  <c r="CD21" i="31" s="1"/>
  <c r="BM21" i="30"/>
  <c r="CC10" i="31"/>
  <c r="BM10" i="30"/>
  <c r="BM38" i="30"/>
  <c r="CC38" i="31"/>
  <c r="CD38" i="31" s="1"/>
  <c r="BM19" i="30"/>
  <c r="CC19" i="31"/>
  <c r="CD19" i="31" s="1"/>
  <c r="CC23" i="31"/>
  <c r="CD23" i="31" s="1"/>
  <c r="BM23" i="30"/>
  <c r="BM39" i="30"/>
  <c r="CC39" i="31"/>
  <c r="CD39" i="31" s="1"/>
  <c r="CC22" i="31"/>
  <c r="CD22" i="31" s="1"/>
  <c r="BM22" i="30"/>
  <c r="CC34" i="31"/>
  <c r="CD34" i="31" s="1"/>
  <c r="BM34" i="30"/>
  <c r="CC27" i="31"/>
  <c r="CD27" i="31" s="1"/>
  <c r="BM27" i="30"/>
  <c r="BJ13" i="30"/>
  <c r="BX13" i="31"/>
  <c r="BI6" i="30"/>
  <c r="CC16" i="31"/>
  <c r="CD16" i="31" s="1"/>
  <c r="BM16" i="30"/>
  <c r="C54" i="21"/>
  <c r="DS6" i="31"/>
  <c r="M66" i="4" l="1"/>
  <c r="CD10" i="31"/>
  <c r="BX6" i="31"/>
  <c r="G45" i="21"/>
  <c r="BZ13" i="31"/>
  <c r="BK13" i="30"/>
  <c r="BK6" i="30" s="1"/>
  <c r="BJ6" i="30"/>
  <c r="BL13" i="30"/>
  <c r="N83" i="4" l="1"/>
  <c r="G83" i="4"/>
  <c r="BM13" i="30"/>
  <c r="BM6" i="30" s="1"/>
  <c r="CC13" i="31"/>
  <c r="BL6" i="30"/>
  <c r="J24" i="21"/>
  <c r="G47" i="21"/>
  <c r="G43" i="32"/>
  <c r="G46" i="21"/>
  <c r="G44" i="32" s="1"/>
  <c r="CA13" i="31"/>
  <c r="CA6" i="31" s="1"/>
  <c r="BZ6" i="31"/>
  <c r="CC6" i="31" l="1"/>
  <c r="CD13" i="31"/>
  <c r="CD6" i="31" s="1"/>
  <c r="G49" i="21"/>
  <c r="G45" i="32"/>
  <c r="G47" i="32" l="1"/>
  <c r="G51" i="21"/>
  <c r="G49" i="32" s="1"/>
</calcChain>
</file>

<file path=xl/sharedStrings.xml><?xml version="1.0" encoding="utf-8"?>
<sst xmlns="http://schemas.openxmlformats.org/spreadsheetml/2006/main" count="794" uniqueCount="367">
  <si>
    <t>従業員のみなさま、毎日のお仕事、お疲れさまです。
　さて標記の件、当社の給与体系には、一定の時間外労働（残業）を既に含めているとの認識で給与計算をしていましたが、その内訳が明確になっていなかったため、以下のとおり内訳表示を変更することにしました。
　なお、今回の変更に伴う総支給額の変動は、原則としてありません。
　労働関係諸法令への法令順守を目的として、改訂に至った経緯をご理解いただきますよう、お願いいたします。
　また、毎年の給与改定については、従来どおり変更はありません。</t>
    <phoneticPr fontId="2"/>
  </si>
  <si>
    <t>給与体系（給与の内訳）改定の確認同意書</t>
    <rPh sb="0" eb="2">
      <t>キュウヨ</t>
    </rPh>
    <rPh sb="2" eb="4">
      <t>タイケイ</t>
    </rPh>
    <rPh sb="5" eb="7">
      <t>キュウヨ</t>
    </rPh>
    <rPh sb="8" eb="10">
      <t>ウチワケ</t>
    </rPh>
    <rPh sb="11" eb="13">
      <t>カイテイ</t>
    </rPh>
    <rPh sb="14" eb="16">
      <t>カクニン</t>
    </rPh>
    <rPh sb="16" eb="19">
      <t>ドウイショ</t>
    </rPh>
    <phoneticPr fontId="2"/>
  </si>
  <si>
    <t>　　　月　　　日に通知されました下記給与体系の改訂（内訳の変更）につき確認し、同意します。</t>
    <rPh sb="3" eb="4">
      <t>ツキ</t>
    </rPh>
    <rPh sb="16" eb="18">
      <t>カキ</t>
    </rPh>
    <phoneticPr fontId="2"/>
  </si>
  <si>
    <t>時間外単価のダウンの補填の有無</t>
    <rPh sb="0" eb="3">
      <t>ジカンガイ</t>
    </rPh>
    <rPh sb="3" eb="5">
      <t>タンカ</t>
    </rPh>
    <rPh sb="10" eb="12">
      <t>ホテン</t>
    </rPh>
    <rPh sb="13" eb="15">
      <t>ウム</t>
    </rPh>
    <phoneticPr fontId="2"/>
  </si>
  <si>
    <t>残業計算の基礎単価ダウンの補填の有無を選択！</t>
    <rPh sb="0" eb="2">
      <t>ザンギョウ</t>
    </rPh>
    <rPh sb="2" eb="4">
      <t>ケイサン</t>
    </rPh>
    <rPh sb="5" eb="7">
      <t>キソ</t>
    </rPh>
    <rPh sb="7" eb="9">
      <t>タンカ</t>
    </rPh>
    <rPh sb="13" eb="15">
      <t>ホテン</t>
    </rPh>
    <rPh sb="16" eb="18">
      <t>ウム</t>
    </rPh>
    <rPh sb="19" eb="21">
      <t>センタク</t>
    </rPh>
    <phoneticPr fontId="2"/>
  </si>
  <si>
    <r>
      <t>設計するときは</t>
    </r>
    <r>
      <rPr>
        <b/>
        <sz val="11"/>
        <color indexed="12"/>
        <rFont val="ＭＳ Ｐゴシック"/>
        <family val="3"/>
        <charset val="128"/>
      </rPr>
      <t>「１」</t>
    </r>
    <r>
      <rPr>
        <sz val="11"/>
        <color indexed="10"/>
        <rFont val="ＭＳ Ｐゴシック"/>
        <family val="3"/>
        <charset val="128"/>
      </rPr>
      <t>、しないときは</t>
    </r>
    <r>
      <rPr>
        <b/>
        <sz val="11"/>
        <color indexed="12"/>
        <rFont val="ＭＳ Ｐゴシック"/>
        <family val="3"/>
        <charset val="128"/>
      </rPr>
      <t>「２」</t>
    </r>
    <r>
      <rPr>
        <sz val="11"/>
        <color indexed="10"/>
        <rFont val="ＭＳ Ｐゴシック"/>
        <family val="3"/>
        <charset val="128"/>
      </rPr>
      <t>を入力します。</t>
    </r>
    <rPh sb="0" eb="2">
      <t>セッケイ</t>
    </rPh>
    <phoneticPr fontId="2"/>
  </si>
  <si>
    <t>家族手当</t>
    <rPh sb="0" eb="2">
      <t>カゾク</t>
    </rPh>
    <rPh sb="2" eb="4">
      <t>テアテ</t>
    </rPh>
    <phoneticPr fontId="2"/>
  </si>
  <si>
    <t>通勤手当</t>
    <rPh sb="0" eb="2">
      <t>ツウキン</t>
    </rPh>
    <rPh sb="2" eb="4">
      <t>テアテ</t>
    </rPh>
    <phoneticPr fontId="2"/>
  </si>
  <si>
    <t>労働時間制</t>
    <rPh sb="0" eb="2">
      <t>ロウドウ</t>
    </rPh>
    <rPh sb="2" eb="5">
      <t>ジカンセイ</t>
    </rPh>
    <phoneticPr fontId="2"/>
  </si>
  <si>
    <t>暦日数（１年間）</t>
    <rPh sb="0" eb="1">
      <t>レキ</t>
    </rPh>
    <rPh sb="1" eb="3">
      <t>ニッスウ</t>
    </rPh>
    <rPh sb="5" eb="7">
      <t>ネンカン</t>
    </rPh>
    <phoneticPr fontId="2"/>
  </si>
  <si>
    <t>日</t>
    <rPh sb="0" eb="1">
      <t>ニチ</t>
    </rPh>
    <phoneticPr fontId="2"/>
  </si>
  <si>
    <t>所定労働時間（年）</t>
    <rPh sb="0" eb="2">
      <t>ショテイ</t>
    </rPh>
    <rPh sb="2" eb="4">
      <t>ロウドウ</t>
    </rPh>
    <rPh sb="4" eb="6">
      <t>ジカン</t>
    </rPh>
    <rPh sb="7" eb="8">
      <t>ネン</t>
    </rPh>
    <phoneticPr fontId="2"/>
  </si>
  <si>
    <t>時間</t>
    <rPh sb="0" eb="2">
      <t>ジカン</t>
    </rPh>
    <phoneticPr fontId="2"/>
  </si>
  <si>
    <t>１日の所定労働時間</t>
    <rPh sb="1" eb="2">
      <t>ニチ</t>
    </rPh>
    <rPh sb="3" eb="5">
      <t>ショテイ</t>
    </rPh>
    <rPh sb="5" eb="7">
      <t>ロウドウ</t>
    </rPh>
    <rPh sb="7" eb="9">
      <t>ジカン</t>
    </rPh>
    <phoneticPr fontId="2"/>
  </si>
  <si>
    <t>所定労働時間(月）</t>
    <rPh sb="0" eb="2">
      <t>ショテイ</t>
    </rPh>
    <rPh sb="2" eb="4">
      <t>ロウドウ</t>
    </rPh>
    <rPh sb="4" eb="6">
      <t>ジカン</t>
    </rPh>
    <rPh sb="7" eb="8">
      <t>ツキ</t>
    </rPh>
    <phoneticPr fontId="2"/>
  </si>
  <si>
    <t>年間休日</t>
    <rPh sb="0" eb="2">
      <t>ネンカン</t>
    </rPh>
    <rPh sb="2" eb="4">
      <t>キュウジツ</t>
    </rPh>
    <phoneticPr fontId="2"/>
  </si>
  <si>
    <t>最低賃金</t>
    <rPh sb="0" eb="2">
      <t>サイテイ</t>
    </rPh>
    <rPh sb="2" eb="4">
      <t>チンギン</t>
    </rPh>
    <phoneticPr fontId="2"/>
  </si>
  <si>
    <t>円</t>
    <rPh sb="0" eb="1">
      <t>エン</t>
    </rPh>
    <phoneticPr fontId="2"/>
  </si>
  <si>
    <t>住宅手当</t>
    <rPh sb="0" eb="2">
      <t>ジュウタク</t>
    </rPh>
    <rPh sb="2" eb="4">
      <t>テアテ</t>
    </rPh>
    <phoneticPr fontId="2"/>
  </si>
  <si>
    <t>子女教育手当</t>
    <rPh sb="0" eb="2">
      <t>シジョ</t>
    </rPh>
    <rPh sb="2" eb="4">
      <t>キョウイク</t>
    </rPh>
    <rPh sb="4" eb="6">
      <t>テアテ</t>
    </rPh>
    <phoneticPr fontId="2"/>
  </si>
  <si>
    <t>時間外労働</t>
    <rPh sb="0" eb="3">
      <t>ジカンガイ</t>
    </rPh>
    <rPh sb="3" eb="5">
      <t>ロウドウ</t>
    </rPh>
    <phoneticPr fontId="2"/>
  </si>
  <si>
    <t>最低賃金対象額</t>
    <rPh sb="0" eb="2">
      <t>サイテイ</t>
    </rPh>
    <rPh sb="2" eb="4">
      <t>チンギン</t>
    </rPh>
    <rPh sb="4" eb="6">
      <t>タイショウ</t>
    </rPh>
    <rPh sb="6" eb="7">
      <t>ガク</t>
    </rPh>
    <phoneticPr fontId="2"/>
  </si>
  <si>
    <t>氏名</t>
    <rPh sb="0" eb="2">
      <t>シメイ</t>
    </rPh>
    <phoneticPr fontId="2"/>
  </si>
  <si>
    <t>時間外割増単価</t>
    <rPh sb="0" eb="3">
      <t>ジカンガイ</t>
    </rPh>
    <rPh sb="3" eb="5">
      <t>ワリマシ</t>
    </rPh>
    <rPh sb="5" eb="7">
      <t>タンカ</t>
    </rPh>
    <phoneticPr fontId="2"/>
  </si>
  <si>
    <t>時間外労働時間</t>
    <rPh sb="0" eb="3">
      <t>ジカンガイ</t>
    </rPh>
    <rPh sb="3" eb="5">
      <t>ロウドウ</t>
    </rPh>
    <rPh sb="5" eb="7">
      <t>ジカン</t>
    </rPh>
    <phoneticPr fontId="2"/>
  </si>
  <si>
    <t>印</t>
    <rPh sb="0" eb="1">
      <t>イン</t>
    </rPh>
    <phoneticPr fontId="2"/>
  </si>
  <si>
    <t>社員コード</t>
    <rPh sb="0" eb="2">
      <t>シャイン</t>
    </rPh>
    <phoneticPr fontId="2"/>
  </si>
  <si>
    <t>割増対象賃金</t>
    <rPh sb="0" eb="2">
      <t>ワリマシ</t>
    </rPh>
    <rPh sb="2" eb="4">
      <t>タイショウ</t>
    </rPh>
    <rPh sb="4" eb="6">
      <t>チンギン</t>
    </rPh>
    <phoneticPr fontId="2"/>
  </si>
  <si>
    <t>割増対象外賃金</t>
    <rPh sb="0" eb="2">
      <t>ワリマシ</t>
    </rPh>
    <rPh sb="2" eb="4">
      <t>タイショウ</t>
    </rPh>
    <rPh sb="4" eb="5">
      <t>ガイ</t>
    </rPh>
    <rPh sb="5" eb="7">
      <t>チンギン</t>
    </rPh>
    <phoneticPr fontId="2"/>
  </si>
  <si>
    <t>単身赴任手当</t>
    <rPh sb="0" eb="2">
      <t>タンシン</t>
    </rPh>
    <rPh sb="2" eb="4">
      <t>フニン</t>
    </rPh>
    <rPh sb="4" eb="6">
      <t>テアテ</t>
    </rPh>
    <phoneticPr fontId="2"/>
  </si>
  <si>
    <t>割増算定基礎賃金</t>
    <rPh sb="0" eb="2">
      <t>ワリマシ</t>
    </rPh>
    <rPh sb="2" eb="4">
      <t>サンテイ</t>
    </rPh>
    <rPh sb="4" eb="6">
      <t>キソ</t>
    </rPh>
    <rPh sb="6" eb="8">
      <t>チンギン</t>
    </rPh>
    <phoneticPr fontId="2"/>
  </si>
  <si>
    <t>組み替え後の給与内訳</t>
    <rPh sb="0" eb="1">
      <t>ク</t>
    </rPh>
    <rPh sb="2" eb="3">
      <t>カ</t>
    </rPh>
    <rPh sb="4" eb="5">
      <t>ゴ</t>
    </rPh>
    <rPh sb="6" eb="8">
      <t>キュウヨ</t>
    </rPh>
    <rPh sb="8" eb="10">
      <t>ウチワケ</t>
    </rPh>
    <phoneticPr fontId="2"/>
  </si>
  <si>
    <t>作成日</t>
  </si>
  <si>
    <t>氏　　名</t>
    <rPh sb="0" eb="1">
      <t>シ</t>
    </rPh>
    <rPh sb="3" eb="4">
      <t>メイ</t>
    </rPh>
    <phoneticPr fontId="2"/>
  </si>
  <si>
    <t>役　職</t>
    <rPh sb="0" eb="1">
      <t>エキ</t>
    </rPh>
    <rPh sb="2" eb="3">
      <t>ショク</t>
    </rPh>
    <phoneticPr fontId="2"/>
  </si>
  <si>
    <t>生年月日</t>
    <rPh sb="0" eb="2">
      <t>セイネン</t>
    </rPh>
    <rPh sb="2" eb="4">
      <t>ガッピ</t>
    </rPh>
    <phoneticPr fontId="2"/>
  </si>
  <si>
    <t>入社年月日</t>
    <rPh sb="0" eb="2">
      <t>ニュウシャ</t>
    </rPh>
    <rPh sb="2" eb="5">
      <t>ネンガッピ</t>
    </rPh>
    <phoneticPr fontId="2"/>
  </si>
  <si>
    <t>深夜労働</t>
    <rPh sb="0" eb="2">
      <t>シンヤ</t>
    </rPh>
    <rPh sb="2" eb="4">
      <t>ロウドウ</t>
    </rPh>
    <phoneticPr fontId="2"/>
  </si>
  <si>
    <t>休日労働</t>
    <rPh sb="0" eb="2">
      <t>キュウジツ</t>
    </rPh>
    <rPh sb="2" eb="4">
      <t>ロウドウ</t>
    </rPh>
    <phoneticPr fontId="2"/>
  </si>
  <si>
    <t>コミコミにする残業時間</t>
    <rPh sb="7" eb="9">
      <t>ザンギョウ</t>
    </rPh>
    <rPh sb="9" eb="11">
      <t>ジカン</t>
    </rPh>
    <phoneticPr fontId="2"/>
  </si>
  <si>
    <t>区分</t>
    <rPh sb="0" eb="2">
      <t>クブン</t>
    </rPh>
    <phoneticPr fontId="2"/>
  </si>
  <si>
    <t>割増率</t>
    <rPh sb="0" eb="2">
      <t>ワリマシ</t>
    </rPh>
    <rPh sb="2" eb="3">
      <t>リツ</t>
    </rPh>
    <phoneticPr fontId="2"/>
  </si>
  <si>
    <r>
      <t xml:space="preserve">時間外実態
</t>
    </r>
    <r>
      <rPr>
        <sz val="10"/>
        <rFont val="ＭＳ Ｐゴシック"/>
        <family val="3"/>
        <charset val="128"/>
      </rPr>
      <t>（単位：時間）</t>
    </r>
    <rPh sb="0" eb="3">
      <t>ジカンガイ</t>
    </rPh>
    <rPh sb="3" eb="5">
      <t>ジッタイ</t>
    </rPh>
    <rPh sb="7" eb="9">
      <t>タンイ</t>
    </rPh>
    <rPh sb="10" eb="12">
      <t>ジカン</t>
    </rPh>
    <phoneticPr fontId="2"/>
  </si>
  <si>
    <r>
      <t xml:space="preserve">支払い実態
</t>
    </r>
    <r>
      <rPr>
        <sz val="10"/>
        <rFont val="ＭＳ Ｐゴシック"/>
        <family val="3"/>
        <charset val="128"/>
      </rPr>
      <t>（単位：時間）</t>
    </r>
    <rPh sb="0" eb="2">
      <t>シハラ</t>
    </rPh>
    <rPh sb="3" eb="5">
      <t>ジッタイ</t>
    </rPh>
    <phoneticPr fontId="2"/>
  </si>
  <si>
    <r>
      <t xml:space="preserve">支払う時間
</t>
    </r>
    <r>
      <rPr>
        <sz val="10"/>
        <rFont val="ＭＳ Ｐゴシック"/>
        <family val="3"/>
        <charset val="128"/>
      </rPr>
      <t>（単位：時間）</t>
    </r>
    <rPh sb="0" eb="2">
      <t>シハラ</t>
    </rPh>
    <rPh sb="3" eb="5">
      <t>ジカン</t>
    </rPh>
    <phoneticPr fontId="2"/>
  </si>
  <si>
    <t>深夜割増単価</t>
    <rPh sb="0" eb="2">
      <t>シンヤ</t>
    </rPh>
    <rPh sb="2" eb="4">
      <t>ワリマシ</t>
    </rPh>
    <rPh sb="4" eb="6">
      <t>タンカ</t>
    </rPh>
    <phoneticPr fontId="2"/>
  </si>
  <si>
    <t>休日割増単価</t>
    <rPh sb="0" eb="2">
      <t>キュウジツ</t>
    </rPh>
    <rPh sb="2" eb="4">
      <t>ワリマシ</t>
    </rPh>
    <rPh sb="4" eb="6">
      <t>タンカ</t>
    </rPh>
    <phoneticPr fontId="2"/>
  </si>
  <si>
    <t>最低賃金チェック</t>
    <rPh sb="0" eb="2">
      <t>サイテイ</t>
    </rPh>
    <rPh sb="2" eb="4">
      <t>チンギン</t>
    </rPh>
    <phoneticPr fontId="2"/>
  </si>
  <si>
    <t>職能給</t>
    <rPh sb="0" eb="3">
      <t>ショクノウキュウ</t>
    </rPh>
    <phoneticPr fontId="2"/>
  </si>
  <si>
    <t>課長</t>
    <rPh sb="0" eb="2">
      <t>カチョウ</t>
    </rPh>
    <phoneticPr fontId="1"/>
  </si>
  <si>
    <t>役職コード</t>
    <rPh sb="0" eb="2">
      <t>ヤクショク</t>
    </rPh>
    <phoneticPr fontId="2"/>
  </si>
  <si>
    <t>部長</t>
    <rPh sb="0" eb="2">
      <t>ブチョウ</t>
    </rPh>
    <phoneticPr fontId="2"/>
  </si>
  <si>
    <t>次長</t>
    <rPh sb="0" eb="2">
      <t>ジチョウ</t>
    </rPh>
    <phoneticPr fontId="2"/>
  </si>
  <si>
    <t>係長</t>
    <rPh sb="0" eb="2">
      <t>カカリチョウ</t>
    </rPh>
    <phoneticPr fontId="2"/>
  </si>
  <si>
    <t>課長代理</t>
    <rPh sb="0" eb="2">
      <t>カチョウ</t>
    </rPh>
    <rPh sb="2" eb="4">
      <t>ダイリ</t>
    </rPh>
    <phoneticPr fontId="2"/>
  </si>
  <si>
    <t>主任</t>
    <rPh sb="0" eb="2">
      <t>シュニン</t>
    </rPh>
    <phoneticPr fontId="2"/>
  </si>
  <si>
    <t>一般</t>
    <rPh sb="0" eb="2">
      <t>イッパン</t>
    </rPh>
    <phoneticPr fontId="2"/>
  </si>
  <si>
    <t>本部長</t>
    <rPh sb="0" eb="3">
      <t>ホンブチョウ</t>
    </rPh>
    <phoneticPr fontId="2"/>
  </si>
  <si>
    <t>役職</t>
    <rPh sb="0" eb="2">
      <t>ヤクショク</t>
    </rPh>
    <phoneticPr fontId="2"/>
  </si>
  <si>
    <t>資格手当</t>
    <rPh sb="0" eb="2">
      <t>シカク</t>
    </rPh>
    <rPh sb="2" eb="4">
      <t>テアテ</t>
    </rPh>
    <phoneticPr fontId="2"/>
  </si>
  <si>
    <t>手当計</t>
    <rPh sb="0" eb="2">
      <t>テアテ</t>
    </rPh>
    <rPh sb="2" eb="3">
      <t>ケイ</t>
    </rPh>
    <phoneticPr fontId="2"/>
  </si>
  <si>
    <t>固定残業手当</t>
    <rPh sb="0" eb="2">
      <t>コテイ</t>
    </rPh>
    <rPh sb="2" eb="4">
      <t>ザンギョウ</t>
    </rPh>
    <rPh sb="4" eb="6">
      <t>テアテ</t>
    </rPh>
    <phoneticPr fontId="2"/>
  </si>
  <si>
    <t>給与合計(2)</t>
    <rPh sb="0" eb="2">
      <t>キュウヨ</t>
    </rPh>
    <rPh sb="2" eb="4">
      <t>ゴウケイ</t>
    </rPh>
    <phoneticPr fontId="2"/>
  </si>
  <si>
    <t>コード</t>
    <phoneticPr fontId="2"/>
  </si>
  <si>
    <t>残業手当</t>
    <rPh sb="0" eb="2">
      <t>ザンギョウ</t>
    </rPh>
    <rPh sb="2" eb="4">
      <t>テアテ</t>
    </rPh>
    <phoneticPr fontId="2"/>
  </si>
  <si>
    <t>管理職の深夜割増コミコミ設計</t>
    <rPh sb="0" eb="2">
      <t>カンリ</t>
    </rPh>
    <rPh sb="2" eb="3">
      <t>ショク</t>
    </rPh>
    <rPh sb="4" eb="6">
      <t>シンヤ</t>
    </rPh>
    <rPh sb="6" eb="8">
      <t>ワリマシ</t>
    </rPh>
    <rPh sb="12" eb="14">
      <t>セッケイ</t>
    </rPh>
    <phoneticPr fontId="2"/>
  </si>
  <si>
    <t>残業コミ設計
対象役職</t>
    <rPh sb="0" eb="2">
      <t>ザンギョウ</t>
    </rPh>
    <rPh sb="4" eb="6">
      <t>セッケイ</t>
    </rPh>
    <rPh sb="7" eb="9">
      <t>タイショウ</t>
    </rPh>
    <rPh sb="9" eb="11">
      <t>ヤクショク</t>
    </rPh>
    <phoneticPr fontId="2"/>
  </si>
  <si>
    <t>残業コミ設計
対象外</t>
    <rPh sb="0" eb="2">
      <t>ザンギョウ</t>
    </rPh>
    <rPh sb="4" eb="6">
      <t>セッケイ</t>
    </rPh>
    <rPh sb="7" eb="9">
      <t>タイショウ</t>
    </rPh>
    <rPh sb="9" eb="10">
      <t>ガイ</t>
    </rPh>
    <phoneticPr fontId="2"/>
  </si>
  <si>
    <t>深夜労働時間</t>
    <rPh sb="0" eb="2">
      <t>シンヤ</t>
    </rPh>
    <rPh sb="2" eb="4">
      <t>ロウドウ</t>
    </rPh>
    <rPh sb="4" eb="6">
      <t>ジカン</t>
    </rPh>
    <phoneticPr fontId="2"/>
  </si>
  <si>
    <t>休日労働時間</t>
    <rPh sb="0" eb="2">
      <t>キュウジツ</t>
    </rPh>
    <rPh sb="2" eb="4">
      <t>ロウドウ</t>
    </rPh>
    <rPh sb="4" eb="6">
      <t>ジカン</t>
    </rPh>
    <phoneticPr fontId="2"/>
  </si>
  <si>
    <t>時間外単価</t>
    <rPh sb="0" eb="2">
      <t>ジカン</t>
    </rPh>
    <rPh sb="2" eb="3">
      <t>ガイ</t>
    </rPh>
    <rPh sb="3" eb="5">
      <t>タンカ</t>
    </rPh>
    <phoneticPr fontId="2"/>
  </si>
  <si>
    <t>算定基準日▼</t>
    <phoneticPr fontId="2"/>
  </si>
  <si>
    <t>参照セル1-1</t>
    <rPh sb="0" eb="2">
      <t>サンショウ</t>
    </rPh>
    <phoneticPr fontId="2"/>
  </si>
  <si>
    <t>参照セル1-2</t>
    <rPh sb="0" eb="2">
      <t>サンショウ</t>
    </rPh>
    <phoneticPr fontId="2"/>
  </si>
  <si>
    <t>参照セル1-3</t>
    <rPh sb="0" eb="2">
      <t>サンショウ</t>
    </rPh>
    <phoneticPr fontId="2"/>
  </si>
  <si>
    <t>参照セル2-1</t>
    <rPh sb="0" eb="2">
      <t>サンショウ</t>
    </rPh>
    <phoneticPr fontId="2"/>
  </si>
  <si>
    <t>参照セル2-2</t>
    <rPh sb="0" eb="2">
      <t>サンショウ</t>
    </rPh>
    <phoneticPr fontId="2"/>
  </si>
  <si>
    <t>参照セル2-3</t>
    <rPh sb="0" eb="2">
      <t>サンショウ</t>
    </rPh>
    <phoneticPr fontId="2"/>
  </si>
  <si>
    <t>差額調整</t>
    <rPh sb="0" eb="2">
      <t>サガク</t>
    </rPh>
    <rPh sb="2" eb="4">
      <t>チョウセイ</t>
    </rPh>
    <phoneticPr fontId="2"/>
  </si>
  <si>
    <t>給与合計(1)</t>
    <rPh sb="0" eb="2">
      <t>キュウヨ</t>
    </rPh>
    <rPh sb="2" eb="4">
      <t>ゴウケイ</t>
    </rPh>
    <phoneticPr fontId="2"/>
  </si>
  <si>
    <t>新旧差（１）</t>
    <rPh sb="0" eb="2">
      <t>シンキュウ</t>
    </rPh>
    <rPh sb="2" eb="3">
      <t>サ</t>
    </rPh>
    <phoneticPr fontId="2"/>
  </si>
  <si>
    <t>新旧差（２）</t>
    <rPh sb="0" eb="2">
      <t>シンキュウ</t>
    </rPh>
    <rPh sb="2" eb="3">
      <t>サ</t>
    </rPh>
    <phoneticPr fontId="2"/>
  </si>
  <si>
    <t>時間外労働手当(変動）</t>
    <rPh sb="0" eb="3">
      <t>ジカンガイ</t>
    </rPh>
    <rPh sb="3" eb="5">
      <t>ロウドウ</t>
    </rPh>
    <rPh sb="5" eb="7">
      <t>テアテ</t>
    </rPh>
    <rPh sb="8" eb="10">
      <t>ヘンドウ</t>
    </rPh>
    <phoneticPr fontId="2"/>
  </si>
  <si>
    <t>深夜労働手当(変動）</t>
    <rPh sb="0" eb="2">
      <t>シンヤ</t>
    </rPh>
    <rPh sb="2" eb="4">
      <t>ロウドウ</t>
    </rPh>
    <rPh sb="4" eb="6">
      <t>テアテ</t>
    </rPh>
    <rPh sb="7" eb="9">
      <t>ヘンドウ</t>
    </rPh>
    <phoneticPr fontId="2"/>
  </si>
  <si>
    <t>休日労働手当(変動）</t>
    <rPh sb="0" eb="2">
      <t>キュウジツ</t>
    </rPh>
    <rPh sb="2" eb="4">
      <t>ロウドウ</t>
    </rPh>
    <rPh sb="4" eb="6">
      <t>テアテ</t>
    </rPh>
    <rPh sb="7" eb="9">
      <t>ヘンドウ</t>
    </rPh>
    <phoneticPr fontId="2"/>
  </si>
  <si>
    <t>給与合計(参照）</t>
    <rPh sb="0" eb="2">
      <t>キュウヨ</t>
    </rPh>
    <rPh sb="2" eb="4">
      <t>ゴウケイ</t>
    </rPh>
    <rPh sb="5" eb="7">
      <t>サンショウ</t>
    </rPh>
    <phoneticPr fontId="2"/>
  </si>
  <si>
    <t>給与合計(1)</t>
    <phoneticPr fontId="2"/>
  </si>
  <si>
    <t>※残業計算は、個別ではなく、現状と同じ会社としての足きり時間を想定して、全社一律の時間で計算しています。</t>
    <rPh sb="1" eb="3">
      <t>ザンギョウ</t>
    </rPh>
    <rPh sb="3" eb="5">
      <t>ケイサン</t>
    </rPh>
    <rPh sb="7" eb="9">
      <t>コベツ</t>
    </rPh>
    <rPh sb="14" eb="16">
      <t>ゲンジョウ</t>
    </rPh>
    <rPh sb="17" eb="18">
      <t>オナ</t>
    </rPh>
    <rPh sb="19" eb="21">
      <t>カイシャ</t>
    </rPh>
    <rPh sb="25" eb="26">
      <t>アシ</t>
    </rPh>
    <rPh sb="28" eb="30">
      <t>ジカン</t>
    </rPh>
    <rPh sb="31" eb="33">
      <t>ソウテイ</t>
    </rPh>
    <rPh sb="36" eb="38">
      <t>ゼンシャ</t>
    </rPh>
    <rPh sb="38" eb="40">
      <t>イチリツ</t>
    </rPh>
    <rPh sb="41" eb="42">
      <t>ドキ</t>
    </rPh>
    <rPh sb="42" eb="43">
      <t>アイダ</t>
    </rPh>
    <rPh sb="44" eb="46">
      <t>ケイサン</t>
    </rPh>
    <phoneticPr fontId="2"/>
  </si>
  <si>
    <r>
      <t>　</t>
    </r>
    <r>
      <rPr>
        <u/>
        <sz val="11"/>
        <color indexed="10"/>
        <rFont val="ＭＳ Ｐゴシック"/>
        <family val="3"/>
        <charset val="128"/>
      </rPr>
      <t>固定残業手当として支給</t>
    </r>
    <rPh sb="1" eb="3">
      <t>コテイ</t>
    </rPh>
    <rPh sb="3" eb="5">
      <t>ザンギョウ</t>
    </rPh>
    <rPh sb="5" eb="7">
      <t>テアテ</t>
    </rPh>
    <rPh sb="10" eb="12">
      <t>シキュウ</t>
    </rPh>
    <phoneticPr fontId="2"/>
  </si>
  <si>
    <t>注：従業員に昇給があったときは、再計算が必要です！</t>
    <rPh sb="0" eb="1">
      <t>チュウ</t>
    </rPh>
    <rPh sb="2" eb="5">
      <t>ジュウギョウイン</t>
    </rPh>
    <rPh sb="6" eb="8">
      <t>ショウキュウ</t>
    </rPh>
    <rPh sb="16" eb="19">
      <t>サイケイサン</t>
    </rPh>
    <rPh sb="20" eb="22">
      <t>ヒツヨウ</t>
    </rPh>
    <phoneticPr fontId="2"/>
  </si>
  <si>
    <t>※年間所定労働時間は2085時間（閏年は2091時間）までです。</t>
    <rPh sb="1" eb="3">
      <t>ネンカン</t>
    </rPh>
    <rPh sb="3" eb="5">
      <t>ショテイ</t>
    </rPh>
    <rPh sb="5" eb="7">
      <t>ロウドウ</t>
    </rPh>
    <rPh sb="7" eb="9">
      <t>ジカン</t>
    </rPh>
    <rPh sb="14" eb="16">
      <t>ジカン</t>
    </rPh>
    <rPh sb="17" eb="19">
      <t>ウルウドシ</t>
    </rPh>
    <rPh sb="24" eb="26">
      <t>ジカン</t>
    </rPh>
    <phoneticPr fontId="2"/>
  </si>
  <si>
    <t>※最低賃金を下回っているときは×印がでますので、設計し直してください。</t>
    <rPh sb="1" eb="3">
      <t>サイテイ</t>
    </rPh>
    <rPh sb="3" eb="5">
      <t>チンギン</t>
    </rPh>
    <rPh sb="6" eb="8">
      <t>シタマワ</t>
    </rPh>
    <rPh sb="16" eb="17">
      <t>シルシ</t>
    </rPh>
    <rPh sb="24" eb="26">
      <t>セッケイ</t>
    </rPh>
    <rPh sb="27" eb="28">
      <t>ナオ</t>
    </rPh>
    <phoneticPr fontId="2"/>
  </si>
  <si>
    <t>　　</t>
    <phoneticPr fontId="2"/>
  </si>
  <si>
    <t>最低賃金基礎賃金</t>
    <rPh sb="0" eb="2">
      <t>サイテイ</t>
    </rPh>
    <rPh sb="2" eb="4">
      <t>チンギン</t>
    </rPh>
    <rPh sb="4" eb="6">
      <t>キソ</t>
    </rPh>
    <rPh sb="6" eb="8">
      <t>チンギン</t>
    </rPh>
    <phoneticPr fontId="2"/>
  </si>
  <si>
    <t>　</t>
    <phoneticPr fontId="2"/>
  </si>
  <si>
    <t>　</t>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</si>
  <si>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</si>
  <si>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</si>
  <si>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</si>
  <si>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</si>
  <si>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</si>
  <si>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</si>
  <si>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</si>
  <si>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</si>
  <si>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</si>
  <si>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</si>
  <si>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</si>
  <si>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</si>
  <si>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</si>
  <si>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</si>
  <si>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氏　　名　　</t>
    <rPh sb="0" eb="1">
      <t>シ</t>
    </rPh>
    <rPh sb="3" eb="4">
      <t>メイ</t>
    </rPh>
    <phoneticPr fontId="2"/>
  </si>
  <si>
    <t>【従来の給与の内訳】</t>
    <rPh sb="1" eb="3">
      <t>ジュウライ</t>
    </rPh>
    <rPh sb="4" eb="6">
      <t>キュウヨ</t>
    </rPh>
    <rPh sb="7" eb="9">
      <t>ウチワケ</t>
    </rPh>
    <phoneticPr fontId="2"/>
  </si>
  <si>
    <t>【新しい給与の内訳】</t>
    <rPh sb="1" eb="2">
      <t>アタラ</t>
    </rPh>
    <rPh sb="4" eb="6">
      <t>キュウヨ</t>
    </rPh>
    <rPh sb="7" eb="9">
      <t>ウチワケ</t>
    </rPh>
    <phoneticPr fontId="2"/>
  </si>
  <si>
    <t>給与体系（給与の内訳）改定のお知らせ</t>
    <rPh sb="0" eb="2">
      <t>キュウヨ</t>
    </rPh>
    <rPh sb="2" eb="4">
      <t>タイケイ</t>
    </rPh>
    <rPh sb="5" eb="7">
      <t>キュウヨ</t>
    </rPh>
    <rPh sb="8" eb="10">
      <t>ウチワケ</t>
    </rPh>
    <rPh sb="11" eb="13">
      <t>カイテイ</t>
    </rPh>
    <rPh sb="15" eb="16">
      <t>シ</t>
    </rPh>
    <phoneticPr fontId="2"/>
  </si>
  <si>
    <t>平成　　　年　　　月　　　日</t>
    <rPh sb="0" eb="2">
      <t>ヘイセイ</t>
    </rPh>
    <rPh sb="5" eb="6">
      <t>ネン</t>
    </rPh>
    <rPh sb="9" eb="10">
      <t>ガツ</t>
    </rPh>
    <rPh sb="13" eb="14">
      <t>ニチ</t>
    </rPh>
    <phoneticPr fontId="2"/>
  </si>
  <si>
    <t>株式会社　</t>
    <rPh sb="0" eb="2">
      <t>カブシキ</t>
    </rPh>
    <rPh sb="2" eb="4">
      <t>カイシャ</t>
    </rPh>
    <phoneticPr fontId="2"/>
  </si>
  <si>
    <t>代表取締役社長</t>
    <rPh sb="0" eb="2">
      <t>ダイヒョウ</t>
    </rPh>
    <rPh sb="2" eb="5">
      <t>トリシマリヤク</t>
    </rPh>
    <rPh sb="5" eb="7">
      <t>シャチョウ</t>
    </rPh>
    <phoneticPr fontId="2"/>
  </si>
  <si>
    <t>支給項目</t>
    <rPh sb="0" eb="2">
      <t>シキュウ</t>
    </rPh>
    <rPh sb="2" eb="4">
      <t>コウモク</t>
    </rPh>
    <phoneticPr fontId="2"/>
  </si>
  <si>
    <t>金　　　額</t>
    <rPh sb="0" eb="1">
      <t>キン</t>
    </rPh>
    <rPh sb="4" eb="5">
      <t>ガク</t>
    </rPh>
    <phoneticPr fontId="2"/>
  </si>
  <si>
    <t>支給総額</t>
    <rPh sb="0" eb="2">
      <t>シキュウ</t>
    </rPh>
    <rPh sb="2" eb="4">
      <t>ソウガク</t>
    </rPh>
    <phoneticPr fontId="2"/>
  </si>
  <si>
    <t>殿</t>
    <rPh sb="0" eb="1">
      <t>ドノ</t>
    </rPh>
    <phoneticPr fontId="2"/>
  </si>
  <si>
    <r>
      <t>補填するときは</t>
    </r>
    <r>
      <rPr>
        <b/>
        <sz val="11"/>
        <color indexed="12"/>
        <rFont val="ＭＳ Ｐゴシック"/>
        <family val="3"/>
        <charset val="128"/>
      </rPr>
      <t>「３」</t>
    </r>
    <r>
      <rPr>
        <sz val="11"/>
        <color indexed="10"/>
        <rFont val="ＭＳ Ｐゴシック"/>
        <family val="3"/>
        <charset val="128"/>
      </rPr>
      <t>を、補填しないときは</t>
    </r>
    <r>
      <rPr>
        <b/>
        <sz val="11"/>
        <color indexed="12"/>
        <rFont val="ＭＳ Ｐゴシック"/>
        <family val="3"/>
        <charset val="128"/>
      </rPr>
      <t>「４」</t>
    </r>
    <r>
      <rPr>
        <sz val="11"/>
        <color indexed="10"/>
        <rFont val="ＭＳ Ｐゴシック"/>
        <family val="3"/>
        <charset val="128"/>
      </rPr>
      <t>を入力</t>
    </r>
    <rPh sb="0" eb="2">
      <t>ホテン</t>
    </rPh>
    <rPh sb="12" eb="14">
      <t>ホテン</t>
    </rPh>
    <rPh sb="24" eb="26">
      <t>ニュウリョク</t>
    </rPh>
    <phoneticPr fontId="2"/>
  </si>
  <si>
    <t>本ソフトは、賃下げを目的とするものではありません！</t>
    <rPh sb="0" eb="1">
      <t>ホン</t>
    </rPh>
    <rPh sb="6" eb="8">
      <t>チンサ</t>
    </rPh>
    <rPh sb="10" eb="12">
      <t>モクテキ</t>
    </rPh>
    <phoneticPr fontId="2"/>
  </si>
  <si>
    <t>　　・臨時に支払われる賃金　・１ヵ月を超える期間ごとに支払われる賃金</t>
    <rPh sb="3" eb="5">
      <t>リンジ</t>
    </rPh>
    <rPh sb="6" eb="8">
      <t>シハラ</t>
    </rPh>
    <rPh sb="11" eb="13">
      <t>チンギン</t>
    </rPh>
    <rPh sb="17" eb="18">
      <t>ゲツ</t>
    </rPh>
    <rPh sb="19" eb="20">
      <t>コ</t>
    </rPh>
    <rPh sb="22" eb="24">
      <t>キカン</t>
    </rPh>
    <rPh sb="27" eb="29">
      <t>シハラ</t>
    </rPh>
    <rPh sb="32" eb="34">
      <t>チンギン</t>
    </rPh>
    <phoneticPr fontId="2"/>
  </si>
  <si>
    <t>　　・家族手当　・通勤手当　・別居手当　・子女教育手当　・一律支給でない住宅手当</t>
    <rPh sb="3" eb="5">
      <t>カゾク</t>
    </rPh>
    <rPh sb="5" eb="7">
      <t>テアテ</t>
    </rPh>
    <rPh sb="9" eb="11">
      <t>ツウキン</t>
    </rPh>
    <rPh sb="11" eb="13">
      <t>テアテ</t>
    </rPh>
    <rPh sb="15" eb="17">
      <t>ベッキョ</t>
    </rPh>
    <rPh sb="17" eb="19">
      <t>テアテ</t>
    </rPh>
    <rPh sb="21" eb="23">
      <t>シジョ</t>
    </rPh>
    <rPh sb="23" eb="25">
      <t>キョウイク</t>
    </rPh>
    <rPh sb="25" eb="27">
      <t>テアテ</t>
    </rPh>
    <rPh sb="29" eb="31">
      <t>イチリツ</t>
    </rPh>
    <rPh sb="31" eb="33">
      <t>シキュウ</t>
    </rPh>
    <rPh sb="36" eb="38">
      <t>ジュウタク</t>
    </rPh>
    <rPh sb="38" eb="40">
      <t>テアテ</t>
    </rPh>
    <phoneticPr fontId="2"/>
  </si>
  <si>
    <t>　　算出しています。</t>
    <rPh sb="2" eb="4">
      <t>サンシュツ</t>
    </rPh>
    <phoneticPr fontId="2"/>
  </si>
  <si>
    <t>　　割増算定基礎賃金から精皆勤手当を除外した金額を月平均所定労働時間数で除して</t>
    <rPh sb="2" eb="4">
      <t>ワリマシ</t>
    </rPh>
    <rPh sb="4" eb="6">
      <t>サンテイ</t>
    </rPh>
    <rPh sb="6" eb="8">
      <t>キソ</t>
    </rPh>
    <rPh sb="8" eb="10">
      <t>チンギン</t>
    </rPh>
    <rPh sb="12" eb="13">
      <t>セイ</t>
    </rPh>
    <rPh sb="13" eb="15">
      <t>カイキン</t>
    </rPh>
    <rPh sb="15" eb="17">
      <t>テアテ</t>
    </rPh>
    <rPh sb="18" eb="20">
      <t>ジョガイ</t>
    </rPh>
    <rPh sb="22" eb="24">
      <t>キンガク</t>
    </rPh>
    <rPh sb="25" eb="26">
      <t>ゲツ</t>
    </rPh>
    <rPh sb="26" eb="28">
      <t>ヘイキン</t>
    </rPh>
    <rPh sb="28" eb="30">
      <t>ショテイ</t>
    </rPh>
    <rPh sb="30" eb="32">
      <t>ロウドウ</t>
    </rPh>
    <rPh sb="32" eb="34">
      <t>ジカン</t>
    </rPh>
    <rPh sb="34" eb="35">
      <t>スウ</t>
    </rPh>
    <rPh sb="36" eb="37">
      <t>ジョ</t>
    </rPh>
    <phoneticPr fontId="2"/>
  </si>
  <si>
    <t>本ソフトは、例えば平均40時間の残業をしているが、残業代は20時間で足切りしており、</t>
    <rPh sb="0" eb="1">
      <t>ホン</t>
    </rPh>
    <rPh sb="6" eb="7">
      <t>タト</t>
    </rPh>
    <rPh sb="9" eb="11">
      <t>ヘイキン</t>
    </rPh>
    <rPh sb="13" eb="15">
      <t>ジカン</t>
    </rPh>
    <rPh sb="16" eb="18">
      <t>ザンギョウ</t>
    </rPh>
    <rPh sb="25" eb="28">
      <t>ザンギョウダイ</t>
    </rPh>
    <rPh sb="31" eb="33">
      <t>ジカン</t>
    </rPh>
    <rPh sb="34" eb="35">
      <t>アシ</t>
    </rPh>
    <rPh sb="35" eb="36">
      <t>キリ</t>
    </rPh>
    <phoneticPr fontId="2"/>
  </si>
  <si>
    <t>５．改定通知書シート</t>
    <rPh sb="2" eb="4">
      <t>カイテイ</t>
    </rPh>
    <rPh sb="4" eb="7">
      <t>ツウチショ</t>
    </rPh>
    <phoneticPr fontId="2"/>
  </si>
  <si>
    <t>６．同意書シート</t>
    <rPh sb="2" eb="5">
      <t>ドウイショ</t>
    </rPh>
    <phoneticPr fontId="2"/>
  </si>
  <si>
    <t>７．使用上の注意</t>
    <rPh sb="2" eb="5">
      <t>シヨウジョウ</t>
    </rPh>
    <rPh sb="6" eb="8">
      <t>チュウイ</t>
    </rPh>
    <phoneticPr fontId="2"/>
  </si>
  <si>
    <t>※役職コード９以上が管理職になります</t>
    <rPh sb="1" eb="3">
      <t>ヤクショク</t>
    </rPh>
    <rPh sb="7" eb="9">
      <t>イジョウ</t>
    </rPh>
    <rPh sb="10" eb="12">
      <t>カンリ</t>
    </rPh>
    <rPh sb="12" eb="13">
      <t>ショク</t>
    </rPh>
    <phoneticPr fontId="2"/>
  </si>
  <si>
    <t>残りはサービス残業（不払い残業）になっている、というようなケースを想定して設計しています！</t>
    <rPh sb="0" eb="1">
      <t>ノコ</t>
    </rPh>
    <rPh sb="7" eb="9">
      <t>ザンギョウ</t>
    </rPh>
    <rPh sb="10" eb="12">
      <t>フバラ</t>
    </rPh>
    <rPh sb="13" eb="15">
      <t>ザンギョウ</t>
    </rPh>
    <rPh sb="33" eb="35">
      <t>ソウテイ</t>
    </rPh>
    <rPh sb="37" eb="39">
      <t>セッケイ</t>
    </rPh>
    <phoneticPr fontId="2"/>
  </si>
  <si>
    <t>基本給等（本ソフトは基本給のみ）を固定残業手当化すると、以後の残業計算の基礎単価が下がり、</t>
    <rPh sb="0" eb="3">
      <t>キホンキュウ</t>
    </rPh>
    <rPh sb="3" eb="4">
      <t>トウ</t>
    </rPh>
    <rPh sb="5" eb="6">
      <t>ホン</t>
    </rPh>
    <rPh sb="10" eb="13">
      <t>キホンキュウ</t>
    </rPh>
    <rPh sb="17" eb="19">
      <t>コテイ</t>
    </rPh>
    <rPh sb="19" eb="21">
      <t>ザンギョウ</t>
    </rPh>
    <rPh sb="21" eb="23">
      <t>テアテ</t>
    </rPh>
    <rPh sb="23" eb="24">
      <t>カ</t>
    </rPh>
    <rPh sb="28" eb="30">
      <t>イゴ</t>
    </rPh>
    <rPh sb="31" eb="33">
      <t>ザンギョウ</t>
    </rPh>
    <rPh sb="33" eb="35">
      <t>ケイサン</t>
    </rPh>
    <rPh sb="36" eb="38">
      <t>キソ</t>
    </rPh>
    <rPh sb="38" eb="40">
      <t>タンカ</t>
    </rPh>
    <rPh sb="41" eb="42">
      <t>サ</t>
    </rPh>
    <phoneticPr fontId="2"/>
  </si>
  <si>
    <t>いずれにせよ、使用者による一方的な変更は、将来的に労働条件の不利益変更の問題に発展</t>
    <rPh sb="7" eb="10">
      <t>シヨウシャ</t>
    </rPh>
    <rPh sb="13" eb="15">
      <t>イッポウ</t>
    </rPh>
    <rPh sb="15" eb="16">
      <t>テキ</t>
    </rPh>
    <rPh sb="17" eb="19">
      <t>ヘンコウ</t>
    </rPh>
    <rPh sb="21" eb="23">
      <t>ショウライ</t>
    </rPh>
    <rPh sb="23" eb="24">
      <t>テキ</t>
    </rPh>
    <rPh sb="25" eb="27">
      <t>ロウドウ</t>
    </rPh>
    <rPh sb="27" eb="29">
      <t>ジョウケン</t>
    </rPh>
    <rPh sb="30" eb="33">
      <t>フリエキ</t>
    </rPh>
    <rPh sb="33" eb="35">
      <t>ヘンコウ</t>
    </rPh>
    <rPh sb="36" eb="38">
      <t>モンダイ</t>
    </rPh>
    <rPh sb="39" eb="41">
      <t>ハッテン</t>
    </rPh>
    <phoneticPr fontId="2"/>
  </si>
  <si>
    <t>する危険性があります。</t>
    <rPh sb="2" eb="5">
      <t>キケンセイ</t>
    </rPh>
    <phoneticPr fontId="2"/>
  </si>
  <si>
    <t>※割増算定基礎賃金から除外できる賃金項目は以下のものに限ります（名称ではなく実態）。</t>
    <rPh sb="1" eb="3">
      <t>ワリマシ</t>
    </rPh>
    <rPh sb="3" eb="5">
      <t>サンテイ</t>
    </rPh>
    <rPh sb="5" eb="7">
      <t>キソ</t>
    </rPh>
    <rPh sb="7" eb="9">
      <t>チンギン</t>
    </rPh>
    <rPh sb="11" eb="13">
      <t>ジョガイ</t>
    </rPh>
    <rPh sb="16" eb="18">
      <t>チンギン</t>
    </rPh>
    <rPh sb="18" eb="20">
      <t>コウモク</t>
    </rPh>
    <rPh sb="21" eb="23">
      <t>イカ</t>
    </rPh>
    <rPh sb="27" eb="28">
      <t>カギ</t>
    </rPh>
    <phoneticPr fontId="2"/>
  </si>
  <si>
    <t>※本ソフトでの最低賃金チェックは、以下により計算しています。</t>
    <rPh sb="1" eb="2">
      <t>ホン</t>
    </rPh>
    <rPh sb="7" eb="9">
      <t>サイテイ</t>
    </rPh>
    <rPh sb="9" eb="11">
      <t>チンギン</t>
    </rPh>
    <rPh sb="17" eb="19">
      <t>イカ</t>
    </rPh>
    <rPh sb="22" eb="24">
      <t>ケイサン</t>
    </rPh>
    <phoneticPr fontId="2"/>
  </si>
  <si>
    <t>・自社の所定労働時間等の基本データを入力します。</t>
    <rPh sb="1" eb="3">
      <t>ジシャ</t>
    </rPh>
    <rPh sb="4" eb="6">
      <t>ショテイ</t>
    </rPh>
    <rPh sb="6" eb="8">
      <t>ロウドウ</t>
    </rPh>
    <rPh sb="8" eb="10">
      <t>ジカン</t>
    </rPh>
    <rPh sb="10" eb="11">
      <t>トウ</t>
    </rPh>
    <rPh sb="12" eb="14">
      <t>キホン</t>
    </rPh>
    <rPh sb="18" eb="20">
      <t>ニュウリョク</t>
    </rPh>
    <phoneticPr fontId="2"/>
  </si>
  <si>
    <t>　入力します。</t>
    <phoneticPr fontId="2"/>
  </si>
  <si>
    <t>・今後も残業代として支払う残業時間数と固定残業手当化する残業時間数を入力して基本設計をします。</t>
    <rPh sb="1" eb="3">
      <t>コンゴ</t>
    </rPh>
    <rPh sb="4" eb="7">
      <t>ザンギョウダイ</t>
    </rPh>
    <rPh sb="10" eb="12">
      <t>シハラ</t>
    </rPh>
    <rPh sb="13" eb="15">
      <t>ザンギョウ</t>
    </rPh>
    <rPh sb="15" eb="17">
      <t>ジカン</t>
    </rPh>
    <rPh sb="17" eb="18">
      <t>スウ</t>
    </rPh>
    <rPh sb="19" eb="21">
      <t>コテイ</t>
    </rPh>
    <rPh sb="21" eb="23">
      <t>ザンギョウ</t>
    </rPh>
    <rPh sb="23" eb="25">
      <t>テアテ</t>
    </rPh>
    <rPh sb="25" eb="26">
      <t>カ</t>
    </rPh>
    <rPh sb="28" eb="30">
      <t>ザンギョウ</t>
    </rPh>
    <rPh sb="30" eb="33">
      <t>ジカンスウ</t>
    </rPh>
    <rPh sb="34" eb="36">
      <t>ニュウリョク</t>
    </rPh>
    <rPh sb="38" eb="40">
      <t>キホン</t>
    </rPh>
    <rPh sb="40" eb="42">
      <t>セッケイ</t>
    </rPh>
    <phoneticPr fontId="2"/>
  </si>
  <si>
    <t>※深夜労働が多い企業は「する」の選択をお勧めします！</t>
    <rPh sb="1" eb="3">
      <t>シンヤ</t>
    </rPh>
    <rPh sb="3" eb="5">
      <t>ロウドウ</t>
    </rPh>
    <rPh sb="6" eb="7">
      <t>オオ</t>
    </rPh>
    <rPh sb="8" eb="10">
      <t>キギョウ</t>
    </rPh>
    <rPh sb="16" eb="18">
      <t>センタク</t>
    </rPh>
    <rPh sb="20" eb="21">
      <t>スス</t>
    </rPh>
    <phoneticPr fontId="2"/>
  </si>
  <si>
    <r>
      <t>・社員データを</t>
    </r>
    <r>
      <rPr>
        <b/>
        <sz val="11"/>
        <color indexed="12"/>
        <rFont val="ＭＳ Ｐゴシック"/>
        <family val="3"/>
        <charset val="128"/>
      </rPr>
      <t>青文字部分</t>
    </r>
    <r>
      <rPr>
        <sz val="11"/>
        <rFont val="ＭＳ Ｐゴシック"/>
        <family val="3"/>
        <charset val="128"/>
      </rPr>
      <t>に入力します。</t>
    </r>
    <rPh sb="1" eb="3">
      <t>シャイン</t>
    </rPh>
    <rPh sb="7" eb="8">
      <t>アオ</t>
    </rPh>
    <rPh sb="8" eb="10">
      <t>モジ</t>
    </rPh>
    <rPh sb="10" eb="12">
      <t>ブブン</t>
    </rPh>
    <rPh sb="13" eb="15">
      <t>ニュウリョク</t>
    </rPh>
    <phoneticPr fontId="2"/>
  </si>
  <si>
    <r>
      <t>　「役職コード≧９」</t>
    </r>
    <r>
      <rPr>
        <sz val="11"/>
        <color indexed="10"/>
        <rFont val="ＭＳ Ｐゴシック"/>
        <family val="3"/>
        <charset val="128"/>
      </rPr>
      <t>が、</t>
    </r>
    <r>
      <rPr>
        <b/>
        <sz val="11"/>
        <color indexed="10"/>
        <rFont val="ＭＳ Ｐゴシック"/>
        <family val="3"/>
        <charset val="128"/>
      </rPr>
      <t>管理監督者</t>
    </r>
    <r>
      <rPr>
        <sz val="11"/>
        <color indexed="10"/>
        <rFont val="ＭＳ Ｐゴシック"/>
        <family val="3"/>
        <charset val="128"/>
      </rPr>
      <t>として処理されます。</t>
    </r>
    <rPh sb="2" eb="4">
      <t>ヤクショク</t>
    </rPh>
    <rPh sb="12" eb="14">
      <t>カンリ</t>
    </rPh>
    <rPh sb="14" eb="17">
      <t>カントクシャ</t>
    </rPh>
    <rPh sb="20" eb="22">
      <t>ショリ</t>
    </rPh>
    <phoneticPr fontId="2"/>
  </si>
  <si>
    <r>
      <t>　　</t>
    </r>
    <r>
      <rPr>
        <u/>
        <sz val="11"/>
        <color indexed="8"/>
        <rFont val="ＭＳ Ｐゴシック"/>
        <family val="3"/>
        <charset val="128"/>
      </rPr>
      <t>をするには、ここで「役職コード≦８」になるように入力して下さい。</t>
    </r>
    <rPh sb="30" eb="31">
      <t>クダ</t>
    </rPh>
    <phoneticPr fontId="2"/>
  </si>
  <si>
    <t>※すべて自動計算されます。</t>
    <rPh sb="4" eb="6">
      <t>ジドウ</t>
    </rPh>
    <rPh sb="6" eb="8">
      <t>ケイサン</t>
    </rPh>
    <phoneticPr fontId="2"/>
  </si>
  <si>
    <t>・必ずお読み下さい</t>
    <rPh sb="1" eb="2">
      <t>カナラ</t>
    </rPh>
    <rPh sb="4" eb="5">
      <t>ヨ</t>
    </rPh>
    <rPh sb="6" eb="7">
      <t>クダ</t>
    </rPh>
    <phoneticPr fontId="2"/>
  </si>
  <si>
    <t>※管理監督者は、役職コードが「９」以上になるよう入力！</t>
    <rPh sb="1" eb="3">
      <t>カンリ</t>
    </rPh>
    <rPh sb="3" eb="6">
      <t>カントクシャ</t>
    </rPh>
    <rPh sb="8" eb="10">
      <t>ヤクショク</t>
    </rPh>
    <rPh sb="17" eb="19">
      <t>イジョウ</t>
    </rPh>
    <rPh sb="24" eb="26">
      <t>ニュウリョク</t>
    </rPh>
    <phoneticPr fontId="2"/>
  </si>
  <si>
    <t>組み替え前の給与内訳</t>
    <rPh sb="0" eb="1">
      <t>ク</t>
    </rPh>
    <rPh sb="2" eb="3">
      <t>カ</t>
    </rPh>
    <rPh sb="4" eb="5">
      <t>マエ</t>
    </rPh>
    <rPh sb="6" eb="8">
      <t>キュウヨ</t>
    </rPh>
    <rPh sb="8" eb="10">
      <t>ウチワケ</t>
    </rPh>
    <phoneticPr fontId="2"/>
  </si>
  <si>
    <t>・全社あるいは対象部門の残業時間数、サービス残業時間数、足切り残業時間数等の実態データを</t>
    <rPh sb="1" eb="3">
      <t>ゼンシャ</t>
    </rPh>
    <rPh sb="7" eb="9">
      <t>タイショウ</t>
    </rPh>
    <rPh sb="9" eb="11">
      <t>ブモン</t>
    </rPh>
    <rPh sb="12" eb="14">
      <t>ザンギョウ</t>
    </rPh>
    <rPh sb="14" eb="16">
      <t>ジカン</t>
    </rPh>
    <rPh sb="16" eb="17">
      <t>スウ</t>
    </rPh>
    <rPh sb="22" eb="24">
      <t>ザンギョウ</t>
    </rPh>
    <rPh sb="24" eb="26">
      <t>ジカン</t>
    </rPh>
    <rPh sb="26" eb="27">
      <t>スウ</t>
    </rPh>
    <rPh sb="28" eb="29">
      <t>アシ</t>
    </rPh>
    <rPh sb="29" eb="30">
      <t>キリ</t>
    </rPh>
    <rPh sb="31" eb="33">
      <t>ザンギョウ</t>
    </rPh>
    <rPh sb="33" eb="36">
      <t>ジカンスウ</t>
    </rPh>
    <rPh sb="36" eb="37">
      <t>トウ</t>
    </rPh>
    <rPh sb="38" eb="40">
      <t>ジッタイ</t>
    </rPh>
    <phoneticPr fontId="2"/>
  </si>
  <si>
    <t>・管理監督者であっても、深夜手当は支払い義務があります。</t>
    <rPh sb="1" eb="3">
      <t>カンリ</t>
    </rPh>
    <rPh sb="3" eb="6">
      <t>カントクシャ</t>
    </rPh>
    <rPh sb="12" eb="14">
      <t>シンヤ</t>
    </rPh>
    <rPh sb="14" eb="16">
      <t>テアテ</t>
    </rPh>
    <rPh sb="17" eb="19">
      <t>シハラ</t>
    </rPh>
    <rPh sb="20" eb="22">
      <t>ギム</t>
    </rPh>
    <phoneticPr fontId="2"/>
  </si>
  <si>
    <r>
      <t>・自社の役職名を、役職コード</t>
    </r>
    <r>
      <rPr>
        <b/>
        <sz val="11"/>
        <rFont val="ＭＳ Ｐゴシック"/>
        <family val="3"/>
        <charset val="128"/>
      </rPr>
      <t>「９」</t>
    </r>
    <r>
      <rPr>
        <sz val="11"/>
        <rFont val="ＭＳ Ｐゴシック"/>
        <family val="3"/>
        <charset val="128"/>
      </rPr>
      <t>を基準に入力事例に従い入力して下さい。</t>
    </r>
    <rPh sb="1" eb="3">
      <t>ジシャ</t>
    </rPh>
    <rPh sb="4" eb="6">
      <t>ヤクショク</t>
    </rPh>
    <rPh sb="6" eb="7">
      <t>メイ</t>
    </rPh>
    <rPh sb="9" eb="11">
      <t>ヤクショク</t>
    </rPh>
    <rPh sb="18" eb="20">
      <t>キジュン</t>
    </rPh>
    <rPh sb="21" eb="23">
      <t>ニュウリョク</t>
    </rPh>
    <rPh sb="23" eb="25">
      <t>ジレイ</t>
    </rPh>
    <rPh sb="26" eb="27">
      <t>シタガ</t>
    </rPh>
    <rPh sb="28" eb="30">
      <t>ニュウリョク</t>
    </rPh>
    <rPh sb="32" eb="33">
      <t>クダ</t>
    </rPh>
    <phoneticPr fontId="2"/>
  </si>
  <si>
    <t>※個別ではなく自社または対象部門の平均的な実態時間を入力</t>
    <rPh sb="1" eb="3">
      <t>コベツ</t>
    </rPh>
    <rPh sb="7" eb="9">
      <t>ジシャ</t>
    </rPh>
    <rPh sb="12" eb="14">
      <t>タイショウ</t>
    </rPh>
    <rPh sb="14" eb="16">
      <t>ブモン</t>
    </rPh>
    <rPh sb="17" eb="20">
      <t>ヘイキンテキ</t>
    </rPh>
    <rPh sb="21" eb="23">
      <t>ジッタイ</t>
    </rPh>
    <rPh sb="23" eb="24">
      <t>ドキ</t>
    </rPh>
    <rPh sb="24" eb="25">
      <t>アイダ</t>
    </rPh>
    <rPh sb="26" eb="28">
      <t>ニュウリョク</t>
    </rPh>
    <phoneticPr fontId="2"/>
  </si>
  <si>
    <t>※個別ではなく自社または対象部門の統一した時間を入力</t>
    <rPh sb="1" eb="3">
      <t>コベツ</t>
    </rPh>
    <rPh sb="7" eb="9">
      <t>ジシャ</t>
    </rPh>
    <rPh sb="12" eb="14">
      <t>タイショウ</t>
    </rPh>
    <rPh sb="14" eb="16">
      <t>ブモン</t>
    </rPh>
    <rPh sb="17" eb="19">
      <t>トウイツ</t>
    </rPh>
    <rPh sb="21" eb="23">
      <t>ジカン</t>
    </rPh>
    <rPh sb="24" eb="26">
      <t>ニュウリョク</t>
    </rPh>
    <phoneticPr fontId="2"/>
  </si>
  <si>
    <t>時間外実態
（単位：時間）</t>
    <rPh sb="0" eb="3">
      <t>ジカンガイ</t>
    </rPh>
    <rPh sb="3" eb="5">
      <t>ジッタイ</t>
    </rPh>
    <rPh sb="7" eb="9">
      <t>タンイ</t>
    </rPh>
    <rPh sb="10" eb="12">
      <t>ジカン</t>
    </rPh>
    <phoneticPr fontId="2"/>
  </si>
  <si>
    <t>支払い実態
（単位：時間）</t>
    <rPh sb="0" eb="2">
      <t>シハラ</t>
    </rPh>
    <rPh sb="3" eb="5">
      <t>ジッタイ</t>
    </rPh>
    <phoneticPr fontId="2"/>
  </si>
  <si>
    <t>コミコミにする残業（単位：時間）</t>
    <rPh sb="7" eb="9">
      <t>ザンギョウ</t>
    </rPh>
    <rPh sb="10" eb="12">
      <t>タンイ</t>
    </rPh>
    <rPh sb="13" eb="15">
      <t>ジカン</t>
    </rPh>
    <phoneticPr fontId="2"/>
  </si>
  <si>
    <t>支払う時間
（単位：時間）</t>
    <rPh sb="0" eb="2">
      <t>シハラ</t>
    </rPh>
    <rPh sb="3" eb="5">
      <t>ジカン</t>
    </rPh>
    <phoneticPr fontId="2"/>
  </si>
  <si>
    <t>自社の時間外労働の実態</t>
    <rPh sb="0" eb="2">
      <t>ジシャ</t>
    </rPh>
    <rPh sb="3" eb="6">
      <t>ジカンガイ</t>
    </rPh>
    <rPh sb="6" eb="8">
      <t>ロウドウ</t>
    </rPh>
    <rPh sb="9" eb="11">
      <t>ジッタイ</t>
    </rPh>
    <phoneticPr fontId="2"/>
  </si>
  <si>
    <t/>
  </si>
  <si>
    <t>皆勤手当</t>
  </si>
  <si>
    <t>社員番号</t>
    <rPh sb="0" eb="2">
      <t>シャイン</t>
    </rPh>
    <rPh sb="2" eb="4">
      <t>バンゴウ</t>
    </rPh>
    <phoneticPr fontId="2"/>
  </si>
  <si>
    <t>男=1</t>
  </si>
  <si>
    <t>等級</t>
    <rPh sb="0" eb="2">
      <t>トウキュウ</t>
    </rPh>
    <phoneticPr fontId="2"/>
  </si>
  <si>
    <t>役職</t>
    <rPh sb="0" eb="1">
      <t>エキ</t>
    </rPh>
    <rPh sb="1" eb="2">
      <t>ショク</t>
    </rPh>
    <phoneticPr fontId="2"/>
  </si>
  <si>
    <t>年齢</t>
    <rPh sb="0" eb="2">
      <t>ネンレイ</t>
    </rPh>
    <phoneticPr fontId="2"/>
  </si>
  <si>
    <t>勤続</t>
    <rPh sb="0" eb="2">
      <t>キンゾク</t>
    </rPh>
    <phoneticPr fontId="2"/>
  </si>
  <si>
    <t>女=2</t>
  </si>
  <si>
    <t>年</t>
    <rPh sb="0" eb="1">
      <t>ネン</t>
    </rPh>
    <phoneticPr fontId="2"/>
  </si>
  <si>
    <t>月</t>
    <rPh sb="0" eb="1">
      <t>ツキ</t>
    </rPh>
    <phoneticPr fontId="2"/>
  </si>
  <si>
    <t>基本給計</t>
    <rPh sb="0" eb="3">
      <t>キホンキュウ</t>
    </rPh>
    <rPh sb="3" eb="4">
      <t>ケイ</t>
    </rPh>
    <phoneticPr fontId="2"/>
  </si>
  <si>
    <t>現行</t>
    <rPh sb="0" eb="2">
      <t>ゲンコウ</t>
    </rPh>
    <phoneticPr fontId="2"/>
  </si>
  <si>
    <t>基 本 給</t>
    <rPh sb="0" eb="1">
      <t>モト</t>
    </rPh>
    <rPh sb="2" eb="3">
      <t>ホン</t>
    </rPh>
    <rPh sb="4" eb="5">
      <t>キュウ</t>
    </rPh>
    <phoneticPr fontId="2"/>
  </si>
  <si>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</si>
  <si>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</si>
  <si>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</si>
  <si>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</si>
  <si>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</si>
  <si>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</si>
  <si>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</si>
  <si>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</si>
  <si>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</si>
  <si>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</si>
  <si>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</si>
  <si>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</si>
  <si>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</si>
  <si>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</si>
  <si>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</si>
  <si>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</si>
  <si>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</si>
  <si>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</si>
  <si>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</si>
  <si>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</si>
  <si>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</si>
  <si>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</si>
  <si>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</si>
  <si>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</si>
  <si>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</si>
  <si>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</si>
  <si>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</si>
  <si>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</si>
  <si>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</si>
  <si>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</si>
  <si>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BG</t>
  </si>
  <si>
    <t>BH</t>
  </si>
  <si>
    <t>年齢給</t>
    <rPh sb="0" eb="3">
      <t>ネンレイキュウ</t>
    </rPh>
    <phoneticPr fontId="2"/>
  </si>
  <si>
    <t>残業算定基礎
算入手当計</t>
    <rPh sb="0" eb="2">
      <t>ザンギョウ</t>
    </rPh>
    <rPh sb="2" eb="4">
      <t>サンテイ</t>
    </rPh>
    <rPh sb="4" eb="6">
      <t>キソ</t>
    </rPh>
    <rPh sb="7" eb="9">
      <t>サンニュウ</t>
    </rPh>
    <rPh sb="9" eb="11">
      <t>テアテ</t>
    </rPh>
    <rPh sb="11" eb="12">
      <t>ケイ</t>
    </rPh>
    <phoneticPr fontId="2"/>
  </si>
  <si>
    <t>残業算定基礎
除外手当計</t>
    <rPh sb="0" eb="2">
      <t>ザンギョウ</t>
    </rPh>
    <rPh sb="2" eb="4">
      <t>サンテイ</t>
    </rPh>
    <rPh sb="4" eb="6">
      <t>キソ</t>
    </rPh>
    <rPh sb="7" eb="9">
      <t>ジョガイ</t>
    </rPh>
    <rPh sb="9" eb="11">
      <t>テアテ</t>
    </rPh>
    <rPh sb="11" eb="12">
      <t>ケイ</t>
    </rPh>
    <phoneticPr fontId="2"/>
  </si>
  <si>
    <t>No.</t>
    <phoneticPr fontId="2"/>
  </si>
  <si>
    <t>課長</t>
    <rPh sb="0" eb="2">
      <t>カチョウ</t>
    </rPh>
    <phoneticPr fontId="2"/>
  </si>
  <si>
    <t>役職
コード</t>
    <rPh sb="0" eb="2">
      <t>ヤクショク</t>
    </rPh>
    <phoneticPr fontId="2"/>
  </si>
  <si>
    <t>残業手当（変動）計</t>
    <rPh sb="0" eb="2">
      <t>ザンギョウ</t>
    </rPh>
    <rPh sb="2" eb="4">
      <t>テアテ</t>
    </rPh>
    <rPh sb="5" eb="7">
      <t>ヘンドウ</t>
    </rPh>
    <rPh sb="8" eb="9">
      <t>ケイ</t>
    </rPh>
    <phoneticPr fontId="2"/>
  </si>
  <si>
    <t>号俸</t>
    <rPh sb="0" eb="2">
      <t>ゴウホウ</t>
    </rPh>
    <phoneticPr fontId="2"/>
  </si>
  <si>
    <t>諸　手　当</t>
    <phoneticPr fontId="2"/>
  </si>
  <si>
    <t>　※就業規則で残業見合を規定している手当！</t>
    <rPh sb="18" eb="20">
      <t>テアテ</t>
    </rPh>
    <phoneticPr fontId="2"/>
  </si>
  <si>
    <t xml:space="preserve">    残業見合の手当</t>
    <rPh sb="4" eb="6">
      <t>ザンギョウ</t>
    </rPh>
    <rPh sb="6" eb="8">
      <t>ミアイ</t>
    </rPh>
    <rPh sb="9" eb="11">
      <t>テアテ</t>
    </rPh>
    <phoneticPr fontId="2"/>
  </si>
  <si>
    <t>自社の役職と役職コード</t>
    <rPh sb="0" eb="2">
      <t>ジシャ</t>
    </rPh>
    <rPh sb="3" eb="5">
      <t>ヤクショク</t>
    </rPh>
    <rPh sb="6" eb="8">
      <t>ヤクショク</t>
    </rPh>
    <phoneticPr fontId="2"/>
  </si>
  <si>
    <t>固定残業手当
(参照１）</t>
    <rPh sb="0" eb="2">
      <t>コテイ</t>
    </rPh>
    <rPh sb="2" eb="4">
      <t>ザンギョウ</t>
    </rPh>
    <rPh sb="4" eb="6">
      <t>テアテ</t>
    </rPh>
    <rPh sb="8" eb="10">
      <t>サンショウ</t>
    </rPh>
    <phoneticPr fontId="2"/>
  </si>
  <si>
    <t>固定残業手当
(参照２）</t>
    <rPh sb="0" eb="2">
      <t>コテイ</t>
    </rPh>
    <rPh sb="2" eb="4">
      <t>ザンギョウ</t>
    </rPh>
    <rPh sb="4" eb="6">
      <t>テアテ</t>
    </rPh>
    <rPh sb="8" eb="10">
      <t>サンショウ</t>
    </rPh>
    <phoneticPr fontId="2"/>
  </si>
  <si>
    <t>旧（設計前）</t>
    <rPh sb="0" eb="1">
      <t>キュウ</t>
    </rPh>
    <rPh sb="2" eb="4">
      <t>セッケイ</t>
    </rPh>
    <rPh sb="4" eb="5">
      <t>マエ</t>
    </rPh>
    <phoneticPr fontId="2"/>
  </si>
  <si>
    <t>新（設計後）</t>
    <rPh sb="0" eb="1">
      <t>シン</t>
    </rPh>
    <rPh sb="2" eb="4">
      <t>セッケイ</t>
    </rPh>
    <rPh sb="4" eb="5">
      <t>ゴ</t>
    </rPh>
    <phoneticPr fontId="2"/>
  </si>
  <si>
    <t>旧（設計前諸手当）</t>
    <rPh sb="0" eb="1">
      <t>キュウ</t>
    </rPh>
    <rPh sb="2" eb="4">
      <t>セッケイ</t>
    </rPh>
    <rPh sb="4" eb="5">
      <t>マエ</t>
    </rPh>
    <rPh sb="5" eb="8">
      <t>ショテアテ</t>
    </rPh>
    <phoneticPr fontId="2"/>
  </si>
  <si>
    <t>新（設計後諸手当）</t>
    <rPh sb="0" eb="1">
      <t>シン</t>
    </rPh>
    <rPh sb="4" eb="5">
      <t>ゴ</t>
    </rPh>
    <phoneticPr fontId="2"/>
  </si>
  <si>
    <t>旧（設計前）変動残業手当</t>
    <rPh sb="0" eb="1">
      <t>キュウ</t>
    </rPh>
    <rPh sb="2" eb="4">
      <t>セッケイ</t>
    </rPh>
    <rPh sb="4" eb="5">
      <t>マエ</t>
    </rPh>
    <rPh sb="6" eb="8">
      <t>ヘンドウ</t>
    </rPh>
    <rPh sb="8" eb="10">
      <t>ザンギョウ</t>
    </rPh>
    <rPh sb="10" eb="12">
      <t>テアテ</t>
    </rPh>
    <phoneticPr fontId="2"/>
  </si>
  <si>
    <t>新（設計後）変動残業手当</t>
    <rPh sb="0" eb="1">
      <t>シン</t>
    </rPh>
    <rPh sb="4" eb="5">
      <t>ゴ</t>
    </rPh>
    <phoneticPr fontId="2"/>
  </si>
  <si>
    <t>新手当</t>
    <rPh sb="0" eb="1">
      <t>シン</t>
    </rPh>
    <rPh sb="1" eb="3">
      <t>テアテ</t>
    </rPh>
    <phoneticPr fontId="2"/>
  </si>
  <si>
    <t>給与合計(2）</t>
    <phoneticPr fontId="2"/>
  </si>
  <si>
    <t>旧給与合計(1)</t>
    <rPh sb="0" eb="1">
      <t>キュウ</t>
    </rPh>
    <phoneticPr fontId="2"/>
  </si>
  <si>
    <t>新給与合計(1)</t>
    <rPh sb="0" eb="1">
      <t>シン</t>
    </rPh>
    <phoneticPr fontId="2"/>
  </si>
  <si>
    <t>旧給与合計(2)</t>
    <rPh sb="0" eb="1">
      <t>キュウ</t>
    </rPh>
    <phoneticPr fontId="2"/>
  </si>
  <si>
    <t>新給与合計(2)</t>
    <rPh sb="0" eb="1">
      <t>シン</t>
    </rPh>
    <phoneticPr fontId="2"/>
  </si>
  <si>
    <t>新旧差（2）</t>
    <rPh sb="0" eb="2">
      <t>シンキュウ</t>
    </rPh>
    <rPh sb="2" eb="3">
      <t>サ</t>
    </rPh>
    <phoneticPr fontId="2"/>
  </si>
  <si>
    <t>旧（設計前）</t>
    <rPh sb="0" eb="1">
      <t>キュウ</t>
    </rPh>
    <rPh sb="2" eb="5">
      <t>セッケイマエ</t>
    </rPh>
    <phoneticPr fontId="2"/>
  </si>
  <si>
    <t>※「一般社員」も入力</t>
    <rPh sb="2" eb="4">
      <t>イッパン</t>
    </rPh>
    <rPh sb="4" eb="6">
      <t>シャイン</t>
    </rPh>
    <rPh sb="8" eb="10">
      <t>ニュウリョク</t>
    </rPh>
    <phoneticPr fontId="2"/>
  </si>
  <si>
    <r>
      <t>そこで、本ソフトでは、</t>
    </r>
    <r>
      <rPr>
        <u/>
        <sz val="11"/>
        <color indexed="8"/>
        <rFont val="ＭＳ Ｐゴシック"/>
        <family val="3"/>
        <charset val="128"/>
      </rPr>
      <t>不利益補填を「する・しない」が選べるように設計</t>
    </r>
    <r>
      <rPr>
        <sz val="11"/>
        <color indexed="8"/>
        <rFont val="ＭＳ Ｐゴシック"/>
        <family val="3"/>
        <charset val="128"/>
      </rPr>
      <t>しました（下記１の説明参照）。</t>
    </r>
    <rPh sb="4" eb="5">
      <t>ホン</t>
    </rPh>
    <rPh sb="11" eb="14">
      <t>フリエキ</t>
    </rPh>
    <rPh sb="14" eb="16">
      <t>ホテン</t>
    </rPh>
    <rPh sb="26" eb="27">
      <t>エラ</t>
    </rPh>
    <rPh sb="32" eb="34">
      <t>セッケイ</t>
    </rPh>
    <rPh sb="39" eb="41">
      <t>カキ</t>
    </rPh>
    <rPh sb="43" eb="45">
      <t>セツメイ</t>
    </rPh>
    <rPh sb="45" eb="47">
      <t>サンショウ</t>
    </rPh>
    <phoneticPr fontId="2"/>
  </si>
  <si>
    <t>　社員コードを入力して個別データを確認します！</t>
    <rPh sb="1" eb="3">
      <t>シャイン</t>
    </rPh>
    <rPh sb="7" eb="9">
      <t>ニュウリョク</t>
    </rPh>
    <rPh sb="11" eb="13">
      <t>コベツ</t>
    </rPh>
    <rPh sb="17" eb="19">
      <t>カクニン</t>
    </rPh>
    <phoneticPr fontId="2"/>
  </si>
  <si>
    <t>管理職の深夜割増手当の設計選択</t>
    <rPh sb="0" eb="2">
      <t>カンリ</t>
    </rPh>
    <rPh sb="2" eb="3">
      <t>ショク</t>
    </rPh>
    <rPh sb="4" eb="6">
      <t>シンヤ</t>
    </rPh>
    <rPh sb="6" eb="8">
      <t>ワリマシ</t>
    </rPh>
    <rPh sb="8" eb="10">
      <t>テアテ</t>
    </rPh>
    <rPh sb="11" eb="13">
      <t>セッケイ</t>
    </rPh>
    <rPh sb="13" eb="15">
      <t>センタク</t>
    </rPh>
    <phoneticPr fontId="2"/>
  </si>
  <si>
    <t>管理職の深夜割増手当の設計を右欄で選択します。</t>
    <rPh sb="0" eb="2">
      <t>カンリ</t>
    </rPh>
    <rPh sb="2" eb="3">
      <t>ショク</t>
    </rPh>
    <rPh sb="4" eb="6">
      <t>シンヤ</t>
    </rPh>
    <rPh sb="6" eb="8">
      <t>ワリマシ</t>
    </rPh>
    <rPh sb="8" eb="10">
      <t>テアテ</t>
    </rPh>
    <rPh sb="11" eb="13">
      <t>セッケイ</t>
    </rPh>
    <rPh sb="14" eb="15">
      <t>ミギ</t>
    </rPh>
    <rPh sb="15" eb="16">
      <t>ラン</t>
    </rPh>
    <rPh sb="17" eb="19">
      <t>センタク</t>
    </rPh>
    <phoneticPr fontId="2"/>
  </si>
  <si>
    <t>青文字セルを入力</t>
    <rPh sb="0" eb="1">
      <t>アオ</t>
    </rPh>
    <rPh sb="1" eb="3">
      <t>モジ</t>
    </rPh>
    <rPh sb="6" eb="8">
      <t>ニュウリョク</t>
    </rPh>
    <phoneticPr fontId="2"/>
  </si>
  <si>
    <t>定額払い設計する残業時間入力</t>
    <rPh sb="0" eb="2">
      <t>テイガク</t>
    </rPh>
    <rPh sb="2" eb="3">
      <t>バラ</t>
    </rPh>
    <rPh sb="4" eb="6">
      <t>セッケイ</t>
    </rPh>
    <rPh sb="8" eb="10">
      <t>ザンギョウ</t>
    </rPh>
    <rPh sb="10" eb="12">
      <t>ジカン</t>
    </rPh>
    <rPh sb="12" eb="14">
      <t>ニュウリョク</t>
    </rPh>
    <phoneticPr fontId="2"/>
  </si>
  <si>
    <r>
      <t>固定残業化する残業</t>
    </r>
    <r>
      <rPr>
        <sz val="10"/>
        <rFont val="ＭＳ Ｐゴシック"/>
        <family val="3"/>
        <charset val="128"/>
      </rPr>
      <t>（単位：時間）</t>
    </r>
    <rPh sb="0" eb="2">
      <t>コテイ</t>
    </rPh>
    <rPh sb="2" eb="4">
      <t>ザンギョウ</t>
    </rPh>
    <rPh sb="4" eb="5">
      <t>カ</t>
    </rPh>
    <rPh sb="7" eb="9">
      <t>ザンギョウ</t>
    </rPh>
    <rPh sb="10" eb="12">
      <t>タンイ</t>
    </rPh>
    <rPh sb="13" eb="15">
      <t>ジカン</t>
    </rPh>
    <phoneticPr fontId="2"/>
  </si>
  <si>
    <t>※差額が不払い残業（サービス残業）になっている</t>
    <rPh sb="1" eb="3">
      <t>サガク</t>
    </rPh>
    <rPh sb="4" eb="6">
      <t>フバラ</t>
    </rPh>
    <rPh sb="7" eb="9">
      <t>ザンギョウ</t>
    </rPh>
    <rPh sb="14" eb="16">
      <t>ザンギョウ</t>
    </rPh>
    <phoneticPr fontId="2"/>
  </si>
  <si>
    <t>・基本給等（本ソフトの当初の設計は基本給のみ）を固定残業手当化すると、残業計算の基礎単価が</t>
    <rPh sb="1" eb="4">
      <t>キホンキュウ</t>
    </rPh>
    <rPh sb="4" eb="5">
      <t>トウ</t>
    </rPh>
    <rPh sb="6" eb="7">
      <t>ホン</t>
    </rPh>
    <rPh sb="11" eb="13">
      <t>トウショ</t>
    </rPh>
    <rPh sb="14" eb="16">
      <t>セッケイ</t>
    </rPh>
    <rPh sb="17" eb="20">
      <t>キホンキュウ</t>
    </rPh>
    <rPh sb="24" eb="26">
      <t>コテイ</t>
    </rPh>
    <rPh sb="26" eb="28">
      <t>ザンギョウ</t>
    </rPh>
    <rPh sb="28" eb="30">
      <t>テアテ</t>
    </rPh>
    <rPh sb="30" eb="31">
      <t>カ</t>
    </rPh>
    <rPh sb="35" eb="37">
      <t>ザンギョウ</t>
    </rPh>
    <rPh sb="37" eb="39">
      <t>ケイサン</t>
    </rPh>
    <rPh sb="40" eb="42">
      <t>キソ</t>
    </rPh>
    <rPh sb="42" eb="44">
      <t>タンカ</t>
    </rPh>
    <phoneticPr fontId="2"/>
  </si>
  <si>
    <r>
      <t>　</t>
    </r>
    <r>
      <rPr>
        <u/>
        <sz val="11"/>
        <color indexed="12"/>
        <rFont val="ＭＳ Ｐゴシック"/>
        <family val="3"/>
        <charset val="128"/>
      </rPr>
      <t>で「１」か「２」を入力して選択</t>
    </r>
    <r>
      <rPr>
        <sz val="11"/>
        <rFont val="ＭＳ Ｐゴシック"/>
        <family val="3"/>
        <charset val="128"/>
      </rPr>
      <t>して下さい。</t>
    </r>
    <rPh sb="10" eb="12">
      <t>ニュウリョク</t>
    </rPh>
    <rPh sb="14" eb="16">
      <t>センタク</t>
    </rPh>
    <rPh sb="18" eb="19">
      <t>クダ</t>
    </rPh>
    <phoneticPr fontId="2"/>
  </si>
  <si>
    <t>□ 管理職の深夜手当の設計を選択</t>
    <rPh sb="2" eb="4">
      <t>カンリ</t>
    </rPh>
    <rPh sb="4" eb="5">
      <t>ショク</t>
    </rPh>
    <rPh sb="6" eb="8">
      <t>シンヤ</t>
    </rPh>
    <rPh sb="8" eb="10">
      <t>テアテ</t>
    </rPh>
    <rPh sb="11" eb="13">
      <t>セッケイ</t>
    </rPh>
    <rPh sb="14" eb="16">
      <t>センタク</t>
    </rPh>
    <phoneticPr fontId="2"/>
  </si>
  <si>
    <r>
      <t>　残業代定額払い設計画面の</t>
    </r>
    <r>
      <rPr>
        <u/>
        <sz val="11"/>
        <color indexed="12"/>
        <rFont val="ＭＳ Ｐゴシック"/>
        <family val="3"/>
        <charset val="128"/>
      </rPr>
      <t>「Ｎ６３セル」で「３」か「４」を入力して選択</t>
    </r>
    <r>
      <rPr>
        <sz val="11"/>
        <rFont val="ＭＳ Ｐゴシック"/>
        <family val="3"/>
        <charset val="128"/>
      </rPr>
      <t>して下さい。</t>
    </r>
    <rPh sb="1" eb="3">
      <t>ザンギョウ</t>
    </rPh>
    <rPh sb="3" eb="4">
      <t>ダイ</t>
    </rPh>
    <rPh sb="4" eb="6">
      <t>テイガク</t>
    </rPh>
    <rPh sb="6" eb="7">
      <t>バラ</t>
    </rPh>
    <rPh sb="8" eb="10">
      <t>セッケイ</t>
    </rPh>
    <rPh sb="10" eb="12">
      <t>ガメン</t>
    </rPh>
    <rPh sb="29" eb="31">
      <t>ニュウリョク</t>
    </rPh>
    <rPh sb="33" eb="35">
      <t>センタク</t>
    </rPh>
    <rPh sb="37" eb="38">
      <t>クダ</t>
    </rPh>
    <phoneticPr fontId="2"/>
  </si>
  <si>
    <t>２．社員基本データ入力シート</t>
    <rPh sb="2" eb="4">
      <t>シャイン</t>
    </rPh>
    <rPh sb="4" eb="6">
      <t>キホン</t>
    </rPh>
    <rPh sb="9" eb="11">
      <t>ニュウリョク</t>
    </rPh>
    <phoneticPr fontId="2"/>
  </si>
  <si>
    <t>社員基本データ入力画面</t>
    <rPh sb="0" eb="2">
      <t>シャイン</t>
    </rPh>
    <rPh sb="2" eb="4">
      <t>キホン</t>
    </rPh>
    <rPh sb="7" eb="9">
      <t>ニュウリョク</t>
    </rPh>
    <rPh sb="9" eb="11">
      <t>ガメン</t>
    </rPh>
    <phoneticPr fontId="2"/>
  </si>
  <si>
    <t>新旧データ比較一覧表</t>
    <rPh sb="0" eb="2">
      <t>シンキュウ</t>
    </rPh>
    <rPh sb="5" eb="7">
      <t>ヒカク</t>
    </rPh>
    <rPh sb="7" eb="9">
      <t>イチラン</t>
    </rPh>
    <rPh sb="9" eb="10">
      <t>ヒョウ</t>
    </rPh>
    <phoneticPr fontId="2"/>
  </si>
  <si>
    <t>残業代込み賃金設計ソフト</t>
    <rPh sb="0" eb="2">
      <t>ザンギョウ</t>
    </rPh>
    <rPh sb="2" eb="3">
      <t>ダイ</t>
    </rPh>
    <rPh sb="3" eb="4">
      <t>コ</t>
    </rPh>
    <rPh sb="5" eb="7">
      <t>チンギン</t>
    </rPh>
    <rPh sb="7" eb="9">
      <t>セッケイ</t>
    </rPh>
    <phoneticPr fontId="2"/>
  </si>
  <si>
    <t>残業代込み賃金設計（Ver.２-1）2.01 説明</t>
    <rPh sb="0" eb="2">
      <t>ザンギョウ</t>
    </rPh>
    <rPh sb="2" eb="3">
      <t>ダイ</t>
    </rPh>
    <rPh sb="3" eb="4">
      <t>コ</t>
    </rPh>
    <rPh sb="5" eb="7">
      <t>チンギン</t>
    </rPh>
    <rPh sb="7" eb="9">
      <t>セッケイ</t>
    </rPh>
    <rPh sb="23" eb="25">
      <t>セツメイ</t>
    </rPh>
    <phoneticPr fontId="2"/>
  </si>
  <si>
    <t>固定残業設計時間を超えた時間の残業計算で、不利益を与えることになります。</t>
    <rPh sb="0" eb="2">
      <t>コテイ</t>
    </rPh>
    <rPh sb="2" eb="4">
      <t>ザンギョウ</t>
    </rPh>
    <rPh sb="4" eb="6">
      <t>セッケイ</t>
    </rPh>
    <rPh sb="6" eb="8">
      <t>ジカン</t>
    </rPh>
    <rPh sb="9" eb="10">
      <t>コ</t>
    </rPh>
    <rPh sb="12" eb="14">
      <t>ジカン</t>
    </rPh>
    <rPh sb="15" eb="17">
      <t>ザンギョウ</t>
    </rPh>
    <rPh sb="17" eb="19">
      <t>ケイサン</t>
    </rPh>
    <rPh sb="21" eb="24">
      <t>フリエキ</t>
    </rPh>
    <rPh sb="25" eb="26">
      <t>アタ</t>
    </rPh>
    <phoneticPr fontId="2"/>
  </si>
  <si>
    <t>従って、本人に十分な説明をすると供に全員の同意を得るようにします。</t>
    <rPh sb="0" eb="1">
      <t>シタガ</t>
    </rPh>
    <rPh sb="4" eb="6">
      <t>ホンニン</t>
    </rPh>
    <rPh sb="7" eb="9">
      <t>ジュウブン</t>
    </rPh>
    <rPh sb="10" eb="12">
      <t>セツメイ</t>
    </rPh>
    <rPh sb="16" eb="17">
      <t>トモ</t>
    </rPh>
    <rPh sb="18" eb="20">
      <t>ゼンイン</t>
    </rPh>
    <rPh sb="21" eb="23">
      <t>ドウイ</t>
    </rPh>
    <rPh sb="24" eb="25">
      <t>ウ</t>
    </rPh>
    <phoneticPr fontId="2"/>
  </si>
  <si>
    <t>　この点についても、本ソフトでは、深夜手当の残業代込み設計が選択できるようにしています。</t>
    <rPh sb="3" eb="4">
      <t>テン</t>
    </rPh>
    <rPh sb="10" eb="11">
      <t>ホン</t>
    </rPh>
    <rPh sb="17" eb="19">
      <t>シンヤ</t>
    </rPh>
    <rPh sb="19" eb="21">
      <t>テアテ</t>
    </rPh>
    <rPh sb="22" eb="24">
      <t>ザンギョウ</t>
    </rPh>
    <rPh sb="24" eb="25">
      <t>ダイ</t>
    </rPh>
    <rPh sb="25" eb="26">
      <t>コ</t>
    </rPh>
    <rPh sb="27" eb="29">
      <t>セッケイ</t>
    </rPh>
    <rPh sb="30" eb="32">
      <t>センタク</t>
    </rPh>
    <phoneticPr fontId="2"/>
  </si>
  <si>
    <r>
      <t>　管理監督者の深夜手当を固定残業手当化「する・しない」は、残業代込み設計画面の</t>
    </r>
    <r>
      <rPr>
        <u/>
        <sz val="11"/>
        <color indexed="12"/>
        <rFont val="ＭＳ Ｐゴシック"/>
        <family val="3"/>
        <charset val="128"/>
      </rPr>
      <t>「Ｎ29セル」</t>
    </r>
    <rPh sb="1" eb="3">
      <t>カンリ</t>
    </rPh>
    <rPh sb="3" eb="6">
      <t>カントクシャ</t>
    </rPh>
    <rPh sb="7" eb="9">
      <t>シンヤ</t>
    </rPh>
    <rPh sb="9" eb="11">
      <t>テアテ</t>
    </rPh>
    <rPh sb="12" eb="14">
      <t>コテイ</t>
    </rPh>
    <rPh sb="14" eb="16">
      <t>ザンギョウ</t>
    </rPh>
    <rPh sb="16" eb="18">
      <t>テアテ</t>
    </rPh>
    <rPh sb="18" eb="19">
      <t>カ</t>
    </rPh>
    <rPh sb="29" eb="31">
      <t>ザンギョウ</t>
    </rPh>
    <rPh sb="31" eb="32">
      <t>ダイ</t>
    </rPh>
    <rPh sb="32" eb="33">
      <t>コ</t>
    </rPh>
    <rPh sb="34" eb="36">
      <t>セッケイ</t>
    </rPh>
    <rPh sb="36" eb="38">
      <t>ガメン</t>
    </rPh>
    <phoneticPr fontId="2"/>
  </si>
  <si>
    <t>□ 時間外割増単価低下による不利益変更補填の設計を選択</t>
    <rPh sb="9" eb="11">
      <t>テイカ</t>
    </rPh>
    <rPh sb="14" eb="17">
      <t>フリエキ</t>
    </rPh>
    <rPh sb="17" eb="19">
      <t>ヘンコウ</t>
    </rPh>
    <rPh sb="19" eb="21">
      <t>ホテン</t>
    </rPh>
    <rPh sb="22" eb="24">
      <t>セッケイ</t>
    </rPh>
    <rPh sb="25" eb="27">
      <t>センタク</t>
    </rPh>
    <phoneticPr fontId="2"/>
  </si>
  <si>
    <t>　小さくなり、固定残業手当の設定時間を超える時間の残業計算で、将来に向かって従業員に不利益を</t>
    <rPh sb="1" eb="2">
      <t>チイ</t>
    </rPh>
    <rPh sb="7" eb="9">
      <t>コテイ</t>
    </rPh>
    <rPh sb="9" eb="11">
      <t>ザンギョウ</t>
    </rPh>
    <rPh sb="11" eb="13">
      <t>テアテ</t>
    </rPh>
    <rPh sb="14" eb="16">
      <t>セッテイ</t>
    </rPh>
    <rPh sb="16" eb="18">
      <t>ジカン</t>
    </rPh>
    <rPh sb="19" eb="20">
      <t>コ</t>
    </rPh>
    <rPh sb="22" eb="24">
      <t>ジカン</t>
    </rPh>
    <rPh sb="25" eb="27">
      <t>ザンギョウ</t>
    </rPh>
    <rPh sb="27" eb="29">
      <t>ケイサン</t>
    </rPh>
    <rPh sb="31" eb="33">
      <t>ショウライ</t>
    </rPh>
    <rPh sb="34" eb="35">
      <t>ム</t>
    </rPh>
    <rPh sb="38" eb="41">
      <t>ジュウギョウイン</t>
    </rPh>
    <rPh sb="42" eb="45">
      <t>フリエキ</t>
    </rPh>
    <phoneticPr fontId="2"/>
  </si>
  <si>
    <t>　与えることになります。</t>
    <phoneticPr fontId="2"/>
  </si>
  <si>
    <r>
      <t>　従って、本ソフトでは、</t>
    </r>
    <r>
      <rPr>
        <u/>
        <sz val="11"/>
        <color indexed="12"/>
        <rFont val="ＭＳ Ｐゴシック"/>
        <family val="3"/>
        <charset val="128"/>
      </rPr>
      <t>不利益を補填を「する・しない」が選べるように設計</t>
    </r>
    <r>
      <rPr>
        <sz val="11"/>
        <rFont val="ＭＳ Ｐゴシック"/>
        <family val="3"/>
        <charset val="128"/>
      </rPr>
      <t>しました。</t>
    </r>
    <rPh sb="1" eb="2">
      <t>シタガ</t>
    </rPh>
    <rPh sb="5" eb="6">
      <t>ホン</t>
    </rPh>
    <rPh sb="12" eb="15">
      <t>フリエキ</t>
    </rPh>
    <rPh sb="16" eb="18">
      <t>ホテン</t>
    </rPh>
    <rPh sb="28" eb="29">
      <t>エラ</t>
    </rPh>
    <rPh sb="34" eb="36">
      <t>セッケイ</t>
    </rPh>
    <phoneticPr fontId="2"/>
  </si>
  <si>
    <t>※「する」を選択すると、現状の残業時間内であれば、不利益は補填されます。</t>
    <rPh sb="6" eb="8">
      <t>センタク</t>
    </rPh>
    <rPh sb="12" eb="14">
      <t>ゲンジョウ</t>
    </rPh>
    <rPh sb="15" eb="17">
      <t>ザンギョウ</t>
    </rPh>
    <rPh sb="17" eb="19">
      <t>ジカン</t>
    </rPh>
    <rPh sb="19" eb="20">
      <t>ナイ</t>
    </rPh>
    <rPh sb="25" eb="28">
      <t>フリエキ</t>
    </rPh>
    <rPh sb="29" eb="31">
      <t>ホテン</t>
    </rPh>
    <phoneticPr fontId="2"/>
  </si>
  <si>
    <t>□ 役職＆役員コードの設計</t>
    <rPh sb="2" eb="4">
      <t>ヤクショク</t>
    </rPh>
    <rPh sb="5" eb="7">
      <t>ヤクイン</t>
    </rPh>
    <rPh sb="11" eb="13">
      <t>セッケイ</t>
    </rPh>
    <phoneticPr fontId="2"/>
  </si>
  <si>
    <r>
      <t>　※</t>
    </r>
    <r>
      <rPr>
        <u/>
        <sz val="11"/>
        <color indexed="8"/>
        <rFont val="ＭＳ Ｐゴシック"/>
        <family val="3"/>
        <charset val="128"/>
      </rPr>
      <t>昨今問題化している管理監督者の判断で、例えば課長職を管理監督者から外して、残業代込み設計</t>
    </r>
    <rPh sb="2" eb="4">
      <t>サッコン</t>
    </rPh>
    <rPh sb="4" eb="6">
      <t>モンダイ</t>
    </rPh>
    <rPh sb="6" eb="7">
      <t>カ</t>
    </rPh>
    <rPh sb="11" eb="13">
      <t>カンリ</t>
    </rPh>
    <rPh sb="13" eb="16">
      <t>カントクシャ</t>
    </rPh>
    <rPh sb="17" eb="19">
      <t>ハンダン</t>
    </rPh>
    <rPh sb="21" eb="22">
      <t>タト</t>
    </rPh>
    <rPh sb="24" eb="26">
      <t>カチョウ</t>
    </rPh>
    <rPh sb="26" eb="27">
      <t>ショク</t>
    </rPh>
    <rPh sb="28" eb="30">
      <t>カンリ</t>
    </rPh>
    <rPh sb="30" eb="33">
      <t>カントクシャ</t>
    </rPh>
    <rPh sb="35" eb="36">
      <t>ハズ</t>
    </rPh>
    <rPh sb="39" eb="41">
      <t>ザンギョウ</t>
    </rPh>
    <rPh sb="41" eb="42">
      <t>ダイ</t>
    </rPh>
    <rPh sb="42" eb="43">
      <t>コ</t>
    </rPh>
    <rPh sb="44" eb="46">
      <t>セッケイ</t>
    </rPh>
    <phoneticPr fontId="2"/>
  </si>
  <si>
    <t>　　・基本給項目・金額を入力します。</t>
    <rPh sb="3" eb="6">
      <t>キホンキュウ</t>
    </rPh>
    <rPh sb="6" eb="8">
      <t>コウモク</t>
    </rPh>
    <rPh sb="9" eb="11">
      <t>キンガク</t>
    </rPh>
    <rPh sb="12" eb="14">
      <t>ニュウリョク</t>
    </rPh>
    <phoneticPr fontId="2"/>
  </si>
  <si>
    <t>　　・社員番号は入力必須です。</t>
    <rPh sb="3" eb="5">
      <t>シャイン</t>
    </rPh>
    <rPh sb="5" eb="7">
      <t>バンゴウ</t>
    </rPh>
    <rPh sb="8" eb="10">
      <t>ニュウリョク</t>
    </rPh>
    <rPh sb="10" eb="12">
      <t>ヒッス</t>
    </rPh>
    <phoneticPr fontId="2"/>
  </si>
  <si>
    <r>
      <t>　　　　</t>
    </r>
    <r>
      <rPr>
        <u/>
        <sz val="11"/>
        <color indexed="10"/>
        <rFont val="ＭＳ Ｐゴシック"/>
        <family val="3"/>
        <charset val="128"/>
      </rPr>
      <t>このシートで入力する社員コードが、個別の改定通知書、同意書に反映して、個別印刷が可能に</t>
    </r>
    <rPh sb="10" eb="12">
      <t>ニュウリョク</t>
    </rPh>
    <rPh sb="14" eb="16">
      <t>シャイン</t>
    </rPh>
    <rPh sb="21" eb="23">
      <t>コベツ</t>
    </rPh>
    <rPh sb="24" eb="26">
      <t>カイテイ</t>
    </rPh>
    <rPh sb="26" eb="29">
      <t>ツウチショ</t>
    </rPh>
    <rPh sb="30" eb="33">
      <t>ドウイショ</t>
    </rPh>
    <rPh sb="34" eb="36">
      <t>ハンエイ</t>
    </rPh>
    <rPh sb="39" eb="41">
      <t>コベツ</t>
    </rPh>
    <rPh sb="41" eb="43">
      <t>インサツ</t>
    </rPh>
    <rPh sb="44" eb="46">
      <t>カノウ</t>
    </rPh>
    <phoneticPr fontId="2"/>
  </si>
  <si>
    <r>
      <t>　　　　</t>
    </r>
    <r>
      <rPr>
        <u/>
        <sz val="11"/>
        <color indexed="10"/>
        <rFont val="ＭＳ Ｐゴシック"/>
        <family val="3"/>
        <charset val="128"/>
      </rPr>
      <t>なります。</t>
    </r>
    <phoneticPr fontId="2"/>
  </si>
  <si>
    <t>３．残業込み賃金設計一覧表シート</t>
    <rPh sb="2" eb="4">
      <t>ザンギョウ</t>
    </rPh>
    <rPh sb="4" eb="5">
      <t>コ</t>
    </rPh>
    <rPh sb="6" eb="8">
      <t>チンギン</t>
    </rPh>
    <rPh sb="8" eb="10">
      <t>セッケイ</t>
    </rPh>
    <rPh sb="10" eb="12">
      <t>イチラン</t>
    </rPh>
    <rPh sb="12" eb="13">
      <t>ヒョウ</t>
    </rPh>
    <phoneticPr fontId="2"/>
  </si>
  <si>
    <t>・残業代込み賃金設計の一覧表です。</t>
    <rPh sb="1" eb="3">
      <t>ザンギョウ</t>
    </rPh>
    <rPh sb="3" eb="4">
      <t>ダイ</t>
    </rPh>
    <rPh sb="4" eb="5">
      <t>コ</t>
    </rPh>
    <rPh sb="6" eb="8">
      <t>チンギン</t>
    </rPh>
    <rPh sb="8" eb="10">
      <t>セッケイ</t>
    </rPh>
    <rPh sb="11" eb="13">
      <t>イチラン</t>
    </rPh>
    <rPh sb="13" eb="14">
      <t>ヒョウ</t>
    </rPh>
    <phoneticPr fontId="2"/>
  </si>
  <si>
    <t>４．新旧データ比較一覧表シート</t>
    <rPh sb="2" eb="4">
      <t>シンキュウ</t>
    </rPh>
    <rPh sb="7" eb="9">
      <t>ヒカク</t>
    </rPh>
    <rPh sb="9" eb="11">
      <t>イチラン</t>
    </rPh>
    <rPh sb="11" eb="12">
      <t>ヒョウ</t>
    </rPh>
    <phoneticPr fontId="2"/>
  </si>
  <si>
    <t>・残業代込み賃金の設計前と設計後を比較した一覧表です。</t>
    <rPh sb="1" eb="3">
      <t>ザンギョウ</t>
    </rPh>
    <rPh sb="3" eb="4">
      <t>ダイ</t>
    </rPh>
    <rPh sb="4" eb="5">
      <t>コ</t>
    </rPh>
    <rPh sb="6" eb="8">
      <t>チンギン</t>
    </rPh>
    <rPh sb="9" eb="11">
      <t>セッケイ</t>
    </rPh>
    <rPh sb="11" eb="12">
      <t>マエ</t>
    </rPh>
    <rPh sb="13" eb="15">
      <t>セッケイ</t>
    </rPh>
    <rPh sb="15" eb="16">
      <t>ゴ</t>
    </rPh>
    <rPh sb="17" eb="19">
      <t>ヒカク</t>
    </rPh>
    <rPh sb="21" eb="23">
      <t>イチラン</t>
    </rPh>
    <rPh sb="23" eb="24">
      <t>ヒョウ</t>
    </rPh>
    <phoneticPr fontId="2"/>
  </si>
  <si>
    <t>残業代込み設計による残業単価のダウンの補填の有無を設計</t>
    <rPh sb="0" eb="2">
      <t>ザンギョウ</t>
    </rPh>
    <rPh sb="2" eb="3">
      <t>ダイ</t>
    </rPh>
    <rPh sb="3" eb="4">
      <t>コ</t>
    </rPh>
    <rPh sb="5" eb="7">
      <t>セッケイ</t>
    </rPh>
    <rPh sb="10" eb="12">
      <t>ザンギョウ</t>
    </rPh>
    <rPh sb="12" eb="14">
      <t>タンカ</t>
    </rPh>
    <rPh sb="19" eb="21">
      <t>ホテン</t>
    </rPh>
    <rPh sb="22" eb="24">
      <t>ウム</t>
    </rPh>
    <rPh sb="25" eb="27">
      <t>セッケイ</t>
    </rPh>
    <phoneticPr fontId="2"/>
  </si>
  <si>
    <t>単価ダウン</t>
    <rPh sb="0" eb="2">
      <t>タンカ</t>
    </rPh>
    <phoneticPr fontId="2"/>
  </si>
  <si>
    <t>　　　　 固定残業手当に反映</t>
    <rPh sb="5" eb="7">
      <t>コテイ</t>
    </rPh>
    <rPh sb="7" eb="9">
      <t>ザンギョウ</t>
    </rPh>
    <rPh sb="9" eb="11">
      <t>テアテ</t>
    </rPh>
    <rPh sb="12" eb="14">
      <t>ハンエイ</t>
    </rPh>
    <phoneticPr fontId="2"/>
  </si>
  <si>
    <t>　　　　　補填選択</t>
    <rPh sb="5" eb="7">
      <t>ホテン</t>
    </rPh>
    <rPh sb="7" eb="9">
      <t>センタク</t>
    </rPh>
    <phoneticPr fontId="2"/>
  </si>
  <si>
    <t>【役職＆役職コード表】</t>
    <rPh sb="1" eb="3">
      <t>ヤクショク</t>
    </rPh>
    <rPh sb="4" eb="6">
      <t>ヤクショク</t>
    </rPh>
    <rPh sb="9" eb="10">
      <t>ヒョウ</t>
    </rPh>
    <phoneticPr fontId="2"/>
  </si>
  <si>
    <t>※現在の役職名を入力！</t>
    <rPh sb="1" eb="2">
      <t>ゲン</t>
    </rPh>
    <rPh sb="2" eb="3">
      <t>ザイ</t>
    </rPh>
    <rPh sb="4" eb="6">
      <t>ヤクショク</t>
    </rPh>
    <rPh sb="6" eb="7">
      <t>メイ</t>
    </rPh>
    <rPh sb="8" eb="10">
      <t>ニュウリョク</t>
    </rPh>
    <phoneticPr fontId="2"/>
  </si>
  <si>
    <t>青字＝入力セル</t>
    <rPh sb="0" eb="1">
      <t>アオ</t>
    </rPh>
    <rPh sb="1" eb="2">
      <t>ジ</t>
    </rPh>
    <rPh sb="3" eb="5">
      <t>ニュウリョク</t>
    </rPh>
    <phoneticPr fontId="2"/>
  </si>
  <si>
    <t>社員データをコピー＆貼付又は手入力</t>
    <rPh sb="0" eb="2">
      <t>シャイン</t>
    </rPh>
    <rPh sb="10" eb="12">
      <t>ハリツケ</t>
    </rPh>
    <rPh sb="12" eb="13">
      <t>マタ</t>
    </rPh>
    <rPh sb="14" eb="15">
      <t>テ</t>
    </rPh>
    <rPh sb="15" eb="17">
      <t>ニュウリョク</t>
    </rPh>
    <phoneticPr fontId="2"/>
  </si>
  <si>
    <r>
      <t xml:space="preserve">生年月日
</t>
    </r>
    <r>
      <rPr>
        <sz val="9"/>
        <color indexed="10"/>
        <rFont val="ＭＳ ゴシック"/>
        <family val="3"/>
        <charset val="128"/>
      </rPr>
      <t>（入力必須）</t>
    </r>
    <rPh sb="0" eb="2">
      <t>セイネン</t>
    </rPh>
    <rPh sb="2" eb="4">
      <t>ガッピ</t>
    </rPh>
    <phoneticPr fontId="2"/>
  </si>
  <si>
    <r>
      <t xml:space="preserve">入社年月日
</t>
    </r>
    <r>
      <rPr>
        <sz val="9"/>
        <color indexed="10"/>
        <rFont val="ＭＳ ゴシック"/>
        <family val="3"/>
        <charset val="128"/>
      </rPr>
      <t>（入力必須）</t>
    </r>
    <rPh sb="0" eb="2">
      <t>ニュウシャ</t>
    </rPh>
    <rPh sb="2" eb="5">
      <t>ネンガッピ</t>
    </rPh>
    <phoneticPr fontId="2"/>
  </si>
  <si>
    <r>
      <rPr>
        <sz val="10"/>
        <color indexed="12"/>
        <rFont val="ＭＳ Ｐゴシック"/>
        <family val="3"/>
        <charset val="128"/>
      </rPr>
      <t>社員番号</t>
    </r>
    <r>
      <rPr>
        <sz val="10"/>
        <rFont val="ＭＳ Ｐゴシック"/>
        <family val="3"/>
        <charset val="128"/>
      </rPr>
      <t xml:space="preserve">
</t>
    </r>
    <r>
      <rPr>
        <sz val="10"/>
        <color indexed="10"/>
        <rFont val="ＭＳ Ｐゴシック"/>
        <family val="3"/>
        <charset val="128"/>
      </rPr>
      <t>（入力必須）</t>
    </r>
    <rPh sb="0" eb="2">
      <t>シャイン</t>
    </rPh>
    <rPh sb="2" eb="4">
      <t>バンゴウ</t>
    </rPh>
    <phoneticPr fontId="2"/>
  </si>
  <si>
    <r>
      <t xml:space="preserve">役　職
</t>
    </r>
    <r>
      <rPr>
        <sz val="9"/>
        <color indexed="10"/>
        <rFont val="ＭＳ ゴシック"/>
        <family val="3"/>
        <charset val="128"/>
      </rPr>
      <t>（入力必須）</t>
    </r>
    <rPh sb="0" eb="1">
      <t>ヤク</t>
    </rPh>
    <rPh sb="2" eb="3">
      <t>ショク</t>
    </rPh>
    <rPh sb="5" eb="7">
      <t>ニュウリョク</t>
    </rPh>
    <rPh sb="7" eb="9">
      <t>ヒッス</t>
    </rPh>
    <phoneticPr fontId="2"/>
  </si>
  <si>
    <r>
      <t xml:space="preserve">氏　名
</t>
    </r>
    <r>
      <rPr>
        <sz val="9"/>
        <color indexed="10"/>
        <rFont val="ＭＳ ゴシック"/>
        <family val="3"/>
        <charset val="128"/>
      </rPr>
      <t>（入力必須）</t>
    </r>
    <rPh sb="0" eb="1">
      <t>シ</t>
    </rPh>
    <rPh sb="2" eb="3">
      <t>メイ</t>
    </rPh>
    <rPh sb="5" eb="7">
      <t>ニュウリョク</t>
    </rPh>
    <rPh sb="7" eb="9">
      <t>ヒッス</t>
    </rPh>
    <phoneticPr fontId="2"/>
  </si>
  <si>
    <t>← 現行データ入力ゾーン →</t>
    <rPh sb="2" eb="4">
      <t>ゲンコウ</t>
    </rPh>
    <rPh sb="7" eb="9">
      <t>ニュウリョク</t>
    </rPh>
    <phoneticPr fontId="2"/>
  </si>
  <si>
    <t>自動計算セル</t>
    <rPh sb="0" eb="2">
      <t>ジドウ</t>
    </rPh>
    <rPh sb="2" eb="4">
      <t>ケイサン</t>
    </rPh>
    <phoneticPr fontId="2"/>
  </si>
  <si>
    <t>このシートはすべて自動処理です！</t>
    <rPh sb="9" eb="11">
      <t>ジドウ</t>
    </rPh>
    <rPh sb="11" eb="13">
      <t>ショリ</t>
    </rPh>
    <phoneticPr fontId="2"/>
  </si>
  <si>
    <t>社員コードは手入力します！</t>
    <rPh sb="0" eb="2">
      <t>シャイン</t>
    </rPh>
    <rPh sb="6" eb="7">
      <t>テ</t>
    </rPh>
    <rPh sb="7" eb="9">
      <t>ニュウリョク</t>
    </rPh>
    <phoneticPr fontId="2"/>
  </si>
  <si>
    <t>説明文書は訂正して下さい！</t>
    <rPh sb="0" eb="2">
      <t>セツメイ</t>
    </rPh>
    <rPh sb="2" eb="4">
      <t>ブンショ</t>
    </rPh>
    <rPh sb="5" eb="7">
      <t>テイセイ</t>
    </rPh>
    <rPh sb="9" eb="10">
      <t>クダ</t>
    </rPh>
    <phoneticPr fontId="2"/>
  </si>
  <si>
    <t>日付は手入力します！</t>
    <rPh sb="0" eb="2">
      <t>ヒヅケ</t>
    </rPh>
    <rPh sb="3" eb="4">
      <t>テ</t>
    </rPh>
    <rPh sb="4" eb="6">
      <t>ニュウリョク</t>
    </rPh>
    <phoneticPr fontId="2"/>
  </si>
  <si>
    <t>表のデータは社員コードに対応して自動処理です！</t>
    <rPh sb="0" eb="1">
      <t>ヒョウ</t>
    </rPh>
    <rPh sb="6" eb="8">
      <t>シャイン</t>
    </rPh>
    <rPh sb="12" eb="14">
      <t>タイオウ</t>
    </rPh>
    <rPh sb="16" eb="18">
      <t>ジドウ</t>
    </rPh>
    <rPh sb="18" eb="20">
      <t>ショリ</t>
    </rPh>
    <phoneticPr fontId="2"/>
  </si>
  <si>
    <t>表のデータは自動処理です！</t>
    <rPh sb="0" eb="1">
      <t>ヒョウ</t>
    </rPh>
    <rPh sb="6" eb="8">
      <t>ジドウ</t>
    </rPh>
    <rPh sb="8" eb="10">
      <t>ショリ</t>
    </rPh>
    <phoneticPr fontId="2"/>
  </si>
  <si>
    <t>※現状、サービス残業となっている時間を残業代込み賃金に設計</t>
    <rPh sb="1" eb="3">
      <t>ゲンジョウ</t>
    </rPh>
    <rPh sb="8" eb="10">
      <t>ザンギョウ</t>
    </rPh>
    <rPh sb="16" eb="18">
      <t>ジカン</t>
    </rPh>
    <rPh sb="19" eb="21">
      <t>ザンギョウ</t>
    </rPh>
    <rPh sb="21" eb="22">
      <t>ダイ</t>
    </rPh>
    <rPh sb="22" eb="23">
      <t>コ</t>
    </rPh>
    <rPh sb="24" eb="26">
      <t>チンギン</t>
    </rPh>
    <rPh sb="27" eb="29">
      <t>セッケイ</t>
    </rPh>
    <phoneticPr fontId="2"/>
  </si>
  <si>
    <t>※固定残業手当化する時間数を決めて下さい。</t>
    <rPh sb="1" eb="3">
      <t>コテイ</t>
    </rPh>
    <rPh sb="3" eb="5">
      <t>ザンギョウ</t>
    </rPh>
    <rPh sb="5" eb="7">
      <t>テアテ</t>
    </rPh>
    <rPh sb="7" eb="8">
      <t>カ</t>
    </rPh>
    <rPh sb="10" eb="12">
      <t>ジカン</t>
    </rPh>
    <rPh sb="12" eb="13">
      <t>スウ</t>
    </rPh>
    <rPh sb="14" eb="15">
      <t>キ</t>
    </rPh>
    <rPh sb="17" eb="18">
      <t>クダ</t>
    </rPh>
    <phoneticPr fontId="2"/>
  </si>
  <si>
    <r>
      <rPr>
        <sz val="11"/>
        <color indexed="10"/>
        <rFont val="ＭＳ Ｐゴシック"/>
        <family val="3"/>
        <charset val="128"/>
      </rPr>
      <t>　　</t>
    </r>
    <r>
      <rPr>
        <u/>
        <sz val="11"/>
        <color indexed="10"/>
        <rFont val="ＭＳ Ｐゴシック"/>
        <family val="3"/>
        <charset val="128"/>
      </rPr>
      <t>ただし、現状支払ったいる（計算している）残業時間数を減らす設計は納得を得にくいので、守って下さい！</t>
    </r>
    <rPh sb="6" eb="8">
      <t>ゲンジョウ</t>
    </rPh>
    <rPh sb="8" eb="10">
      <t>シハラ</t>
    </rPh>
    <rPh sb="15" eb="17">
      <t>ケイサン</t>
    </rPh>
    <rPh sb="22" eb="24">
      <t>ザンギョウ</t>
    </rPh>
    <rPh sb="24" eb="26">
      <t>ジカン</t>
    </rPh>
    <rPh sb="26" eb="27">
      <t>スウ</t>
    </rPh>
    <rPh sb="28" eb="29">
      <t>ヘ</t>
    </rPh>
    <rPh sb="31" eb="33">
      <t>セッケイ</t>
    </rPh>
    <rPh sb="34" eb="36">
      <t>ナットク</t>
    </rPh>
    <rPh sb="37" eb="38">
      <t>エ</t>
    </rPh>
    <rPh sb="44" eb="45">
      <t>マモ</t>
    </rPh>
    <rPh sb="47" eb="48">
      <t>クダ</t>
    </rPh>
    <phoneticPr fontId="2"/>
  </si>
  <si>
    <t>※支払い実態時間と支払う時間は、原則として同じにします</t>
    <rPh sb="1" eb="3">
      <t>シハラ</t>
    </rPh>
    <rPh sb="4" eb="6">
      <t>ジッタイ</t>
    </rPh>
    <rPh sb="6" eb="8">
      <t>ジカン</t>
    </rPh>
    <rPh sb="9" eb="11">
      <t>シハラ</t>
    </rPh>
    <rPh sb="12" eb="14">
      <t>ジカン</t>
    </rPh>
    <rPh sb="16" eb="18">
      <t>ゲンソク</t>
    </rPh>
    <rPh sb="21" eb="22">
      <t>オナ</t>
    </rPh>
    <phoneticPr fontId="2"/>
  </si>
  <si>
    <t>以下、行単位でコピーして行数を増やして使用して下さい！</t>
    <rPh sb="0" eb="2">
      <t>イカ</t>
    </rPh>
    <rPh sb="3" eb="6">
      <t>ギョウタンイ</t>
    </rPh>
    <rPh sb="12" eb="14">
      <t>ギョウスウ</t>
    </rPh>
    <rPh sb="15" eb="16">
      <t>フ</t>
    </rPh>
    <rPh sb="23" eb="24">
      <t>クダ</t>
    </rPh>
    <phoneticPr fontId="2"/>
  </si>
  <si>
    <t>設定は、行NO.５００迄コピーして増やせます。</t>
    <rPh sb="0" eb="2">
      <t>セッテイ</t>
    </rPh>
    <rPh sb="4" eb="5">
      <t>ギョウ</t>
    </rPh>
    <rPh sb="11" eb="12">
      <t>マデ</t>
    </rPh>
    <rPh sb="17" eb="18">
      <t>フ</t>
    </rPh>
    <phoneticPr fontId="2"/>
  </si>
  <si>
    <t>それ以上も、｛①残業代込み賃金基本設計シート」と「⑤改訂通知書シート」の</t>
    <rPh sb="2" eb="4">
      <t>イジョウ</t>
    </rPh>
    <rPh sb="8" eb="10">
      <t>ザンギョウ</t>
    </rPh>
    <rPh sb="10" eb="11">
      <t>ダイ</t>
    </rPh>
    <rPh sb="11" eb="12">
      <t>コ</t>
    </rPh>
    <rPh sb="13" eb="15">
      <t>チンギン</t>
    </rPh>
    <rPh sb="15" eb="17">
      <t>キホン</t>
    </rPh>
    <rPh sb="17" eb="19">
      <t>セッケイ</t>
    </rPh>
    <rPh sb="26" eb="28">
      <t>カイテイ</t>
    </rPh>
    <rPh sb="28" eb="31">
      <t>ツウチショ</t>
    </rPh>
    <phoneticPr fontId="2"/>
  </si>
  <si>
    <t>範囲設定の計算式を変更すればＯＫです。</t>
  </si>
  <si>
    <t>手入力</t>
    <rPh sb="0" eb="1">
      <t>テ</t>
    </rPh>
    <rPh sb="1" eb="3">
      <t>ニュウリョク</t>
    </rPh>
    <phoneticPr fontId="2"/>
  </si>
  <si>
    <r>
      <t>設計変更後の基本給への反映が、「Ｕ列」の基本給項目のみとするときは</t>
    </r>
    <r>
      <rPr>
        <b/>
        <sz val="11"/>
        <color indexed="10"/>
        <rFont val="ＭＳ Ｐゴシック"/>
        <family val="3"/>
        <charset val="128"/>
      </rPr>
      <t>「１」</t>
    </r>
    <r>
      <rPr>
        <b/>
        <sz val="11"/>
        <color indexed="12"/>
        <rFont val="ＭＳ Ｐゴシック"/>
        <family val="3"/>
        <charset val="128"/>
      </rPr>
      <t>を、「Ｖ列」の基本給項目のみとするときは</t>
    </r>
    <r>
      <rPr>
        <b/>
        <sz val="11"/>
        <color indexed="10"/>
        <rFont val="ＭＳ Ｐゴシック"/>
        <family val="3"/>
        <charset val="128"/>
      </rPr>
      <t>「２」</t>
    </r>
    <r>
      <rPr>
        <b/>
        <sz val="11"/>
        <color indexed="12"/>
        <rFont val="ＭＳ Ｐゴシック"/>
        <family val="3"/>
        <charset val="128"/>
      </rPr>
      <t>を、「Ｕ列」「Ｖ列」の２項目を選択のときは</t>
    </r>
    <r>
      <rPr>
        <b/>
        <sz val="11"/>
        <color indexed="10"/>
        <rFont val="ＭＳ Ｐゴシック"/>
        <family val="3"/>
        <charset val="128"/>
      </rPr>
      <t>「３」</t>
    </r>
    <r>
      <rPr>
        <b/>
        <sz val="11"/>
        <color indexed="12"/>
        <rFont val="ＭＳ Ｐゴシック"/>
        <family val="3"/>
        <charset val="128"/>
      </rPr>
      <t>を入力する！</t>
    </r>
    <rPh sb="0" eb="2">
      <t>セッケイ</t>
    </rPh>
    <rPh sb="2" eb="4">
      <t>ヘンコウ</t>
    </rPh>
    <rPh sb="4" eb="5">
      <t>ゴ</t>
    </rPh>
    <rPh sb="6" eb="9">
      <t>キホンキュウ</t>
    </rPh>
    <rPh sb="11" eb="13">
      <t>ハンエイ</t>
    </rPh>
    <rPh sb="74" eb="76">
      <t>センタク</t>
    </rPh>
    <phoneticPr fontId="2"/>
  </si>
  <si>
    <t xml:space="preserve"> ■設計変更基本給項目選択</t>
    <rPh sb="2" eb="4">
      <t>セッケイ</t>
    </rPh>
    <rPh sb="4" eb="6">
      <t>ヘンコウ</t>
    </rPh>
    <rPh sb="6" eb="9">
      <t>キホンキュウ</t>
    </rPh>
    <rPh sb="9" eb="11">
      <t>コウモク</t>
    </rPh>
    <rPh sb="11" eb="13">
      <t>センタク</t>
    </rPh>
    <phoneticPr fontId="2"/>
  </si>
  <si>
    <r>
      <t xml:space="preserve"> ■ 残業代込み設計に変更する基本給項目を選択</t>
    </r>
    <r>
      <rPr>
        <b/>
        <sz val="10"/>
        <color indexed="8"/>
        <rFont val="ＭＳ Ｐゴシック"/>
        <family val="3"/>
        <charset val="128"/>
      </rPr>
      <t>（反映は「Ｕ列」「Ｖ列」の２項目まで）</t>
    </r>
    <rPh sb="3" eb="5">
      <t>ザンギョウ</t>
    </rPh>
    <rPh sb="5" eb="6">
      <t>ダイ</t>
    </rPh>
    <rPh sb="6" eb="7">
      <t>コ</t>
    </rPh>
    <rPh sb="8" eb="10">
      <t>セッケイ</t>
    </rPh>
    <rPh sb="11" eb="13">
      <t>ヘンコウ</t>
    </rPh>
    <rPh sb="15" eb="18">
      <t>キホンキュウ</t>
    </rPh>
    <rPh sb="18" eb="20">
      <t>コウモク</t>
    </rPh>
    <rPh sb="21" eb="23">
      <t>センタク</t>
    </rPh>
    <rPh sb="24" eb="26">
      <t>ハンエイ</t>
    </rPh>
    <rPh sb="37" eb="39">
      <t>コウモク</t>
    </rPh>
    <phoneticPr fontId="2"/>
  </si>
  <si>
    <t>□ 社員データの入力</t>
    <rPh sb="2" eb="4">
      <t>シャイン</t>
    </rPh>
    <rPh sb="8" eb="10">
      <t>ニュウリョク</t>
    </rPh>
    <phoneticPr fontId="2"/>
  </si>
  <si>
    <t>□ 残業代込み設計に変更する基本給項目を選択</t>
    <rPh sb="2" eb="4">
      <t>ザンギョウ</t>
    </rPh>
    <rPh sb="4" eb="5">
      <t>ダイ</t>
    </rPh>
    <rPh sb="5" eb="6">
      <t>コ</t>
    </rPh>
    <rPh sb="7" eb="9">
      <t>セッケイ</t>
    </rPh>
    <rPh sb="10" eb="12">
      <t>ヘンコウ</t>
    </rPh>
    <rPh sb="14" eb="17">
      <t>キホンキュウ</t>
    </rPh>
    <rPh sb="17" eb="19">
      <t>コウモク</t>
    </rPh>
    <rPh sb="20" eb="22">
      <t>センタク</t>
    </rPh>
    <phoneticPr fontId="2"/>
  </si>
  <si>
    <r>
      <t>・設計変更後の基本給への反映は「Ｕ列」「Ｖ列」の</t>
    </r>
    <r>
      <rPr>
        <u/>
        <sz val="11"/>
        <rFont val="ＭＳ Ｐゴシック"/>
        <family val="3"/>
        <charset val="128"/>
      </rPr>
      <t>２項目まで</t>
    </r>
    <r>
      <rPr>
        <sz val="11"/>
        <rFont val="ＭＳ Ｐゴシック"/>
        <family val="3"/>
        <charset val="128"/>
      </rPr>
      <t>です。</t>
    </r>
    <phoneticPr fontId="2"/>
  </si>
  <si>
    <r>
      <t>・設計変更後の基本給への反映が、</t>
    </r>
    <r>
      <rPr>
        <u/>
        <sz val="11"/>
        <rFont val="ＭＳ Ｐゴシック"/>
        <family val="3"/>
        <charset val="128"/>
      </rPr>
      <t>「Ｕ列」の基本給項目のみとするときは</t>
    </r>
    <r>
      <rPr>
        <b/>
        <u/>
        <sz val="11"/>
        <color indexed="12"/>
        <rFont val="ＭＳ Ｐゴシック"/>
        <family val="3"/>
        <charset val="128"/>
      </rPr>
      <t>「１」</t>
    </r>
    <r>
      <rPr>
        <sz val="11"/>
        <rFont val="ＭＳ Ｐゴシック"/>
        <family val="3"/>
        <charset val="128"/>
      </rPr>
      <t>を、</t>
    </r>
    <r>
      <rPr>
        <u/>
        <sz val="11"/>
        <rFont val="ＭＳ Ｐゴシック"/>
        <family val="3"/>
        <charset val="128"/>
      </rPr>
      <t>「Ｖ列」の基本給項目のみと</t>
    </r>
    <phoneticPr fontId="2"/>
  </si>
  <si>
    <r>
      <t xml:space="preserve"> </t>
    </r>
    <r>
      <rPr>
        <u/>
        <sz val="11"/>
        <color indexed="8"/>
        <rFont val="ＭＳ Ｐゴシック"/>
        <family val="3"/>
        <charset val="128"/>
      </rPr>
      <t>するときは</t>
    </r>
    <r>
      <rPr>
        <b/>
        <u/>
        <sz val="11"/>
        <color indexed="12"/>
        <rFont val="ＭＳ Ｐゴシック"/>
        <family val="3"/>
        <charset val="128"/>
      </rPr>
      <t>「２」</t>
    </r>
    <r>
      <rPr>
        <sz val="11"/>
        <color indexed="8"/>
        <rFont val="ＭＳ Ｐゴシック"/>
        <family val="3"/>
        <charset val="128"/>
      </rPr>
      <t>を、</t>
    </r>
    <r>
      <rPr>
        <u/>
        <sz val="11"/>
        <color indexed="8"/>
        <rFont val="ＭＳ Ｐゴシック"/>
        <family val="3"/>
        <charset val="128"/>
      </rPr>
      <t>「Ｕ列」「Ｖ列」の２項目を選択のときは</t>
    </r>
    <r>
      <rPr>
        <b/>
        <u/>
        <sz val="11"/>
        <color indexed="12"/>
        <rFont val="ＭＳ Ｐゴシック"/>
        <family val="3"/>
        <charset val="128"/>
      </rPr>
      <t>「３」</t>
    </r>
    <r>
      <rPr>
        <sz val="11"/>
        <color indexed="8"/>
        <rFont val="ＭＳ Ｐゴシック"/>
        <family val="3"/>
        <charset val="128"/>
      </rPr>
      <t>を、</t>
    </r>
    <r>
      <rPr>
        <u/>
        <sz val="11"/>
        <color indexed="12"/>
        <rFont val="ＭＳ Ｐゴシック"/>
        <family val="3"/>
        <charset val="128"/>
      </rPr>
      <t>セル「Ｕ３」</t>
    </r>
    <r>
      <rPr>
        <sz val="11"/>
        <color indexed="8"/>
        <rFont val="ＭＳ Ｐゴシック"/>
        <family val="3"/>
        <charset val="128"/>
      </rPr>
      <t>に入力する！</t>
    </r>
    <phoneticPr fontId="2"/>
  </si>
  <si>
    <t>【検証：新基本給＋固定残業代】</t>
    <rPh sb="1" eb="3">
      <t>ケンショウ</t>
    </rPh>
    <rPh sb="4" eb="5">
      <t>シン</t>
    </rPh>
    <rPh sb="5" eb="8">
      <t>キホンキュウ</t>
    </rPh>
    <rPh sb="9" eb="11">
      <t>コテイ</t>
    </rPh>
    <rPh sb="11" eb="13">
      <t>ザンギョウ</t>
    </rPh>
    <rPh sb="13" eb="14">
      <t>ダイ</t>
    </rPh>
    <phoneticPr fontId="2"/>
  </si>
  <si>
    <t>残業代込み賃金設計＆検証画面</t>
    <rPh sb="0" eb="2">
      <t>ザンギョウ</t>
    </rPh>
    <rPh sb="2" eb="3">
      <t>ダイ</t>
    </rPh>
    <rPh sb="3" eb="4">
      <t>コ</t>
    </rPh>
    <rPh sb="5" eb="7">
      <t>チンギン</t>
    </rPh>
    <rPh sb="7" eb="9">
      <t>セッケイ</t>
    </rPh>
    <rPh sb="10" eb="12">
      <t>ケンショウ</t>
    </rPh>
    <rPh sb="12" eb="14">
      <t>ガメン</t>
    </rPh>
    <phoneticPr fontId="2"/>
  </si>
  <si>
    <t>１．残業代込み賃金設計＆検証シート</t>
    <rPh sb="2" eb="4">
      <t>ザンギョウ</t>
    </rPh>
    <rPh sb="4" eb="5">
      <t>ダイ</t>
    </rPh>
    <rPh sb="5" eb="6">
      <t>コ</t>
    </rPh>
    <rPh sb="7" eb="9">
      <t>チンギン</t>
    </rPh>
    <rPh sb="9" eb="11">
      <t>セッケイ</t>
    </rPh>
    <rPh sb="12" eb="14">
      <t>ケンショウ</t>
    </rPh>
    <phoneticPr fontId="2"/>
  </si>
  <si>
    <t>（注）</t>
    <rPh sb="1" eb="2">
      <t>チュウ</t>
    </rPh>
    <phoneticPr fontId="2"/>
  </si>
  <si>
    <t>※平均残業時間（計算時間）</t>
    <rPh sb="1" eb="3">
      <t>ヘイキン</t>
    </rPh>
    <rPh sb="3" eb="5">
      <t>ザンギョウ</t>
    </rPh>
    <rPh sb="5" eb="7">
      <t>ジカン</t>
    </rPh>
    <rPh sb="8" eb="10">
      <t>ケイサン</t>
    </rPh>
    <rPh sb="10" eb="12">
      <t>ジカン</t>
    </rPh>
    <phoneticPr fontId="2"/>
  </si>
  <si>
    <t>※今後見込まれる平均残業時間（計算時間）</t>
    <rPh sb="1" eb="3">
      <t>コンゴ</t>
    </rPh>
    <rPh sb="3" eb="5">
      <t>ミコ</t>
    </rPh>
    <rPh sb="8" eb="10">
      <t>ヘイキン</t>
    </rPh>
    <rPh sb="10" eb="12">
      <t>ザンギョウ</t>
    </rPh>
    <rPh sb="12" eb="14">
      <t>ジカン</t>
    </rPh>
    <rPh sb="15" eb="17">
      <t>ケイサン</t>
    </rPh>
    <rPh sb="17" eb="19">
      <t>ジカン</t>
    </rPh>
    <phoneticPr fontId="2"/>
  </si>
  <si>
    <t>※新・旧給与合計(1)：残業手当（変動）除く金額</t>
    <rPh sb="1" eb="2">
      <t>シン</t>
    </rPh>
    <rPh sb="3" eb="4">
      <t>キュウ</t>
    </rPh>
    <rPh sb="4" eb="6">
      <t>キュウヨ</t>
    </rPh>
    <rPh sb="6" eb="8">
      <t>ゴウケイ</t>
    </rPh>
    <rPh sb="12" eb="14">
      <t>ザンギョウ</t>
    </rPh>
    <rPh sb="14" eb="16">
      <t>テアテ</t>
    </rPh>
    <rPh sb="17" eb="19">
      <t>ヘンドウ</t>
    </rPh>
    <rPh sb="20" eb="21">
      <t>ノゾ</t>
    </rPh>
    <rPh sb="22" eb="24">
      <t>キンガク</t>
    </rPh>
    <phoneticPr fontId="2"/>
  </si>
  <si>
    <t>※新・旧給与合計(2)：残業手当（変動）を算入した金額</t>
    <rPh sb="1" eb="2">
      <t>シン</t>
    </rPh>
    <rPh sb="3" eb="4">
      <t>キュウ</t>
    </rPh>
    <rPh sb="4" eb="6">
      <t>キュウヨ</t>
    </rPh>
    <rPh sb="6" eb="8">
      <t>ゴウケイ</t>
    </rPh>
    <rPh sb="12" eb="14">
      <t>ザンギョウ</t>
    </rPh>
    <rPh sb="14" eb="16">
      <t>テアテ</t>
    </rPh>
    <rPh sb="17" eb="19">
      <t>ヘンドウ</t>
    </rPh>
    <rPh sb="21" eb="23">
      <t>サンニュウ</t>
    </rPh>
    <rPh sb="25" eb="27">
      <t>キンガク</t>
    </rPh>
    <phoneticPr fontId="2"/>
  </si>
  <si>
    <t>基本給項目選択</t>
    <rPh sb="0" eb="3">
      <t>キホンキュウ</t>
    </rPh>
    <rPh sb="3" eb="5">
      <t>コウモク</t>
    </rPh>
    <rPh sb="5" eb="7">
      <t>センタク</t>
    </rPh>
    <phoneticPr fontId="2"/>
  </si>
  <si>
    <t>【参照】</t>
    <rPh sb="1" eb="3">
      <t>サンショウ</t>
    </rPh>
    <phoneticPr fontId="2"/>
  </si>
  <si>
    <t>【残業代込み設計後の固定残業代を超える残業時間】</t>
    <rPh sb="1" eb="3">
      <t>ザンギョウ</t>
    </rPh>
    <rPh sb="3" eb="4">
      <t>ダイ</t>
    </rPh>
    <rPh sb="4" eb="5">
      <t>コ</t>
    </rPh>
    <rPh sb="6" eb="8">
      <t>セッケイ</t>
    </rPh>
    <rPh sb="8" eb="9">
      <t>ゴ</t>
    </rPh>
    <rPh sb="10" eb="12">
      <t>コテイ</t>
    </rPh>
    <rPh sb="12" eb="14">
      <t>ザンギョウ</t>
    </rPh>
    <rPh sb="14" eb="15">
      <t>ダイ</t>
    </rPh>
    <rPh sb="16" eb="17">
      <t>コ</t>
    </rPh>
    <rPh sb="19" eb="21">
      <t>ザンギョウ</t>
    </rPh>
    <rPh sb="21" eb="23">
      <t>ジカン</t>
    </rPh>
    <phoneticPr fontId="2"/>
  </si>
  <si>
    <t>参照セル</t>
    <rPh sb="0" eb="2">
      <t>サンショウ</t>
    </rPh>
    <phoneticPr fontId="2"/>
  </si>
  <si>
    <t>【残業代込み設計前の算定基礎賃金】</t>
    <rPh sb="1" eb="3">
      <t>ザンギョウ</t>
    </rPh>
    <rPh sb="3" eb="4">
      <t>ダイ</t>
    </rPh>
    <rPh sb="4" eb="5">
      <t>コ</t>
    </rPh>
    <rPh sb="6" eb="8">
      <t>セッケイ</t>
    </rPh>
    <rPh sb="8" eb="9">
      <t>マエ</t>
    </rPh>
    <rPh sb="10" eb="12">
      <t>サンテイ</t>
    </rPh>
    <rPh sb="12" eb="14">
      <t>キソ</t>
    </rPh>
    <rPh sb="14" eb="16">
      <t>チンギン</t>
    </rPh>
    <phoneticPr fontId="2"/>
  </si>
  <si>
    <t>【①時間外労働実態時間：自社又は部門平均）</t>
    <rPh sb="2" eb="5">
      <t>ジカンガイ</t>
    </rPh>
    <rPh sb="5" eb="7">
      <t>ロウドウ</t>
    </rPh>
    <rPh sb="7" eb="9">
      <t>ジッタイ</t>
    </rPh>
    <rPh sb="9" eb="11">
      <t>ジカン</t>
    </rPh>
    <rPh sb="14" eb="15">
      <t>マタ</t>
    </rPh>
    <rPh sb="16" eb="18">
      <t>ブモン</t>
    </rPh>
    <phoneticPr fontId="2"/>
  </si>
  <si>
    <t>【②残業代込み設計にする時間：会社又は部門一律設定】</t>
    <rPh sb="2" eb="4">
      <t>ザンギョウ</t>
    </rPh>
    <rPh sb="4" eb="5">
      <t>ダイ</t>
    </rPh>
    <rPh sb="5" eb="6">
      <t>コ</t>
    </rPh>
    <rPh sb="7" eb="9">
      <t>セッケイ</t>
    </rPh>
    <rPh sb="12" eb="14">
      <t>ジカン</t>
    </rPh>
    <rPh sb="15" eb="17">
      <t>カイシャ</t>
    </rPh>
    <rPh sb="17" eb="18">
      <t>マタ</t>
    </rPh>
    <rPh sb="19" eb="21">
      <t>ブモン</t>
    </rPh>
    <phoneticPr fontId="2"/>
  </si>
  <si>
    <t>【残業代込み設計後の最低賃金検証】</t>
    <rPh sb="10" eb="12">
      <t>サイテイ</t>
    </rPh>
    <rPh sb="12" eb="14">
      <t>チンギン</t>
    </rPh>
    <rPh sb="14" eb="16">
      <t>ケンショウ</t>
    </rPh>
    <phoneticPr fontId="2"/>
  </si>
  <si>
    <t>【残業代込み設計前の最低賃金検証】</t>
    <rPh sb="10" eb="12">
      <t>サイテイ</t>
    </rPh>
    <rPh sb="12" eb="14">
      <t>チンギン</t>
    </rPh>
    <rPh sb="14" eb="16">
      <t>ケンショウ</t>
    </rPh>
    <phoneticPr fontId="2"/>
  </si>
  <si>
    <t>【③参照：（①－②】</t>
    <rPh sb="2" eb="4">
      <t>サンショウ</t>
    </rPh>
    <phoneticPr fontId="2"/>
  </si>
  <si>
    <t>【②残業代込みに設計する時間：会社又は部門一律設定】</t>
    <rPh sb="2" eb="4">
      <t>ザンギョウ</t>
    </rPh>
    <rPh sb="4" eb="5">
      <t>ダイ</t>
    </rPh>
    <rPh sb="5" eb="6">
      <t>コ</t>
    </rPh>
    <rPh sb="8" eb="10">
      <t>セッケイ</t>
    </rPh>
    <rPh sb="12" eb="14">
      <t>ジカン</t>
    </rPh>
    <rPh sb="15" eb="17">
      <t>カイシャ</t>
    </rPh>
    <rPh sb="17" eb="18">
      <t>マタ</t>
    </rPh>
    <rPh sb="19" eb="21">
      <t>ブモン</t>
    </rPh>
    <phoneticPr fontId="2"/>
  </si>
  <si>
    <t>残業代込み賃金設計一覧表</t>
    <rPh sb="0" eb="2">
      <t>ザンギョウ</t>
    </rPh>
    <rPh sb="2" eb="3">
      <t>ダイ</t>
    </rPh>
    <rPh sb="3" eb="4">
      <t>コ</t>
    </rPh>
    <rPh sb="5" eb="7">
      <t>チンギン</t>
    </rPh>
    <rPh sb="7" eb="9">
      <t>セッケイ</t>
    </rPh>
    <rPh sb="9" eb="11">
      <t>イチラン</t>
    </rPh>
    <rPh sb="11" eb="12">
      <t>ヒョウ</t>
    </rPh>
    <phoneticPr fontId="2"/>
  </si>
  <si>
    <r>
      <t>※管理職</t>
    </r>
    <r>
      <rPr>
        <sz val="11"/>
        <color indexed="8"/>
        <rFont val="ＭＳ Ｐゴシック"/>
        <family val="3"/>
        <charset val="128"/>
      </rPr>
      <t xml:space="preserve">
　</t>
    </r>
    <r>
      <rPr>
        <b/>
        <sz val="11"/>
        <color indexed="8"/>
        <rFont val="ＭＳ Ｐゴシック"/>
        <family val="3"/>
        <charset val="128"/>
      </rPr>
      <t>「１」</t>
    </r>
    <r>
      <rPr>
        <sz val="11"/>
        <color indexed="8"/>
        <rFont val="ＭＳ Ｐゴシック"/>
        <family val="3"/>
        <charset val="128"/>
      </rPr>
      <t>のケースでは、深夜割増固定残業のみ支給し、毎月の実績計算は、足切しています。
　</t>
    </r>
    <r>
      <rPr>
        <b/>
        <sz val="11"/>
        <color indexed="8"/>
        <rFont val="ＭＳ Ｐゴシック"/>
        <family val="3"/>
        <charset val="128"/>
      </rPr>
      <t>「２」</t>
    </r>
    <r>
      <rPr>
        <sz val="11"/>
        <color indexed="8"/>
        <rFont val="ＭＳ Ｐゴシック"/>
        <family val="3"/>
        <charset val="128"/>
      </rPr>
      <t>のケースでは、いずれも深夜割増を支給しない。</t>
    </r>
    <rPh sb="16" eb="18">
      <t>シンヤ</t>
    </rPh>
    <rPh sb="18" eb="20">
      <t>ワリマシ</t>
    </rPh>
    <rPh sb="20" eb="22">
      <t>コテイ</t>
    </rPh>
    <rPh sb="22" eb="24">
      <t>ザンギョウ</t>
    </rPh>
    <rPh sb="26" eb="28">
      <t>シキュウ</t>
    </rPh>
    <rPh sb="30" eb="32">
      <t>マイツキ</t>
    </rPh>
    <rPh sb="33" eb="35">
      <t>ジッセキ</t>
    </rPh>
    <rPh sb="35" eb="37">
      <t>ケイサン</t>
    </rPh>
    <rPh sb="39" eb="40">
      <t>アシ</t>
    </rPh>
    <rPh sb="40" eb="41">
      <t>キリ</t>
    </rPh>
    <rPh sb="63" eb="65">
      <t>シンヤ</t>
    </rPh>
    <rPh sb="65" eb="67">
      <t>ワリマシ</t>
    </rPh>
    <rPh sb="68" eb="70">
      <t>シキュウ</t>
    </rPh>
    <phoneticPr fontId="2"/>
  </si>
  <si>
    <t>残業見合手当計</t>
    <rPh sb="0" eb="2">
      <t>ザンギョウ</t>
    </rPh>
    <rPh sb="2" eb="4">
      <t>ミアイ</t>
    </rPh>
    <rPh sb="4" eb="6">
      <t>テアテ</t>
    </rPh>
    <rPh sb="6" eb="7">
      <t>ケイ</t>
    </rPh>
    <phoneticPr fontId="2"/>
  </si>
  <si>
    <t>役職手当
(1)</t>
    <rPh sb="0" eb="2">
      <t>ヤクショク</t>
    </rPh>
    <rPh sb="2" eb="4">
      <t>テアテ</t>
    </rPh>
    <phoneticPr fontId="2"/>
  </si>
  <si>
    <t>営業手当
(1)</t>
    <rPh sb="0" eb="2">
      <t>エイギョウ</t>
    </rPh>
    <rPh sb="2" eb="4">
      <t>テアテ</t>
    </rPh>
    <phoneticPr fontId="2"/>
  </si>
  <si>
    <t>小計</t>
    <rPh sb="0" eb="2">
      <t>ショウケイ</t>
    </rPh>
    <phoneticPr fontId="2"/>
  </si>
  <si>
    <t>―</t>
    <phoneticPr fontId="2"/>
  </si>
  <si>
    <t>　※就業規則で残業代見合を規定している手当！</t>
    <rPh sb="9" eb="10">
      <t>ダイ</t>
    </rPh>
    <rPh sb="19" eb="21">
      <t>テアテ</t>
    </rPh>
    <phoneticPr fontId="2"/>
  </si>
  <si>
    <t>※就業規則で残業代見合を規定している手当！</t>
    <rPh sb="1" eb="3">
      <t>シュウギョウ</t>
    </rPh>
    <rPh sb="3" eb="5">
      <t>キソク</t>
    </rPh>
    <rPh sb="6" eb="8">
      <t>ザンギョウ</t>
    </rPh>
    <rPh sb="8" eb="9">
      <t>ダイ</t>
    </rPh>
    <rPh sb="9" eb="11">
      <t>ミアイ</t>
    </rPh>
    <rPh sb="12" eb="14">
      <t>キテイ</t>
    </rPh>
    <rPh sb="18" eb="20">
      <t>テアテ</t>
    </rPh>
    <phoneticPr fontId="2"/>
  </si>
  <si>
    <t>【④時間外労働時間換算】</t>
    <rPh sb="2" eb="5">
      <t>ジカンガイ</t>
    </rPh>
    <rPh sb="5" eb="7">
      <t>ロウドウ</t>
    </rPh>
    <rPh sb="7" eb="9">
      <t>ジカン</t>
    </rPh>
    <rPh sb="9" eb="11">
      <t>カンザン</t>
    </rPh>
    <phoneticPr fontId="2"/>
  </si>
  <si>
    <t>【残業代込み設計後の算定基礎賃金】</t>
    <rPh sb="1" eb="3">
      <t>ザンギョウ</t>
    </rPh>
    <rPh sb="3" eb="4">
      <t>ダイ</t>
    </rPh>
    <rPh sb="4" eb="5">
      <t>コ</t>
    </rPh>
    <rPh sb="6" eb="8">
      <t>セッケイ</t>
    </rPh>
    <rPh sb="8" eb="9">
      <t>ゴ</t>
    </rPh>
    <rPh sb="10" eb="12">
      <t>サンテイ</t>
    </rPh>
    <rPh sb="12" eb="14">
      <t>キソ</t>
    </rPh>
    <rPh sb="14" eb="16">
      <t>チンギン</t>
    </rPh>
    <phoneticPr fontId="2"/>
  </si>
  <si>
    <t>【⑤参照：②＋④】</t>
    <rPh sb="2" eb="4">
      <t>サンショウ</t>
    </rPh>
    <phoneticPr fontId="2"/>
  </si>
  <si>
    <t>（時間外労働時間のみに換算】</t>
    <rPh sb="1" eb="4">
      <t>ジカンガイ</t>
    </rPh>
    <rPh sb="4" eb="6">
      <t>ロウドウ</t>
    </rPh>
    <rPh sb="6" eb="8">
      <t>ジカン</t>
    </rPh>
    <rPh sb="11" eb="13">
      <t>カンザン</t>
    </rPh>
    <phoneticPr fontId="2"/>
  </si>
  <si>
    <t xml:space="preserve">    残業代見合の手当</t>
    <rPh sb="4" eb="6">
      <t>ザンギョウ</t>
    </rPh>
    <rPh sb="6" eb="7">
      <t>ダイ</t>
    </rPh>
    <rPh sb="7" eb="9">
      <t>ミアイ</t>
    </rPh>
    <rPh sb="10" eb="12">
      <t>テアテ</t>
    </rPh>
    <phoneticPr fontId="2"/>
  </si>
  <si>
    <t>時間外労働見込み時間</t>
    <rPh sb="0" eb="3">
      <t>ジカンガイ</t>
    </rPh>
    <rPh sb="3" eb="5">
      <t>ロウドウ</t>
    </rPh>
    <rPh sb="5" eb="7">
      <t>ミコ</t>
    </rPh>
    <rPh sb="8" eb="10">
      <t>ジカン</t>
    </rPh>
    <phoneticPr fontId="2"/>
  </si>
  <si>
    <t>深夜労働見込み時間</t>
    <rPh sb="0" eb="2">
      <t>シンヤ</t>
    </rPh>
    <rPh sb="2" eb="4">
      <t>ロウドウ</t>
    </rPh>
    <rPh sb="4" eb="6">
      <t>ミコ</t>
    </rPh>
    <rPh sb="7" eb="9">
      <t>ジカン</t>
    </rPh>
    <phoneticPr fontId="2"/>
  </si>
  <si>
    <t>休日労働見込み時間</t>
    <rPh sb="0" eb="2">
      <t>キュウジツ</t>
    </rPh>
    <rPh sb="2" eb="4">
      <t>ロウドウ</t>
    </rPh>
    <rPh sb="4" eb="6">
      <t>ミコ</t>
    </rPh>
    <rPh sb="7" eb="9">
      <t>ジカン</t>
    </rPh>
    <phoneticPr fontId="2"/>
  </si>
  <si>
    <t>（時間外労働時間のみに反映】</t>
    <rPh sb="1" eb="4">
      <t>ジカンガイ</t>
    </rPh>
    <rPh sb="4" eb="6">
      <t>ロウドウ</t>
    </rPh>
    <rPh sb="6" eb="8">
      <t>ジカン</t>
    </rPh>
    <rPh sb="11" eb="13">
      <t>ハンエイ</t>
    </rPh>
    <phoneticPr fontId="2"/>
  </si>
  <si>
    <t>時間外労働見なし時間</t>
    <rPh sb="0" eb="2">
      <t>ジカン</t>
    </rPh>
    <rPh sb="2" eb="3">
      <t>ガイ</t>
    </rPh>
    <rPh sb="3" eb="5">
      <t>ロウドウ</t>
    </rPh>
    <rPh sb="5" eb="6">
      <t>ミ</t>
    </rPh>
    <rPh sb="8" eb="10">
      <t>ジカン</t>
    </rPh>
    <phoneticPr fontId="2"/>
  </si>
  <si>
    <t>深夜労働見なし時間</t>
    <rPh sb="0" eb="2">
      <t>シンヤ</t>
    </rPh>
    <rPh sb="2" eb="4">
      <t>ロウドウ</t>
    </rPh>
    <rPh sb="4" eb="5">
      <t>ミ</t>
    </rPh>
    <rPh sb="7" eb="9">
      <t>ジカン</t>
    </rPh>
    <phoneticPr fontId="2"/>
  </si>
  <si>
    <t>休日労働見なし時間</t>
    <rPh sb="0" eb="2">
      <t>キュウジツ</t>
    </rPh>
    <rPh sb="2" eb="4">
      <t>ロウドウ</t>
    </rPh>
    <rPh sb="4" eb="5">
      <t>ミ</t>
    </rPh>
    <rPh sb="7" eb="9">
      <t>ジカン</t>
    </rPh>
    <phoneticPr fontId="2"/>
  </si>
  <si>
    <t>時間外労働見なし時間</t>
    <rPh sb="0" eb="3">
      <t>ジカンガイ</t>
    </rPh>
    <rPh sb="3" eb="5">
      <t>ロウドウ</t>
    </rPh>
    <rPh sb="5" eb="6">
      <t>ミ</t>
    </rPh>
    <rPh sb="8" eb="10">
      <t>ジカン</t>
    </rPh>
    <phoneticPr fontId="2"/>
  </si>
  <si>
    <t>小計（②＋④）</t>
    <rPh sb="0" eb="2">
      <t>ショウケイ</t>
    </rPh>
    <phoneticPr fontId="2"/>
  </si>
  <si>
    <t>残業代見合手当</t>
    <rPh sb="0" eb="2">
      <t>ザンギョウ</t>
    </rPh>
    <rPh sb="2" eb="3">
      <t>ダイ</t>
    </rPh>
    <rPh sb="3" eb="5">
      <t>ミアイ</t>
    </rPh>
    <rPh sb="5" eb="7">
      <t>テアテ</t>
    </rPh>
    <phoneticPr fontId="2"/>
  </si>
  <si>
    <t>◇1ヵ月の残業時間が固定残業設計のみなし時間に満たないときでも、固定残業手当および残業見合手当として定額を支給します。
◇1ヵ月の左欄の「みなし時間」を超えたときは、越えた時間に相当する残業手当を支給します。</t>
    <rPh sb="3" eb="4">
      <t>ゲツ</t>
    </rPh>
    <rPh sb="5" eb="7">
      <t>ザンギョウ</t>
    </rPh>
    <rPh sb="7" eb="9">
      <t>ジカン</t>
    </rPh>
    <rPh sb="10" eb="12">
      <t>コテイ</t>
    </rPh>
    <rPh sb="12" eb="14">
      <t>ザンギョウ</t>
    </rPh>
    <rPh sb="14" eb="16">
      <t>セッケイ</t>
    </rPh>
    <rPh sb="36" eb="38">
      <t>テアテ</t>
    </rPh>
    <rPh sb="41" eb="43">
      <t>ザンギョウ</t>
    </rPh>
    <rPh sb="43" eb="45">
      <t>ミアイ</t>
    </rPh>
    <rPh sb="45" eb="47">
      <t>テアテ</t>
    </rPh>
    <rPh sb="63" eb="64">
      <t>ゲツ</t>
    </rPh>
    <rPh sb="65" eb="66">
      <t>ヒダリ</t>
    </rPh>
    <rPh sb="66" eb="67">
      <t>ラン</t>
    </rPh>
    <rPh sb="93" eb="95">
      <t>ザンギョウ</t>
    </rPh>
    <rPh sb="95" eb="97">
      <t>テアテ</t>
    </rPh>
    <phoneticPr fontId="2"/>
  </si>
  <si>
    <t>◇ あなたの「残業見合手当計」の「見なし時間（１ヵ月）」</t>
    <rPh sb="13" eb="14">
      <t>ケイ</t>
    </rPh>
    <rPh sb="25" eb="26">
      <t>ゲツ</t>
    </rPh>
    <phoneticPr fontId="2"/>
  </si>
  <si>
    <t>◇深夜労働とは、PM10：00～AM5：00の間の労働時間</t>
    <rPh sb="1" eb="3">
      <t>シンヤ</t>
    </rPh>
    <rPh sb="3" eb="5">
      <t>ロウドウ</t>
    </rPh>
    <rPh sb="23" eb="24">
      <t>カン</t>
    </rPh>
    <rPh sb="25" eb="27">
      <t>ロウドウ</t>
    </rPh>
    <rPh sb="27" eb="29">
      <t>ジカン</t>
    </rPh>
    <phoneticPr fontId="2"/>
  </si>
  <si>
    <t>◇休日労働とは、法定休日に勤務した労働時間</t>
    <rPh sb="1" eb="3">
      <t>キュウジツ</t>
    </rPh>
    <rPh sb="3" eb="5">
      <t>ロウドウ</t>
    </rPh>
    <rPh sb="8" eb="10">
      <t>ホウテイ</t>
    </rPh>
    <rPh sb="10" eb="12">
      <t>キュウジツ</t>
    </rPh>
    <rPh sb="13" eb="15">
      <t>キンム</t>
    </rPh>
    <rPh sb="17" eb="19">
      <t>ロウドウ</t>
    </rPh>
    <rPh sb="19" eb="21">
      <t>ジカン</t>
    </rPh>
    <phoneticPr fontId="2"/>
  </si>
  <si>
    <t>役職手当(2)
（残業代見合）</t>
    <rPh sb="0" eb="2">
      <t>ヤクショク</t>
    </rPh>
    <rPh sb="2" eb="4">
      <t>テアテ</t>
    </rPh>
    <rPh sb="9" eb="11">
      <t>ザンギョウ</t>
    </rPh>
    <rPh sb="11" eb="12">
      <t>ダイ</t>
    </rPh>
    <rPh sb="12" eb="14">
      <t>ミアイ</t>
    </rPh>
    <phoneticPr fontId="2"/>
  </si>
  <si>
    <t>営業手当(2)
（残業代見合）</t>
    <rPh sb="0" eb="2">
      <t>エイギョウ</t>
    </rPh>
    <rPh sb="2" eb="4">
      <t>テアテ</t>
    </rPh>
    <phoneticPr fontId="2"/>
  </si>
  <si>
    <t>―</t>
    <phoneticPr fontId="2"/>
  </si>
  <si>
    <t>―</t>
    <phoneticPr fontId="2"/>
  </si>
  <si>
    <t>　　</t>
    <phoneticPr fontId="2"/>
  </si>
  <si>
    <t>残業算定基礎算入手当</t>
    <phoneticPr fontId="2"/>
  </si>
  <si>
    <t>残業算定基礎除外手当</t>
    <phoneticPr fontId="2"/>
  </si>
  <si>
    <r>
      <rPr>
        <sz val="11"/>
        <color indexed="8"/>
        <rFont val="ＭＳ ゴシック"/>
        <family val="3"/>
        <charset val="128"/>
      </rPr>
      <t>残業算定基礎除外手当</t>
    </r>
    <r>
      <rPr>
        <b/>
        <sz val="11"/>
        <color indexed="12"/>
        <rFont val="ＭＳ ゴシック"/>
        <family val="3"/>
        <charset val="128"/>
      </rPr>
      <t>（残業代見合の手当）</t>
    </r>
    <rPh sb="11" eb="13">
      <t>ザンギョウ</t>
    </rPh>
    <rPh sb="13" eb="14">
      <t>ダイ</t>
    </rPh>
    <rPh sb="14" eb="16">
      <t>ミアイ</t>
    </rPh>
    <rPh sb="17" eb="19">
      <t>テアテ</t>
    </rPh>
    <phoneticPr fontId="2"/>
  </si>
  <si>
    <r>
      <t>　　・諸手当を残業算定基礎となる手当と残業算定基礎から外す手当</t>
    </r>
    <r>
      <rPr>
        <sz val="11"/>
        <color indexed="10"/>
        <rFont val="ＭＳ Ｐゴシック"/>
        <family val="3"/>
        <charset val="128"/>
      </rPr>
      <t>（注）</t>
    </r>
    <r>
      <rPr>
        <sz val="11"/>
        <color indexed="8"/>
        <rFont val="ＭＳ Ｐゴシック"/>
        <family val="3"/>
        <charset val="128"/>
      </rPr>
      <t>に区分して,項目・金額を入力します。</t>
    </r>
    <rPh sb="3" eb="6">
      <t>ショテアテ</t>
    </rPh>
    <rPh sb="7" eb="9">
      <t>ザンギョウ</t>
    </rPh>
    <rPh sb="9" eb="11">
      <t>サンテイ</t>
    </rPh>
    <rPh sb="11" eb="13">
      <t>キソ</t>
    </rPh>
    <rPh sb="16" eb="18">
      <t>テアテ</t>
    </rPh>
    <rPh sb="19" eb="23">
      <t>ザンギョウサンテイ</t>
    </rPh>
    <rPh sb="23" eb="25">
      <t>キソ</t>
    </rPh>
    <rPh sb="27" eb="28">
      <t>ハズ</t>
    </rPh>
    <rPh sb="29" eb="31">
      <t>テアテ</t>
    </rPh>
    <rPh sb="32" eb="33">
      <t>チュウ</t>
    </rPh>
    <rPh sb="35" eb="37">
      <t>クブン</t>
    </rPh>
    <rPh sb="40" eb="42">
      <t>コウモク</t>
    </rPh>
    <rPh sb="43" eb="45">
      <t>キンガク</t>
    </rPh>
    <rPh sb="46" eb="48">
      <t>ニュウリョク</t>
    </rPh>
    <phoneticPr fontId="2"/>
  </si>
  <si>
    <t>・個人別にプリントアウトして、個別の説明資料および通知書として使用します。</t>
    <rPh sb="1" eb="3">
      <t>コジン</t>
    </rPh>
    <rPh sb="3" eb="4">
      <t>ベツ</t>
    </rPh>
    <rPh sb="15" eb="17">
      <t>コベツ</t>
    </rPh>
    <rPh sb="18" eb="20">
      <t>セツメイ</t>
    </rPh>
    <rPh sb="20" eb="22">
      <t>シリョウ</t>
    </rPh>
    <rPh sb="25" eb="28">
      <t>ツウチショ</t>
    </rPh>
    <rPh sb="31" eb="33">
      <t>シヨウ</t>
    </rPh>
    <phoneticPr fontId="2"/>
  </si>
  <si>
    <t>・個人別にプリントアウトして、５の改定通知書とセットで同意書として使用します。</t>
    <rPh sb="1" eb="3">
      <t>コジン</t>
    </rPh>
    <rPh sb="3" eb="4">
      <t>ベツ</t>
    </rPh>
    <rPh sb="17" eb="19">
      <t>カイテイ</t>
    </rPh>
    <rPh sb="19" eb="22">
      <t>ツウチショ</t>
    </rPh>
    <rPh sb="27" eb="30">
      <t>ドウイショ</t>
    </rPh>
    <rPh sb="33" eb="35">
      <t>シヨウ</t>
    </rPh>
    <phoneticPr fontId="2"/>
  </si>
  <si>
    <t>※入力済みの最低賃金は奈良県（令和7年10月16日現在）の例です。</t>
    <rPh sb="1" eb="3">
      <t>ニュウリョク</t>
    </rPh>
    <rPh sb="3" eb="4">
      <t>ズ</t>
    </rPh>
    <rPh sb="6" eb="8">
      <t>サイテイ</t>
    </rPh>
    <rPh sb="8" eb="10">
      <t>チンギン</t>
    </rPh>
    <rPh sb="11" eb="14">
      <t>ナラケン</t>
    </rPh>
    <rPh sb="15" eb="17">
      <t>レイワ</t>
    </rPh>
    <rPh sb="18" eb="19">
      <t>ネン</t>
    </rPh>
    <rPh sb="19" eb="20">
      <t>ヘイネン</t>
    </rPh>
    <rPh sb="21" eb="22">
      <t>ガツ</t>
    </rPh>
    <rPh sb="24" eb="25">
      <t>ニチ</t>
    </rPh>
    <rPh sb="25" eb="27">
      <t>ゲンザイ</t>
    </rPh>
    <rPh sb="29" eb="30">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</si>
</sst>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411]ggge&quot;年&quot;m&quot;月&quot;d&quot;日&quot;;@"/>
    <numFmt numFmtId="178" formatCode="[$-411]gee\.mm\.dd"/>
    <numFmt numFmtId="179" formatCode="[$-411]ge\.m\.d;@"/>
  </numFmts>
  <fonts count="9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14"/>
      <color indexed="12"/>
      <name val="ＭＳ Ｐゴシック"/>
      <family val="3"/>
      <charset val="128"/>
    </font>
    <font>
      <b/>
      <sz val="11"/>
      <color indexed="12"/>
      <name val="ＭＳ Ｐゴシック"/>
      <family val="3"/>
      <charset val="128"/>
    </font>
    <font>
      <sz val="11"/>
      <color indexed="10"/>
      <name val="ＭＳ Ｐゴシック"/>
      <family val="3"/>
      <charset val="128"/>
    </font>
    <font>
      <sz val="11"/>
      <name val="ＭＳ Ｐゴシック"/>
      <family val="3"/>
      <charset val="128"/>
    </font>
    <font>
      <sz val="11"/>
      <color indexed="12"/>
      <name val="ＭＳ Ｐゴシック"/>
      <family val="3"/>
      <charset val="128"/>
    </font>
    <font>
      <sz val="11"/>
      <color indexed="45"/>
      <name val="ＭＳ Ｐゴシック"/>
      <family val="3"/>
      <charset val="128"/>
    </font>
    <font>
      <sz val="1"/>
      <color indexed="45"/>
      <name val="ＭＳ Ｐゴシック"/>
      <family val="3"/>
      <charset val="128"/>
    </font>
    <font>
      <sz val="9"/>
      <color indexed="45"/>
      <name val="ＭＳ Ｐゴシック"/>
      <family val="3"/>
      <charset val="128"/>
    </font>
    <font>
      <u/>
      <sz val="9"/>
      <color indexed="45"/>
      <name val="ＭＳ Ｐゴシック"/>
      <family val="3"/>
      <charset val="128"/>
    </font>
    <font>
      <u/>
      <sz val="11"/>
      <color indexed="12"/>
      <name val="ＭＳ Ｐゴシック"/>
      <family val="3"/>
      <charset val="128"/>
    </font>
    <font>
      <sz val="10"/>
      <color indexed="12"/>
      <name val="ＭＳ Ｐゴシック"/>
      <family val="3"/>
      <charset val="128"/>
    </font>
    <font>
      <sz val="10"/>
      <name val="ＭＳ Ｐゴシック"/>
      <family val="3"/>
      <charset val="128"/>
    </font>
    <font>
      <sz val="10"/>
      <color indexed="10"/>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color indexed="8"/>
      <name val="ＭＳ Ｐゴシック"/>
      <family val="3"/>
      <charset val="128"/>
    </font>
    <font>
      <sz val="14"/>
      <name val="ＭＳ ゴシック"/>
      <family val="3"/>
      <charset val="128"/>
    </font>
    <font>
      <b/>
      <sz val="12"/>
      <color indexed="12"/>
      <name val="ＭＳ Ｐゴシック"/>
      <family val="3"/>
      <charset val="128"/>
    </font>
    <font>
      <u/>
      <sz val="10"/>
      <color indexed="10"/>
      <name val="ＭＳ Ｐゴシック"/>
      <family val="3"/>
      <charset val="128"/>
    </font>
    <font>
      <u/>
      <sz val="11"/>
      <color indexed="10"/>
      <name val="ＭＳ Ｐゴシック"/>
      <family val="3"/>
      <charset val="128"/>
    </font>
    <font>
      <u/>
      <sz val="11"/>
      <color indexed="8"/>
      <name val="ＭＳ Ｐゴシック"/>
      <family val="3"/>
      <charset val="128"/>
    </font>
    <font>
      <sz val="9"/>
      <color indexed="8"/>
      <name val="ＭＳ Ｐゴシック"/>
      <family val="3"/>
      <charset val="128"/>
    </font>
    <font>
      <b/>
      <sz val="10"/>
      <color indexed="12"/>
      <name val="ＭＳ Ｐゴシック"/>
      <family val="3"/>
      <charset val="128"/>
    </font>
    <font>
      <b/>
      <u/>
      <sz val="11"/>
      <color indexed="12"/>
      <name val="ＭＳ Ｐゴシック"/>
      <family val="3"/>
      <charset val="128"/>
    </font>
    <font>
      <b/>
      <u/>
      <sz val="14"/>
      <color indexed="12"/>
      <name val="ＭＳ Ｐゴシック"/>
      <family val="3"/>
      <charset val="128"/>
    </font>
    <font>
      <b/>
      <sz val="12"/>
      <color indexed="8"/>
      <name val="ＭＳ Ｐゴシック"/>
      <family val="3"/>
      <charset val="128"/>
    </font>
    <font>
      <b/>
      <u/>
      <sz val="11"/>
      <color indexed="10"/>
      <name val="ＭＳ Ｐゴシック"/>
      <family val="3"/>
      <charset val="128"/>
    </font>
    <font>
      <b/>
      <sz val="8"/>
      <color indexed="12"/>
      <name val="ＭＳ Ｐゴシック"/>
      <family val="3"/>
      <charset val="128"/>
    </font>
    <font>
      <sz val="8"/>
      <color indexed="8"/>
      <name val="ＭＳ Ｐゴシック"/>
      <family val="3"/>
      <charset val="128"/>
    </font>
    <font>
      <sz val="11"/>
      <color indexed="9"/>
      <name val="ＭＳ Ｐゴシック"/>
      <family val="3"/>
      <charset val="128"/>
    </font>
    <font>
      <sz val="11"/>
      <name val="ＭＳ Ｐゴシック"/>
      <family val="3"/>
      <charset val="128"/>
    </font>
    <font>
      <b/>
      <u/>
      <sz val="12"/>
      <name val="ＭＳ Ｐゴシック"/>
      <family val="3"/>
      <charset val="128"/>
    </font>
    <font>
      <sz val="11"/>
      <name val="ＭＳ ゴシック"/>
      <family val="3"/>
      <charset val="128"/>
    </font>
    <font>
      <b/>
      <u/>
      <sz val="12"/>
      <color indexed="10"/>
      <name val="ＭＳ Ｐゴシック"/>
      <family val="3"/>
      <charset val="128"/>
    </font>
    <font>
      <sz val="12"/>
      <color indexed="8"/>
      <name val="ＭＳ Ｐゴシック"/>
      <family val="3"/>
      <charset val="128"/>
    </font>
    <font>
      <sz val="12"/>
      <name val="ＭＳ Ｐゴシック"/>
      <family val="3"/>
      <charset val="128"/>
    </font>
    <font>
      <u/>
      <sz val="14"/>
      <name val="ＭＳ Ｐゴシック"/>
      <family val="3"/>
      <charset val="128"/>
    </font>
    <font>
      <b/>
      <u/>
      <sz val="14"/>
      <name val="ＭＳ Ｐゴシック"/>
      <family val="3"/>
      <charset val="128"/>
    </font>
    <font>
      <b/>
      <sz val="16"/>
      <name val="ＭＳ ゴシック"/>
      <family val="3"/>
      <charset val="128"/>
    </font>
    <font>
      <u/>
      <sz val="11"/>
      <name val="ＭＳ ゴシック"/>
      <family val="3"/>
      <charset val="128"/>
    </font>
    <font>
      <sz val="18"/>
      <name val="ＭＳ ゴシック"/>
      <family val="3"/>
      <charset val="128"/>
    </font>
    <font>
      <sz val="10"/>
      <name val="ＭＳ ゴシック"/>
      <family val="3"/>
      <charset val="128"/>
    </font>
    <font>
      <b/>
      <u/>
      <sz val="11"/>
      <color indexed="10"/>
      <name val="ＭＳ ゴシック"/>
      <family val="3"/>
      <charset val="128"/>
    </font>
    <font>
      <sz val="10"/>
      <color indexed="10"/>
      <name val="ＭＳ ゴシック"/>
      <family val="3"/>
      <charset val="128"/>
    </font>
    <font>
      <b/>
      <sz val="10"/>
      <name val="ＭＳ ゴシック"/>
      <family val="3"/>
      <charset val="128"/>
    </font>
    <font>
      <b/>
      <sz val="11"/>
      <color indexed="10"/>
      <name val="ＭＳ ゴシック"/>
      <family val="3"/>
      <charset val="128"/>
    </font>
    <font>
      <sz val="11"/>
      <color indexed="8"/>
      <name val="ＭＳ ゴシック"/>
      <family val="3"/>
      <charset val="128"/>
    </font>
    <font>
      <sz val="10"/>
      <color indexed="8"/>
      <name val="ＭＳ ゴシック"/>
      <family val="3"/>
      <charset val="128"/>
    </font>
    <font>
      <sz val="9"/>
      <name val="ＭＳ ゴシック"/>
      <family val="3"/>
      <charset val="128"/>
    </font>
    <font>
      <sz val="9"/>
      <color indexed="10"/>
      <name val="ＭＳ ゴシック"/>
      <family val="3"/>
      <charset val="128"/>
    </font>
    <font>
      <b/>
      <sz val="10"/>
      <color indexed="8"/>
      <name val="ＭＳ Ｐゴシック"/>
      <family val="3"/>
      <charset val="128"/>
    </font>
    <font>
      <u/>
      <sz val="11"/>
      <name val="ＭＳ Ｐゴシック"/>
      <family val="3"/>
      <charset val="128"/>
    </font>
    <font>
      <sz val="11"/>
      <name val="ＭＳ 明朝"/>
      <family val="1"/>
      <charset val="128"/>
    </font>
    <font>
      <sz val="11"/>
      <color indexed="8"/>
      <name val="ＭＳ 明朝"/>
      <family val="1"/>
      <charset val="128"/>
    </font>
    <font>
      <b/>
      <sz val="12"/>
      <color indexed="8"/>
      <name val="ＭＳ 明朝"/>
      <family val="1"/>
      <charset val="128"/>
    </font>
    <font>
      <b/>
      <sz val="11"/>
      <color indexed="12"/>
      <name val="ＭＳ ゴシック"/>
      <family val="3"/>
      <charset val="128"/>
    </font>
    <font>
      <sz val="11"/>
      <color rgb="FFFF0000"/>
      <name val="ＭＳ ゴシック"/>
      <family val="3"/>
      <charset val="128"/>
    </font>
    <font>
      <sz val="10"/>
      <color rgb="FFFF0000"/>
      <name val="ＭＳ ゴシック"/>
      <family val="3"/>
      <charset val="128"/>
    </font>
    <font>
      <sz val="10"/>
      <color rgb="FF0000CC"/>
      <name val="ＭＳ ゴシック"/>
      <family val="3"/>
      <charset val="128"/>
    </font>
    <font>
      <sz val="11"/>
      <color rgb="FF0000CC"/>
      <name val="ＭＳ ゴシック"/>
      <family val="3"/>
      <charset val="128"/>
    </font>
    <font>
      <b/>
      <sz val="11"/>
      <color theme="1"/>
      <name val="ＭＳ Ｐゴシック"/>
      <family val="3"/>
      <charset val="128"/>
    </font>
    <font>
      <b/>
      <sz val="11"/>
      <color rgb="FF0000CC"/>
      <name val="ＭＳ ゴシック"/>
      <family val="3"/>
      <charset val="128"/>
    </font>
    <font>
      <sz val="11"/>
      <color theme="1"/>
      <name val="ＭＳ Ｐゴシック"/>
      <family val="3"/>
      <charset val="128"/>
    </font>
    <font>
      <sz val="10"/>
      <color theme="1"/>
      <name val="ＭＳ ゴシック"/>
      <family val="3"/>
      <charset val="128"/>
    </font>
    <font>
      <b/>
      <u/>
      <sz val="12"/>
      <color theme="1"/>
      <name val="ＭＳ Ｐゴシック"/>
      <family val="3"/>
      <charset val="128"/>
    </font>
    <font>
      <sz val="11"/>
      <color theme="1"/>
      <name val="ＭＳ ゴシック"/>
      <family val="3"/>
      <charset val="128"/>
    </font>
    <font>
      <sz val="10"/>
      <color theme="1"/>
      <name val="ＭＳ Ｐゴシック"/>
      <family val="3"/>
      <charset val="128"/>
    </font>
    <font>
      <sz val="11"/>
      <color rgb="FF002060"/>
      <name val="ＭＳ Ｐゴシック"/>
      <family val="3"/>
      <charset val="128"/>
    </font>
    <font>
      <b/>
      <u/>
      <sz val="11"/>
      <color rgb="FF3333FF"/>
      <name val="ＭＳ Ｐゴシック"/>
      <family val="3"/>
      <charset val="128"/>
    </font>
    <font>
      <sz val="11"/>
      <color rgb="FFFF0000"/>
      <name val="ＭＳ Ｐゴシック"/>
      <family val="3"/>
      <charset val="128"/>
    </font>
    <font>
      <sz val="11"/>
      <color rgb="FF0000CC"/>
      <name val="ＭＳ Ｐゴシック"/>
      <family val="3"/>
      <charset val="128"/>
    </font>
    <font>
      <u/>
      <sz val="11"/>
      <color rgb="FF0000CC"/>
      <name val="ＭＳ Ｐゴシック"/>
      <family val="3"/>
      <charset val="128"/>
    </font>
    <font>
      <u/>
      <sz val="11"/>
      <color theme="1"/>
      <name val="ＭＳ Ｐゴシック"/>
      <family val="3"/>
      <charset val="128"/>
    </font>
    <font>
      <sz val="10"/>
      <color rgb="FF0000FF"/>
      <name val="ＭＳ ゴシック"/>
      <family val="3"/>
      <charset val="128"/>
    </font>
    <font>
      <sz val="10"/>
      <color rgb="FF0000FF"/>
      <name val="ＭＳ Ｐゴシック"/>
      <family val="3"/>
      <charset val="128"/>
    </font>
    <font>
      <b/>
      <u/>
      <sz val="16"/>
      <color rgb="FF0000FF"/>
      <name val="ＭＳ ゴシック"/>
      <family val="3"/>
      <charset val="128"/>
    </font>
    <font>
      <sz val="11"/>
      <color rgb="FF0000FF"/>
      <name val="ＭＳ Ｐゴシック"/>
      <family val="3"/>
      <charset val="128"/>
    </font>
    <font>
      <u/>
      <sz val="11"/>
      <color rgb="FF0000FF"/>
      <name val="ＭＳ Ｐゴシック"/>
      <family val="3"/>
      <charset val="128"/>
    </font>
    <font>
      <b/>
      <u/>
      <sz val="14"/>
      <color rgb="FF0000CC"/>
      <name val="ＭＳ ゴシック"/>
      <family val="3"/>
      <charset val="128"/>
    </font>
    <font>
      <b/>
      <u/>
      <sz val="12"/>
      <color rgb="FFFF0000"/>
      <name val="ＭＳ ゴシック"/>
      <family val="3"/>
      <charset val="128"/>
    </font>
    <font>
      <u/>
      <sz val="12"/>
      <color rgb="FF0000FF"/>
      <name val="ＭＳ Ｐゴシック"/>
      <family val="3"/>
      <charset val="128"/>
    </font>
    <font>
      <b/>
      <u/>
      <sz val="12"/>
      <color rgb="FF0000CC"/>
      <name val="ＭＳ ゴシック"/>
      <family val="3"/>
      <charset val="128"/>
    </font>
    <font>
      <sz val="11"/>
      <color rgb="FF0000FF"/>
      <name val="ＭＳ ゴシック"/>
      <family val="3"/>
      <charset val="128"/>
    </font>
    <font>
      <b/>
      <sz val="11"/>
      <color theme="1"/>
      <name val="ＭＳ ゴシック"/>
      <family val="3"/>
      <charset val="128"/>
    </font>
    <font>
      <sz val="10"/>
      <color rgb="FF002060"/>
      <name val="ＭＳ ゴシック"/>
      <family val="3"/>
      <charset val="128"/>
    </font>
    <font>
      <b/>
      <sz val="14"/>
      <color rgb="FF0000FF"/>
      <name val="ＭＳ Ｐゴシック"/>
      <family val="3"/>
      <charset val="128"/>
    </font>
    <font>
      <b/>
      <sz val="11"/>
      <color rgb="FF0000CC"/>
      <name val="ＭＳ Ｐゴシック"/>
      <family val="3"/>
      <charset val="128"/>
    </font>
    <font>
      <b/>
      <sz val="11"/>
      <color rgb="FFFF0000"/>
      <name val="ＭＳ Ｐゴシック"/>
      <family val="3"/>
      <charset val="128"/>
    </font>
    <font>
      <b/>
      <u/>
      <sz val="11"/>
      <color rgb="FF0000CC"/>
      <name val="ＭＳ Ｐゴシック"/>
      <family val="3"/>
      <charset val="128"/>
    </font>
    <font>
      <sz val="12"/>
      <color rgb="FF0000CC"/>
      <name val="ＭＳ Ｐゴシック"/>
      <family val="3"/>
      <charset val="128"/>
    </font>
    <font>
      <b/>
      <sz val="16"/>
      <color rgb="FF0000CC"/>
      <name val="ＭＳ ゴシック"/>
      <family val="3"/>
      <charset val="128"/>
    </font>
    <font>
      <b/>
      <sz val="12"/>
      <color theme="1"/>
      <name val="ＭＳ ゴシック"/>
      <family val="3"/>
      <charset val="128"/>
    </font>
    <font>
      <b/>
      <u/>
      <sz val="11"/>
      <color theme="1"/>
      <name val="ＭＳ Ｐゴシック"/>
      <family val="3"/>
      <charset val="128"/>
    </font>
  </fonts>
  <fills count="31">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31"/>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CC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00FFFF"/>
        <bgColor indexed="64"/>
      </patternFill>
    </fill>
    <fill>
      <patternFill patternType="solid">
        <fgColor rgb="FF65FFFF"/>
        <bgColor indexed="64"/>
      </patternFill>
    </fill>
    <fill>
      <patternFill patternType="solid">
        <fgColor rgb="FFA7FFFF"/>
        <bgColor indexed="64"/>
      </patternFill>
    </fill>
  </fills>
  <borders count="10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medium">
        <color indexed="12"/>
      </left>
      <right style="medium">
        <color indexed="12"/>
      </right>
      <top style="medium">
        <color indexed="12"/>
      </top>
      <bottom style="thin">
        <color indexed="64"/>
      </bottom>
      <diagonal/>
    </border>
    <border>
      <left style="medium">
        <color indexed="12"/>
      </left>
      <right style="medium">
        <color indexed="12"/>
      </right>
      <top style="thin">
        <color indexed="64"/>
      </top>
      <bottom style="thin">
        <color indexed="64"/>
      </bottom>
      <diagonal/>
    </border>
    <border>
      <left style="medium">
        <color indexed="12"/>
      </left>
      <right style="medium">
        <color indexed="12"/>
      </right>
      <top style="thin">
        <color indexed="64"/>
      </top>
      <bottom/>
      <diagonal/>
    </border>
    <border>
      <left style="medium">
        <color indexed="12"/>
      </left>
      <right style="medium">
        <color indexed="12"/>
      </right>
      <top style="medium">
        <color indexed="64"/>
      </top>
      <bottom style="medium">
        <color indexed="64"/>
      </bottom>
      <diagonal/>
    </border>
    <border>
      <left style="medium">
        <color indexed="12"/>
      </left>
      <right style="medium">
        <color indexed="12"/>
      </right>
      <top/>
      <bottom style="thin">
        <color indexed="64"/>
      </bottom>
      <diagonal/>
    </border>
    <border>
      <left style="medium">
        <color indexed="12"/>
      </left>
      <right style="medium">
        <color indexed="12"/>
      </right>
      <top style="thin">
        <color indexed="64"/>
      </top>
      <bottom style="medium">
        <color indexed="12"/>
      </bottom>
      <diagonal/>
    </border>
    <border>
      <left style="thin">
        <color indexed="64"/>
      </left>
      <right style="thin">
        <color indexed="64"/>
      </right>
      <top/>
      <bottom style="dotted">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medium">
        <color rgb="FF0000CC"/>
      </left>
      <right style="medium">
        <color rgb="FF0000CC"/>
      </right>
      <top style="medium">
        <color rgb="FF0000CC"/>
      </top>
      <bottom/>
      <diagonal/>
    </border>
    <border>
      <left style="medium">
        <color rgb="FF0000CC"/>
      </left>
      <right style="medium">
        <color rgb="FF0000CC"/>
      </right>
      <top/>
      <bottom style="medium">
        <color rgb="FF0000CC"/>
      </bottom>
      <diagonal/>
    </border>
    <border>
      <left style="medium">
        <color theme="1"/>
      </left>
      <right/>
      <top style="medium">
        <color theme="1"/>
      </top>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1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xf numFmtId="37" fontId="22" fillId="0" borderId="0"/>
  </cellStyleXfs>
  <cellXfs count="1054">
    <xf numFmtId="0" fontId="0" fillId="0" borderId="0" xfId="0">
      <alignment vertical="center"/>
    </xf>
    <xf numFmtId="38" fontId="6" fillId="2" borderId="1" xfId="2" applyFont="1" applyFill="1" applyBorder="1" applyProtection="1">
      <alignment vertical="center"/>
      <protection locked="0"/>
    </xf>
    <xf numFmtId="40" fontId="6" fillId="2" borderId="1" xfId="2" applyNumberFormat="1" applyFont="1" applyFill="1" applyBorder="1" applyProtection="1">
      <alignment vertical="center"/>
      <protection locked="0"/>
    </xf>
    <xf numFmtId="0" fontId="6" fillId="0" borderId="2" xfId="0" applyFont="1" applyBorder="1" applyProtection="1">
      <alignment vertical="center"/>
      <protection locked="0"/>
    </xf>
    <xf numFmtId="40" fontId="6" fillId="2" borderId="2" xfId="2" applyNumberFormat="1" applyFont="1" applyFill="1" applyBorder="1" applyProtection="1">
      <alignment vertical="center"/>
      <protection locked="0"/>
    </xf>
    <xf numFmtId="0" fontId="1" fillId="0" borderId="0" xfId="0" applyFont="1">
      <alignment vertical="center"/>
    </xf>
    <xf numFmtId="0" fontId="0" fillId="0" borderId="0" xfId="0" applyProtection="1">
      <alignment vertical="center"/>
      <protection hidden="1"/>
    </xf>
    <xf numFmtId="0" fontId="38" fillId="0" borderId="0" xfId="0" applyFont="1" applyProtection="1">
      <alignment vertical="center"/>
      <protection hidden="1"/>
    </xf>
    <xf numFmtId="0" fontId="38" fillId="0" borderId="0" xfId="0" quotePrefix="1" applyFont="1" applyAlignment="1" applyProtection="1">
      <alignment horizontal="left"/>
      <protection hidden="1"/>
    </xf>
    <xf numFmtId="55" fontId="0" fillId="0" borderId="0" xfId="0" applyNumberFormat="1" applyProtection="1">
      <alignment vertical="center"/>
      <protection hidden="1"/>
    </xf>
    <xf numFmtId="0" fontId="30" fillId="0" borderId="0" xfId="0" applyFont="1" applyProtection="1">
      <alignment vertical="center"/>
      <protection hidden="1"/>
    </xf>
    <xf numFmtId="0" fontId="20" fillId="0" borderId="0" xfId="0" applyFont="1" applyProtection="1">
      <alignment vertical="center"/>
      <protection hidden="1"/>
    </xf>
    <xf numFmtId="0" fontId="0" fillId="3" borderId="0" xfId="0" applyFill="1" applyProtection="1">
      <alignment vertical="center"/>
      <protection hidden="1"/>
    </xf>
    <xf numFmtId="0" fontId="25" fillId="0" borderId="0" xfId="0" applyFont="1" applyProtection="1">
      <alignment vertical="center"/>
      <protection hidden="1"/>
    </xf>
    <xf numFmtId="0" fontId="18" fillId="4" borderId="11" xfId="0" applyFont="1" applyFill="1" applyBorder="1" applyProtection="1">
      <alignment vertical="center"/>
      <protection hidden="1"/>
    </xf>
    <xf numFmtId="0" fontId="18" fillId="4" borderId="12" xfId="0" applyFont="1" applyFill="1" applyBorder="1" applyProtection="1">
      <alignment vertical="center"/>
      <protection hidden="1"/>
    </xf>
    <xf numFmtId="0" fontId="0" fillId="0" borderId="0" xfId="0" applyAlignment="1" applyProtection="1">
      <alignment horizontal="center" vertical="center"/>
      <protection hidden="1"/>
    </xf>
    <xf numFmtId="0" fontId="18" fillId="5" borderId="11" xfId="0" applyFont="1" applyFill="1" applyBorder="1" applyProtection="1">
      <alignment vertical="center"/>
      <protection hidden="1"/>
    </xf>
    <xf numFmtId="0" fontId="18" fillId="5" borderId="12" xfId="0" applyFont="1" applyFill="1" applyBorder="1" applyProtection="1">
      <alignment vertical="center"/>
      <protection hidden="1"/>
    </xf>
    <xf numFmtId="0" fontId="0" fillId="6" borderId="2" xfId="0" applyFill="1" applyBorder="1" applyProtection="1">
      <alignment vertical="center"/>
      <protection hidden="1"/>
    </xf>
    <xf numFmtId="0" fontId="18" fillId="5" borderId="13" xfId="0" applyFont="1" applyFill="1" applyBorder="1" applyProtection="1">
      <alignment vertical="center"/>
      <protection hidden="1"/>
    </xf>
    <xf numFmtId="0" fontId="18" fillId="5" borderId="14" xfId="0" applyFont="1" applyFill="1" applyBorder="1" applyProtection="1">
      <alignment vertical="center"/>
      <protection hidden="1"/>
    </xf>
    <xf numFmtId="176" fontId="18" fillId="6" borderId="2" xfId="2" applyNumberFormat="1" applyFont="1" applyFill="1" applyBorder="1" applyProtection="1">
      <alignment vertical="center"/>
      <protection hidden="1"/>
    </xf>
    <xf numFmtId="0" fontId="6" fillId="3" borderId="0" xfId="0" applyFont="1" applyFill="1" applyAlignment="1" applyProtection="1">
      <alignment horizontal="center" vertical="center"/>
      <protection hidden="1"/>
    </xf>
    <xf numFmtId="0" fontId="9" fillId="0" borderId="0" xfId="0" applyFont="1" applyAlignment="1" applyProtection="1">
      <alignment horizontal="center" vertical="center"/>
      <protection hidden="1"/>
    </xf>
    <xf numFmtId="176" fontId="1" fillId="6" borderId="1" xfId="2" applyNumberFormat="1" applyFill="1" applyBorder="1" applyProtection="1">
      <alignment vertical="center"/>
      <protection hidden="1"/>
    </xf>
    <xf numFmtId="0" fontId="18" fillId="0" borderId="0" xfId="0" applyFont="1" applyProtection="1">
      <alignment vertical="center"/>
      <protection hidden="1"/>
    </xf>
    <xf numFmtId="0" fontId="19" fillId="0" borderId="0" xfId="0" applyFont="1" applyProtection="1">
      <alignment vertical="center"/>
      <protection hidden="1"/>
    </xf>
    <xf numFmtId="0" fontId="0" fillId="4" borderId="12" xfId="0" applyFill="1" applyBorder="1" applyProtection="1">
      <alignment vertical="center"/>
      <protection hidden="1"/>
    </xf>
    <xf numFmtId="0" fontId="18" fillId="5" borderId="2" xfId="0" applyFont="1" applyFill="1" applyBorder="1" applyProtection="1">
      <alignment vertical="center"/>
      <protection hidden="1"/>
    </xf>
    <xf numFmtId="0" fontId="35" fillId="0" borderId="0" xfId="0" applyFont="1" applyProtection="1">
      <alignment vertical="center"/>
      <protection hidden="1"/>
    </xf>
    <xf numFmtId="0" fontId="24" fillId="0" borderId="0" xfId="0" applyFont="1" applyProtection="1">
      <alignment vertical="center"/>
      <protection hidden="1"/>
    </xf>
    <xf numFmtId="40" fontId="9" fillId="0" borderId="0" xfId="2" applyNumberFormat="1" applyFont="1" applyFill="1" applyBorder="1" applyProtection="1">
      <alignment vertical="center"/>
      <protection hidden="1"/>
    </xf>
    <xf numFmtId="0" fontId="1" fillId="0" borderId="0" xfId="0" applyFont="1" applyProtection="1">
      <alignment vertical="center"/>
      <protection hidden="1"/>
    </xf>
    <xf numFmtId="0" fontId="3" fillId="0" borderId="0" xfId="0" applyFont="1" applyProtection="1">
      <alignment vertical="center"/>
      <protection hidden="1"/>
    </xf>
    <xf numFmtId="0" fontId="8" fillId="0" borderId="0" xfId="0" applyFont="1" applyProtection="1">
      <alignment vertical="center"/>
      <protection hidden="1"/>
    </xf>
    <xf numFmtId="0" fontId="0" fillId="4" borderId="2" xfId="0" applyFill="1" applyBorder="1" applyAlignment="1" applyProtection="1">
      <alignment horizontal="center" vertical="center"/>
      <protection hidden="1"/>
    </xf>
    <xf numFmtId="0" fontId="21" fillId="0" borderId="0" xfId="0" applyFont="1" applyProtection="1">
      <alignment vertical="center"/>
      <protection hidden="1"/>
    </xf>
    <xf numFmtId="0" fontId="36" fillId="4" borderId="15" xfId="0" applyFont="1" applyFill="1" applyBorder="1" applyProtection="1">
      <alignment vertical="center"/>
      <protection hidden="1"/>
    </xf>
    <xf numFmtId="0" fontId="18" fillId="4" borderId="16" xfId="0" applyFont="1" applyFill="1" applyBorder="1" applyProtection="1">
      <alignment vertical="center"/>
      <protection hidden="1"/>
    </xf>
    <xf numFmtId="0" fontId="9" fillId="0" borderId="0" xfId="0" applyFont="1" applyProtection="1">
      <alignment vertical="center"/>
      <protection hidden="1"/>
    </xf>
    <xf numFmtId="0" fontId="7" fillId="0" borderId="0" xfId="0" applyFont="1" applyProtection="1">
      <alignment vertical="center"/>
      <protection hidden="1"/>
    </xf>
    <xf numFmtId="0" fontId="10" fillId="3" borderId="0" xfId="0" applyFont="1" applyFill="1" applyProtection="1">
      <alignment vertical="center"/>
      <protection hidden="1"/>
    </xf>
    <xf numFmtId="0" fontId="11" fillId="3" borderId="0" xfId="0" applyFont="1" applyFill="1" applyProtection="1">
      <alignment vertical="center"/>
      <protection hidden="1"/>
    </xf>
    <xf numFmtId="38" fontId="0" fillId="0" borderId="0" xfId="0" applyNumberFormat="1" applyProtection="1">
      <alignment vertical="center"/>
      <protection hidden="1"/>
    </xf>
    <xf numFmtId="0" fontId="7" fillId="0" borderId="0" xfId="0" applyFont="1" applyAlignment="1" applyProtection="1">
      <alignment horizontal="center" vertical="center"/>
      <protection hidden="1"/>
    </xf>
    <xf numFmtId="38" fontId="18" fillId="6" borderId="2" xfId="2" applyFont="1" applyFill="1" applyBorder="1" applyProtection="1">
      <alignment vertical="center"/>
      <protection hidden="1"/>
    </xf>
    <xf numFmtId="0" fontId="3" fillId="0" borderId="0" xfId="0" applyFont="1" applyAlignment="1" applyProtection="1">
      <alignment horizontal="center" vertical="center"/>
      <protection hidden="1"/>
    </xf>
    <xf numFmtId="0" fontId="21" fillId="0" borderId="0" xfId="0" applyFont="1" applyAlignment="1" applyProtection="1">
      <alignment horizontal="left" vertical="center"/>
      <protection hidden="1"/>
    </xf>
    <xf numFmtId="38" fontId="1" fillId="0" borderId="0" xfId="2" applyFont="1" applyFill="1" applyBorder="1" applyProtection="1">
      <alignment vertical="center"/>
      <protection hidden="1"/>
    </xf>
    <xf numFmtId="0" fontId="0" fillId="0" borderId="0" xfId="0"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7" xfId="0" applyFont="1" applyBorder="1" applyProtection="1">
      <alignment vertical="center"/>
      <protection hidden="1"/>
    </xf>
    <xf numFmtId="0" fontId="18" fillId="0" borderId="17" xfId="0" applyFont="1" applyBorder="1" applyProtection="1">
      <alignment vertical="center"/>
      <protection hidden="1"/>
    </xf>
    <xf numFmtId="40" fontId="9" fillId="0" borderId="17" xfId="2" applyNumberFormat="1" applyFont="1" applyFill="1" applyBorder="1" applyProtection="1">
      <alignment vertical="center"/>
      <protection hidden="1"/>
    </xf>
    <xf numFmtId="0" fontId="5" fillId="0" borderId="7" xfId="0" applyFont="1" applyBorder="1" applyAlignment="1" applyProtection="1">
      <alignment horizontal="center" vertical="center"/>
      <protection hidden="1"/>
    </xf>
    <xf numFmtId="0" fontId="0" fillId="0" borderId="18" xfId="0" applyBorder="1" applyAlignment="1" applyProtection="1">
      <alignment horizontal="left" vertical="center"/>
      <protection hidden="1"/>
    </xf>
    <xf numFmtId="38" fontId="1" fillId="0" borderId="0" xfId="2" applyFill="1" applyProtection="1">
      <alignment vertical="center"/>
      <protection hidden="1"/>
    </xf>
    <xf numFmtId="40" fontId="1" fillId="0" borderId="0" xfId="2" applyNumberFormat="1" applyFill="1" applyBorder="1" applyProtection="1">
      <alignment vertical="center"/>
      <protection hidden="1"/>
    </xf>
    <xf numFmtId="0" fontId="24" fillId="3" borderId="0" xfId="0" applyFont="1" applyFill="1" applyProtection="1">
      <alignment vertical="center"/>
      <protection hidden="1"/>
    </xf>
    <xf numFmtId="0" fontId="15" fillId="0" borderId="0" xfId="0" applyFont="1" applyProtection="1">
      <alignment vertical="center"/>
      <protection hidden="1"/>
    </xf>
    <xf numFmtId="0" fontId="4" fillId="0" borderId="0" xfId="0" applyFont="1" applyProtection="1">
      <alignment vertical="center"/>
      <protection hidden="1"/>
    </xf>
    <xf numFmtId="0" fontId="17" fillId="0" borderId="0" xfId="0" applyFont="1" applyProtection="1">
      <alignment vertical="center"/>
      <protection hidden="1"/>
    </xf>
    <xf numFmtId="38" fontId="3" fillId="0" borderId="0" xfId="2" applyFont="1" applyFill="1" applyBorder="1" applyAlignment="1" applyProtection="1">
      <alignment horizontal="center" vertical="center"/>
      <protection hidden="1"/>
    </xf>
    <xf numFmtId="0" fontId="3" fillId="0" borderId="0" xfId="0" applyFont="1" applyAlignment="1" applyProtection="1">
      <alignment horizontal="left" vertical="center"/>
      <protection hidden="1"/>
    </xf>
    <xf numFmtId="0" fontId="12" fillId="0" borderId="0" xfId="0" applyFont="1" applyProtection="1">
      <alignment vertical="center"/>
      <protection hidden="1"/>
    </xf>
    <xf numFmtId="0" fontId="13" fillId="0" borderId="0" xfId="1" applyFont="1" applyFill="1" applyBorder="1" applyAlignment="1" applyProtection="1">
      <alignment vertical="center"/>
      <protection hidden="1"/>
    </xf>
    <xf numFmtId="0" fontId="18" fillId="0" borderId="0" xfId="0" applyFont="1" applyAlignment="1" applyProtection="1">
      <alignment horizontal="center" vertical="center"/>
      <protection hidden="1"/>
    </xf>
    <xf numFmtId="0" fontId="16"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left" vertical="center"/>
      <protection hidden="1"/>
    </xf>
    <xf numFmtId="38" fontId="3" fillId="0" borderId="0" xfId="0" applyNumberFormat="1" applyFont="1" applyAlignment="1" applyProtection="1">
      <alignment horizontal="center" vertical="center"/>
      <protection hidden="1"/>
    </xf>
    <xf numFmtId="0" fontId="30" fillId="0" borderId="0" xfId="0" applyFont="1" applyAlignment="1" applyProtection="1">
      <alignment horizontal="left" vertical="center"/>
      <protection hidden="1"/>
    </xf>
    <xf numFmtId="0" fontId="33" fillId="0" borderId="17" xfId="0" applyFont="1" applyBorder="1" applyProtection="1">
      <alignment vertical="center"/>
      <protection hidden="1"/>
    </xf>
    <xf numFmtId="0" fontId="34" fillId="0" borderId="0" xfId="0" applyFont="1" applyAlignment="1" applyProtection="1">
      <alignment horizontal="center" vertical="center"/>
      <protection hidden="1"/>
    </xf>
    <xf numFmtId="0" fontId="21" fillId="7" borderId="2" xfId="0" applyFont="1" applyFill="1" applyBorder="1" applyAlignment="1" applyProtection="1">
      <alignment horizontal="center" vertical="center" wrapText="1"/>
      <protection hidden="1"/>
    </xf>
    <xf numFmtId="0" fontId="18" fillId="7" borderId="19" xfId="0" applyFont="1" applyFill="1" applyBorder="1" applyAlignment="1" applyProtection="1">
      <alignment horizontal="center" vertical="center"/>
      <protection hidden="1"/>
    </xf>
    <xf numFmtId="0" fontId="19" fillId="7" borderId="2" xfId="0" applyFont="1" applyFill="1" applyBorder="1" applyAlignment="1" applyProtection="1">
      <alignment horizontal="center" vertical="center"/>
      <protection hidden="1"/>
    </xf>
    <xf numFmtId="0" fontId="19" fillId="7" borderId="12" xfId="0" applyFont="1" applyFill="1" applyBorder="1" applyAlignment="1" applyProtection="1">
      <alignment horizontal="center" vertical="center"/>
      <protection hidden="1"/>
    </xf>
    <xf numFmtId="0" fontId="19" fillId="7" borderId="14" xfId="0" applyFont="1" applyFill="1" applyBorder="1" applyAlignment="1" applyProtection="1">
      <alignment horizontal="center" vertical="center"/>
      <protection hidden="1"/>
    </xf>
    <xf numFmtId="0" fontId="19" fillId="4" borderId="16" xfId="0" applyFont="1" applyFill="1" applyBorder="1" applyAlignment="1" applyProtection="1">
      <alignment horizontal="center" vertical="center"/>
      <protection hidden="1"/>
    </xf>
    <xf numFmtId="0" fontId="19" fillId="7" borderId="20" xfId="0" applyFont="1" applyFill="1" applyBorder="1" applyAlignment="1" applyProtection="1">
      <alignment horizontal="center" vertical="center"/>
      <protection hidden="1"/>
    </xf>
    <xf numFmtId="38" fontId="19" fillId="7" borderId="12" xfId="2" applyFont="1" applyFill="1" applyBorder="1" applyAlignment="1" applyProtection="1">
      <alignment horizontal="center" vertical="center"/>
      <protection hidden="1"/>
    </xf>
    <xf numFmtId="0" fontId="21" fillId="4" borderId="11" xfId="0" applyFont="1" applyFill="1" applyBorder="1" applyProtection="1">
      <alignment vertical="center"/>
      <protection hidden="1"/>
    </xf>
    <xf numFmtId="40" fontId="18" fillId="6" borderId="2" xfId="2" applyNumberFormat="1" applyFont="1" applyFill="1" applyBorder="1" applyProtection="1">
      <alignment vertical="center"/>
      <protection hidden="1"/>
    </xf>
    <xf numFmtId="0" fontId="6" fillId="0" borderId="0" xfId="0" applyFont="1" applyProtection="1">
      <alignment vertical="center"/>
      <protection hidden="1"/>
    </xf>
    <xf numFmtId="0" fontId="28" fillId="0" borderId="0" xfId="0" applyFont="1" applyAlignment="1" applyProtection="1">
      <alignment vertical="center" textRotation="255"/>
      <protection hidden="1"/>
    </xf>
    <xf numFmtId="0" fontId="18" fillId="0" borderId="0" xfId="0" applyFont="1" applyAlignment="1" applyProtection="1">
      <alignment horizontal="left" vertical="center"/>
      <protection hidden="1"/>
    </xf>
    <xf numFmtId="0" fontId="18" fillId="7" borderId="2" xfId="0" applyFont="1" applyFill="1" applyBorder="1" applyAlignment="1" applyProtection="1">
      <alignment horizontal="center" vertical="center"/>
      <protection hidden="1"/>
    </xf>
    <xf numFmtId="0" fontId="19" fillId="8" borderId="2" xfId="0" applyFont="1" applyFill="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40" fillId="0" borderId="11" xfId="0" applyFont="1" applyBorder="1" applyAlignment="1" applyProtection="1">
      <alignment horizontal="center" vertical="center"/>
      <protection hidden="1"/>
    </xf>
    <xf numFmtId="0" fontId="40" fillId="0" borderId="0" xfId="0" applyFont="1" applyAlignment="1" applyProtection="1">
      <alignment horizontal="center" vertical="center"/>
      <protection hidden="1"/>
    </xf>
    <xf numFmtId="0" fontId="36" fillId="0" borderId="0" xfId="0" applyFont="1" applyProtection="1">
      <alignment vertical="center"/>
      <protection hidden="1"/>
    </xf>
    <xf numFmtId="0" fontId="41" fillId="7" borderId="2" xfId="0" applyFont="1" applyFill="1" applyBorder="1" applyAlignment="1" applyProtection="1">
      <alignment horizontal="center" vertical="center"/>
      <protection hidden="1"/>
    </xf>
    <xf numFmtId="38" fontId="18" fillId="0" borderId="11" xfId="2" applyFont="1" applyFill="1" applyBorder="1" applyProtection="1">
      <alignment vertical="center"/>
      <protection hidden="1"/>
    </xf>
    <xf numFmtId="0" fontId="19" fillId="0" borderId="12" xfId="0" applyFont="1" applyBorder="1" applyProtection="1">
      <alignment vertical="center"/>
      <protection hidden="1"/>
    </xf>
    <xf numFmtId="0" fontId="18" fillId="0" borderId="13" xfId="0" applyFont="1" applyBorder="1" applyAlignment="1" applyProtection="1">
      <alignment horizontal="center" vertical="center"/>
      <protection hidden="1"/>
    </xf>
    <xf numFmtId="0" fontId="18" fillId="6" borderId="11" xfId="0" applyFont="1" applyFill="1" applyBorder="1" applyAlignment="1" applyProtection="1">
      <alignment horizontal="center" vertical="center"/>
      <protection hidden="1"/>
    </xf>
    <xf numFmtId="38" fontId="18" fillId="6" borderId="11" xfId="2" applyFont="1" applyFill="1" applyBorder="1" applyProtection="1">
      <alignment vertical="center"/>
      <protection hidden="1"/>
    </xf>
    <xf numFmtId="0" fontId="19" fillId="6" borderId="12" xfId="0" applyFont="1" applyFill="1" applyBorder="1" applyProtection="1">
      <alignment vertical="center"/>
      <protection hidden="1"/>
    </xf>
    <xf numFmtId="38" fontId="18" fillId="0" borderId="0" xfId="2" applyFont="1" applyFill="1" applyBorder="1" applyProtection="1">
      <alignment vertical="center"/>
      <protection hidden="1"/>
    </xf>
    <xf numFmtId="38" fontId="21" fillId="0" borderId="0" xfId="2" applyFont="1" applyFill="1" applyBorder="1" applyProtection="1">
      <alignment vertical="center"/>
      <protection hidden="1"/>
    </xf>
    <xf numFmtId="0" fontId="18" fillId="0" borderId="0" xfId="0" applyFont="1" applyAlignment="1" applyProtection="1">
      <alignment horizontal="right" vertical="center"/>
      <protection hidden="1"/>
    </xf>
    <xf numFmtId="0" fontId="38" fillId="0" borderId="0" xfId="0" applyFont="1" applyAlignment="1" applyProtection="1">
      <alignment horizontal="center" vertical="center"/>
      <protection hidden="1"/>
    </xf>
    <xf numFmtId="0" fontId="44" fillId="0" borderId="0" xfId="3" applyFont="1" applyProtection="1">
      <protection hidden="1"/>
    </xf>
    <xf numFmtId="0" fontId="45" fillId="0" borderId="0" xfId="0" applyFont="1" applyAlignment="1" applyProtection="1">
      <alignment horizontal="center" vertical="center"/>
      <protection hidden="1"/>
    </xf>
    <xf numFmtId="38" fontId="38" fillId="0" borderId="0" xfId="2" applyFont="1" applyAlignment="1" applyProtection="1">
      <alignment horizontal="center" vertical="center"/>
      <protection hidden="1"/>
    </xf>
    <xf numFmtId="38" fontId="38" fillId="0" borderId="0" xfId="2" applyFont="1" applyProtection="1">
      <alignment vertical="center"/>
      <protection hidden="1"/>
    </xf>
    <xf numFmtId="0" fontId="46" fillId="0" borderId="0" xfId="0" applyFont="1" applyAlignment="1" applyProtection="1">
      <alignment horizontal="center" vertical="center"/>
      <protection hidden="1"/>
    </xf>
    <xf numFmtId="0" fontId="9" fillId="0" borderId="0" xfId="0" applyFont="1" applyAlignment="1" applyProtection="1">
      <protection hidden="1"/>
    </xf>
    <xf numFmtId="0" fontId="45" fillId="0" borderId="0" xfId="0" applyFont="1" applyProtection="1">
      <alignment vertical="center"/>
      <protection hidden="1"/>
    </xf>
    <xf numFmtId="0" fontId="47" fillId="0" borderId="0" xfId="0" applyFont="1" applyProtection="1">
      <alignment vertical="center"/>
      <protection hidden="1"/>
    </xf>
    <xf numFmtId="0" fontId="45" fillId="0" borderId="0" xfId="0" applyFont="1" applyAlignment="1" applyProtection="1">
      <alignment horizontal="left" vertical="center"/>
      <protection hidden="1"/>
    </xf>
    <xf numFmtId="38" fontId="48" fillId="0" borderId="0" xfId="2" applyFont="1" applyAlignment="1" applyProtection="1">
      <alignment horizontal="left" vertical="center"/>
      <protection hidden="1"/>
    </xf>
    <xf numFmtId="38" fontId="38" fillId="0" borderId="0" xfId="2" applyFont="1" applyFill="1" applyBorder="1" applyProtection="1">
      <alignment vertical="center"/>
      <protection hidden="1"/>
    </xf>
    <xf numFmtId="37" fontId="50" fillId="9" borderId="21" xfId="4" applyFont="1" applyFill="1" applyBorder="1" applyAlignment="1" applyProtection="1">
      <alignment horizontal="center" vertical="center"/>
      <protection hidden="1"/>
    </xf>
    <xf numFmtId="0" fontId="38" fillId="0" borderId="0" xfId="0" applyFont="1" applyAlignment="1" applyProtection="1">
      <alignment horizontal="left" vertical="center"/>
      <protection hidden="1"/>
    </xf>
    <xf numFmtId="0" fontId="62" fillId="0" borderId="0" xfId="0" applyFont="1" applyAlignment="1" applyProtection="1">
      <alignment horizontal="left" vertical="center"/>
      <protection hidden="1"/>
    </xf>
    <xf numFmtId="0" fontId="38" fillId="9" borderId="2" xfId="0" applyFont="1" applyFill="1" applyBorder="1" applyAlignment="1" applyProtection="1">
      <alignment horizontal="center" vertical="center"/>
      <protection hidden="1"/>
    </xf>
    <xf numFmtId="178" fontId="38" fillId="6" borderId="22" xfId="4" applyNumberFormat="1" applyFont="1" applyFill="1" applyBorder="1" applyAlignment="1" applyProtection="1">
      <alignment horizontal="center" vertical="center"/>
      <protection hidden="1"/>
    </xf>
    <xf numFmtId="38" fontId="38" fillId="0" borderId="0" xfId="0" applyNumberFormat="1" applyFont="1" applyProtection="1">
      <alignment vertical="center"/>
      <protection hidden="1"/>
    </xf>
    <xf numFmtId="38" fontId="62" fillId="0" borderId="0" xfId="0" applyNumberFormat="1" applyFont="1" applyProtection="1">
      <alignment vertical="center"/>
      <protection hidden="1"/>
    </xf>
    <xf numFmtId="0" fontId="51" fillId="0" borderId="0" xfId="0" applyFont="1" applyAlignment="1" applyProtection="1">
      <alignment horizontal="center" vertical="center"/>
      <protection hidden="1"/>
    </xf>
    <xf numFmtId="38" fontId="38" fillId="6" borderId="2" xfId="0" applyNumberFormat="1" applyFont="1" applyFill="1" applyBorder="1" applyProtection="1">
      <alignment vertical="center"/>
      <protection hidden="1"/>
    </xf>
    <xf numFmtId="38" fontId="38" fillId="0" borderId="0" xfId="2" applyFont="1" applyFill="1" applyBorder="1" applyAlignment="1" applyProtection="1">
      <alignment horizontal="center" vertical="center"/>
      <protection hidden="1"/>
    </xf>
    <xf numFmtId="0" fontId="19" fillId="5" borderId="23" xfId="0" applyFont="1" applyFill="1" applyBorder="1" applyAlignment="1" applyProtection="1">
      <alignment horizontal="center" vertical="center"/>
      <protection hidden="1"/>
    </xf>
    <xf numFmtId="0" fontId="19" fillId="5" borderId="24" xfId="0" applyFont="1" applyFill="1" applyBorder="1" applyAlignment="1" applyProtection="1">
      <alignment horizontal="center" vertical="center"/>
      <protection hidden="1"/>
    </xf>
    <xf numFmtId="0" fontId="47" fillId="10" borderId="25" xfId="0" applyFont="1" applyFill="1" applyBorder="1" applyAlignment="1" applyProtection="1">
      <alignment horizontal="center" vertical="center"/>
      <protection hidden="1"/>
    </xf>
    <xf numFmtId="0" fontId="47" fillId="6" borderId="26" xfId="0" applyFont="1" applyFill="1" applyBorder="1" applyAlignment="1" applyProtection="1">
      <alignment horizontal="right" vertical="center"/>
      <protection hidden="1"/>
    </xf>
    <xf numFmtId="38" fontId="47" fillId="6" borderId="25" xfId="2" applyFont="1" applyFill="1" applyBorder="1" applyProtection="1">
      <alignment vertical="center"/>
      <protection hidden="1"/>
    </xf>
    <xf numFmtId="0" fontId="47" fillId="10" borderId="27" xfId="0" applyFont="1" applyFill="1" applyBorder="1" applyAlignment="1" applyProtection="1">
      <alignment horizontal="center" vertical="center"/>
      <protection hidden="1"/>
    </xf>
    <xf numFmtId="0" fontId="47" fillId="6" borderId="27" xfId="0" applyFont="1" applyFill="1" applyBorder="1" applyAlignment="1" applyProtection="1">
      <alignment horizontal="right" vertical="center"/>
      <protection hidden="1"/>
    </xf>
    <xf numFmtId="0" fontId="53" fillId="6" borderId="27" xfId="0" applyFont="1" applyFill="1" applyBorder="1" applyAlignment="1" applyProtection="1">
      <alignment horizontal="right"/>
      <protection hidden="1"/>
    </xf>
    <xf numFmtId="38" fontId="47" fillId="6" borderId="27" xfId="2" applyFont="1" applyFill="1" applyBorder="1" applyProtection="1">
      <alignment vertical="center"/>
      <protection hidden="1"/>
    </xf>
    <xf numFmtId="0" fontId="63" fillId="6" borderId="27" xfId="0" applyFont="1" applyFill="1" applyBorder="1" applyAlignment="1" applyProtection="1">
      <alignment horizontal="right" vertical="center"/>
      <protection hidden="1"/>
    </xf>
    <xf numFmtId="38" fontId="38" fillId="0" borderId="0" xfId="2" applyFont="1" applyFill="1" applyAlignment="1" applyProtection="1">
      <alignment horizontal="center" vertical="center"/>
      <protection hidden="1"/>
    </xf>
    <xf numFmtId="38" fontId="38" fillId="0" borderId="0" xfId="2" applyFont="1" applyFill="1" applyProtection="1">
      <alignment vertical="center"/>
      <protection hidden="1"/>
    </xf>
    <xf numFmtId="0" fontId="49" fillId="0" borderId="0" xfId="0" applyFont="1" applyAlignment="1" applyProtection="1">
      <alignment horizontal="left" vertical="center"/>
      <protection hidden="1"/>
    </xf>
    <xf numFmtId="38" fontId="38" fillId="6" borderId="19" xfId="0" applyNumberFormat="1" applyFont="1" applyFill="1" applyBorder="1" applyProtection="1">
      <alignment vertical="center"/>
      <protection hidden="1"/>
    </xf>
    <xf numFmtId="0" fontId="47" fillId="10" borderId="19" xfId="0" applyFont="1" applyFill="1" applyBorder="1" applyAlignment="1" applyProtection="1">
      <alignment horizontal="center" vertical="center"/>
      <protection hidden="1"/>
    </xf>
    <xf numFmtId="0" fontId="47" fillId="10" borderId="28" xfId="0" applyFont="1" applyFill="1" applyBorder="1" applyProtection="1">
      <alignment vertical="center"/>
      <protection hidden="1"/>
    </xf>
    <xf numFmtId="14" fontId="38" fillId="9" borderId="19" xfId="0" applyNumberFormat="1" applyFont="1" applyFill="1" applyBorder="1" applyAlignment="1" applyProtection="1">
      <alignment horizontal="center" vertical="center"/>
      <protection hidden="1"/>
    </xf>
    <xf numFmtId="0" fontId="64" fillId="0" borderId="29" xfId="0" applyFont="1" applyBorder="1" applyAlignment="1" applyProtection="1">
      <alignment horizontal="center" vertical="center"/>
      <protection locked="0"/>
    </xf>
    <xf numFmtId="0" fontId="64" fillId="0" borderId="27" xfId="0" applyFont="1" applyBorder="1" applyAlignment="1" applyProtection="1">
      <alignment horizontal="center" vertical="center"/>
      <protection locked="0"/>
    </xf>
    <xf numFmtId="38" fontId="65" fillId="0" borderId="25" xfId="2" applyFont="1" applyFill="1" applyBorder="1" applyAlignment="1" applyProtection="1">
      <alignment horizontal="center" vertical="center"/>
      <protection locked="0"/>
    </xf>
    <xf numFmtId="0" fontId="64" fillId="0" borderId="30" xfId="0" applyFont="1" applyBorder="1" applyAlignment="1" applyProtection="1">
      <alignment horizontal="center" vertical="center"/>
      <protection locked="0"/>
    </xf>
    <xf numFmtId="38" fontId="65" fillId="0" borderId="27" xfId="2" applyFont="1" applyFill="1" applyBorder="1" applyAlignment="1" applyProtection="1">
      <alignment horizontal="center" vertical="center"/>
      <protection locked="0"/>
    </xf>
    <xf numFmtId="0" fontId="38" fillId="0" borderId="17" xfId="0" applyFont="1" applyBorder="1" applyProtection="1">
      <alignment vertical="center"/>
      <protection hidden="1"/>
    </xf>
    <xf numFmtId="0" fontId="6" fillId="0" borderId="0" xfId="0" applyFont="1" applyAlignment="1" applyProtection="1">
      <alignment horizontal="center" vertical="center"/>
      <protection hidden="1"/>
    </xf>
    <xf numFmtId="178" fontId="18" fillId="0" borderId="0" xfId="4" applyNumberFormat="1" applyFont="1" applyAlignment="1" applyProtection="1">
      <alignment horizontal="center" vertical="center" textRotation="255" wrapText="1"/>
      <protection hidden="1"/>
    </xf>
    <xf numFmtId="38" fontId="19" fillId="0" borderId="0" xfId="2" applyFont="1" applyFill="1" applyBorder="1" applyAlignment="1" applyProtection="1">
      <alignment horizontal="center" vertical="center"/>
      <protection hidden="1"/>
    </xf>
    <xf numFmtId="0" fontId="64" fillId="0" borderId="32" xfId="0" applyFont="1" applyBorder="1" applyAlignment="1" applyProtection="1">
      <alignment horizontal="center" vertical="center"/>
      <protection locked="0"/>
    </xf>
    <xf numFmtId="0" fontId="38" fillId="12" borderId="17" xfId="0" applyFont="1" applyFill="1" applyBorder="1" applyAlignment="1" applyProtection="1">
      <alignment horizontal="center" vertical="center"/>
      <protection hidden="1"/>
    </xf>
    <xf numFmtId="38" fontId="47" fillId="13" borderId="25" xfId="2" applyFont="1" applyFill="1" applyBorder="1" applyProtection="1">
      <alignment vertical="center"/>
      <protection hidden="1"/>
    </xf>
    <xf numFmtId="38" fontId="47" fillId="13" borderId="27" xfId="2" applyFont="1" applyFill="1" applyBorder="1" applyProtection="1">
      <alignment vertical="center"/>
      <protection hidden="1"/>
    </xf>
    <xf numFmtId="0" fontId="38" fillId="12" borderId="35" xfId="0" applyFont="1" applyFill="1" applyBorder="1" applyAlignment="1" applyProtection="1">
      <alignment horizontal="center" vertical="center"/>
      <protection hidden="1"/>
    </xf>
    <xf numFmtId="0" fontId="38" fillId="12" borderId="20" xfId="0" applyFont="1" applyFill="1" applyBorder="1" applyAlignment="1" applyProtection="1">
      <alignment horizontal="center" vertical="center"/>
      <protection hidden="1"/>
    </xf>
    <xf numFmtId="0" fontId="38" fillId="14" borderId="19" xfId="0" applyFont="1" applyFill="1" applyBorder="1" applyProtection="1">
      <alignment vertical="center"/>
      <protection hidden="1"/>
    </xf>
    <xf numFmtId="0" fontId="38" fillId="14" borderId="0" xfId="0" applyFont="1" applyFill="1" applyProtection="1">
      <alignment vertical="center"/>
      <protection hidden="1"/>
    </xf>
    <xf numFmtId="0" fontId="66" fillId="0" borderId="0" xfId="0" applyFont="1" applyAlignment="1" applyProtection="1">
      <alignment horizontal="left" vertical="center"/>
      <protection hidden="1"/>
    </xf>
    <xf numFmtId="0" fontId="67" fillId="0" borderId="0" xfId="0" applyFont="1" applyProtection="1">
      <alignment vertical="center"/>
      <protection hidden="1"/>
    </xf>
    <xf numFmtId="0" fontId="38" fillId="14" borderId="28" xfId="0" applyFont="1" applyFill="1" applyBorder="1" applyAlignment="1" applyProtection="1">
      <alignment horizontal="center" vertical="center"/>
      <protection hidden="1"/>
    </xf>
    <xf numFmtId="0" fontId="68" fillId="14" borderId="35" xfId="0" applyFont="1" applyFill="1" applyBorder="1" applyAlignment="1" applyProtection="1">
      <alignment horizontal="center" vertical="center"/>
      <protection hidden="1"/>
    </xf>
    <xf numFmtId="38" fontId="47" fillId="13" borderId="27" xfId="2" applyFont="1" applyFill="1" applyBorder="1" applyAlignment="1" applyProtection="1">
      <alignment horizontal="center" vertical="center"/>
      <protection hidden="1"/>
    </xf>
    <xf numFmtId="0" fontId="69" fillId="13" borderId="36" xfId="0" applyFont="1" applyFill="1" applyBorder="1" applyAlignment="1" applyProtection="1">
      <alignment horizontal="center" vertical="center"/>
      <protection hidden="1"/>
    </xf>
    <xf numFmtId="38" fontId="69" fillId="13" borderId="19" xfId="2" applyFont="1" applyFill="1" applyBorder="1" applyAlignment="1" applyProtection="1">
      <alignment horizontal="center" vertical="center"/>
      <protection hidden="1"/>
    </xf>
    <xf numFmtId="0" fontId="69" fillId="13" borderId="30" xfId="0" applyFont="1" applyFill="1" applyBorder="1" applyAlignment="1" applyProtection="1">
      <alignment horizontal="center" vertical="center"/>
      <protection hidden="1"/>
    </xf>
    <xf numFmtId="38" fontId="69" fillId="13" borderId="27" xfId="2" applyFont="1" applyFill="1" applyBorder="1" applyAlignment="1" applyProtection="1">
      <alignment horizontal="center" vertical="center"/>
      <protection hidden="1"/>
    </xf>
    <xf numFmtId="38" fontId="69" fillId="13" borderId="33" xfId="2" applyFont="1" applyFill="1" applyBorder="1" applyAlignment="1" applyProtection="1">
      <alignment horizontal="center" vertical="center"/>
      <protection hidden="1"/>
    </xf>
    <xf numFmtId="0" fontId="69" fillId="13" borderId="31" xfId="0" applyFont="1" applyFill="1" applyBorder="1" applyAlignment="1" applyProtection="1">
      <alignment horizontal="center" vertical="center"/>
      <protection hidden="1"/>
    </xf>
    <xf numFmtId="38" fontId="69" fillId="13" borderId="34" xfId="2" applyFont="1" applyFill="1" applyBorder="1" applyAlignment="1" applyProtection="1">
      <alignment horizontal="center" vertical="center"/>
      <protection hidden="1"/>
    </xf>
    <xf numFmtId="0" fontId="69" fillId="13" borderId="32" xfId="0" applyFont="1" applyFill="1" applyBorder="1" applyAlignment="1" applyProtection="1">
      <alignment horizontal="center" vertical="center"/>
      <protection hidden="1"/>
    </xf>
    <xf numFmtId="0" fontId="69" fillId="13" borderId="27" xfId="0" applyFont="1" applyFill="1" applyBorder="1" applyAlignment="1" applyProtection="1">
      <alignment horizontal="center" vertical="center"/>
      <protection hidden="1"/>
    </xf>
    <xf numFmtId="0" fontId="47" fillId="13" borderId="26" xfId="0" applyFont="1" applyFill="1" applyBorder="1" applyAlignment="1" applyProtection="1">
      <alignment horizontal="right" vertical="center"/>
      <protection hidden="1"/>
    </xf>
    <xf numFmtId="0" fontId="47" fillId="13" borderId="27" xfId="0" applyFont="1" applyFill="1" applyBorder="1" applyAlignment="1" applyProtection="1">
      <alignment horizontal="right" vertical="center"/>
      <protection hidden="1"/>
    </xf>
    <xf numFmtId="0" fontId="53" fillId="13" borderId="27" xfId="0" applyFont="1" applyFill="1" applyBorder="1" applyAlignment="1" applyProtection="1">
      <alignment horizontal="right"/>
      <protection hidden="1"/>
    </xf>
    <xf numFmtId="0" fontId="63" fillId="13" borderId="27" xfId="0" applyFont="1" applyFill="1" applyBorder="1" applyAlignment="1" applyProtection="1">
      <alignment horizontal="right" vertical="center"/>
      <protection hidden="1"/>
    </xf>
    <xf numFmtId="37" fontId="50" fillId="12" borderId="21" xfId="4" applyFont="1" applyFill="1" applyBorder="1" applyAlignment="1" applyProtection="1">
      <alignment horizontal="center" vertical="center"/>
      <protection hidden="1"/>
    </xf>
    <xf numFmtId="178" fontId="38" fillId="13" borderId="22" xfId="4" applyNumberFormat="1" applyFont="1" applyFill="1" applyBorder="1" applyAlignment="1" applyProtection="1">
      <alignment horizontal="center" vertical="center"/>
      <protection hidden="1"/>
    </xf>
    <xf numFmtId="0" fontId="19" fillId="12" borderId="37" xfId="0" applyFont="1" applyFill="1" applyBorder="1" applyAlignment="1" applyProtection="1">
      <alignment horizontal="center" vertical="center"/>
      <protection hidden="1"/>
    </xf>
    <xf numFmtId="0" fontId="19" fillId="12" borderId="17" xfId="0" applyFont="1" applyFill="1" applyBorder="1" applyAlignment="1" applyProtection="1">
      <alignment horizontal="center" vertical="center"/>
      <protection hidden="1"/>
    </xf>
    <xf numFmtId="0" fontId="70" fillId="0" borderId="0" xfId="0" applyFont="1" applyProtection="1">
      <alignment vertical="center"/>
      <protection hidden="1"/>
    </xf>
    <xf numFmtId="0" fontId="19" fillId="12" borderId="2" xfId="0" applyFont="1" applyFill="1" applyBorder="1" applyAlignment="1" applyProtection="1">
      <alignment horizontal="center" vertical="center"/>
      <protection hidden="1"/>
    </xf>
    <xf numFmtId="0" fontId="19" fillId="13" borderId="2" xfId="0" applyFont="1" applyFill="1" applyBorder="1" applyAlignment="1" applyProtection="1">
      <alignment horizontal="center" vertical="center"/>
      <protection hidden="1"/>
    </xf>
    <xf numFmtId="0" fontId="26" fillId="13" borderId="2" xfId="0" applyFont="1" applyFill="1" applyBorder="1" applyAlignment="1" applyProtection="1">
      <alignment horizontal="center" vertical="center"/>
      <protection hidden="1"/>
    </xf>
    <xf numFmtId="38" fontId="19" fillId="12" borderId="2" xfId="2" applyFont="1" applyFill="1" applyBorder="1" applyAlignment="1" applyProtection="1">
      <alignment horizontal="center" vertical="center"/>
      <protection hidden="1"/>
    </xf>
    <xf numFmtId="0" fontId="18" fillId="13" borderId="11" xfId="0" applyFont="1" applyFill="1" applyBorder="1" applyAlignment="1" applyProtection="1">
      <alignment horizontal="center" vertical="center"/>
      <protection hidden="1"/>
    </xf>
    <xf numFmtId="0" fontId="19" fillId="12" borderId="19" xfId="0" applyFont="1" applyFill="1" applyBorder="1" applyAlignment="1" applyProtection="1">
      <alignment horizontal="center" vertical="center"/>
      <protection hidden="1"/>
    </xf>
    <xf numFmtId="0" fontId="19" fillId="12" borderId="28" xfId="0" applyFont="1" applyFill="1" applyBorder="1" applyAlignment="1" applyProtection="1">
      <alignment horizontal="center" vertical="center"/>
      <protection hidden="1"/>
    </xf>
    <xf numFmtId="0" fontId="19" fillId="12" borderId="38" xfId="0" applyFont="1" applyFill="1" applyBorder="1" applyAlignment="1" applyProtection="1">
      <alignment horizontal="center" vertical="center"/>
      <protection hidden="1"/>
    </xf>
    <xf numFmtId="0" fontId="18" fillId="15" borderId="13" xfId="0" applyFont="1" applyFill="1" applyBorder="1" applyProtection="1">
      <alignment vertical="center"/>
      <protection hidden="1"/>
    </xf>
    <xf numFmtId="0" fontId="18" fillId="15" borderId="14" xfId="0" applyFont="1" applyFill="1" applyBorder="1" applyProtection="1">
      <alignment vertical="center"/>
      <protection hidden="1"/>
    </xf>
    <xf numFmtId="0" fontId="18" fillId="15" borderId="11" xfId="0" applyFont="1" applyFill="1" applyBorder="1" applyProtection="1">
      <alignment vertical="center"/>
      <protection hidden="1"/>
    </xf>
    <xf numFmtId="0" fontId="18" fillId="15" borderId="12" xfId="0" applyFont="1" applyFill="1" applyBorder="1" applyProtection="1">
      <alignment vertical="center"/>
      <protection hidden="1"/>
    </xf>
    <xf numFmtId="0" fontId="18" fillId="15" borderId="2" xfId="0" applyFont="1" applyFill="1" applyBorder="1" applyProtection="1">
      <alignment vertical="center"/>
      <protection hidden="1"/>
    </xf>
    <xf numFmtId="176" fontId="18" fillId="16" borderId="2" xfId="2" applyNumberFormat="1" applyFont="1" applyFill="1" applyBorder="1" applyProtection="1">
      <alignment vertical="center"/>
      <protection hidden="1"/>
    </xf>
    <xf numFmtId="0" fontId="0" fillId="16" borderId="2" xfId="0" applyFill="1" applyBorder="1" applyProtection="1">
      <alignment vertical="center"/>
      <protection hidden="1"/>
    </xf>
    <xf numFmtId="38" fontId="18" fillId="16" borderId="2" xfId="2" applyFont="1" applyFill="1" applyBorder="1" applyProtection="1">
      <alignment vertical="center"/>
      <protection hidden="1"/>
    </xf>
    <xf numFmtId="40" fontId="18" fillId="16" borderId="2" xfId="2" applyNumberFormat="1" applyFont="1" applyFill="1" applyBorder="1" applyProtection="1">
      <alignment vertical="center"/>
      <protection hidden="1"/>
    </xf>
    <xf numFmtId="0" fontId="31" fillId="16" borderId="28" xfId="0" applyFont="1" applyFill="1" applyBorder="1" applyAlignment="1" applyProtection="1">
      <alignment horizontal="center" vertical="center"/>
      <protection hidden="1"/>
    </xf>
    <xf numFmtId="0" fontId="31" fillId="16" borderId="38" xfId="0" applyFont="1" applyFill="1" applyBorder="1" applyAlignment="1" applyProtection="1">
      <alignment horizontal="center" vertical="center"/>
      <protection hidden="1"/>
    </xf>
    <xf numFmtId="38" fontId="38" fillId="13" borderId="19" xfId="0" applyNumberFormat="1" applyFont="1" applyFill="1" applyBorder="1" applyProtection="1">
      <alignment vertical="center"/>
      <protection hidden="1"/>
    </xf>
    <xf numFmtId="38" fontId="38" fillId="13" borderId="2" xfId="0" applyNumberFormat="1" applyFont="1" applyFill="1" applyBorder="1" applyProtection="1">
      <alignment vertical="center"/>
      <protection hidden="1"/>
    </xf>
    <xf numFmtId="0" fontId="19" fillId="8" borderId="11" xfId="0" applyFont="1" applyFill="1" applyBorder="1" applyAlignment="1" applyProtection="1">
      <alignment horizontal="center" vertical="center"/>
      <protection hidden="1"/>
    </xf>
    <xf numFmtId="0" fontId="38" fillId="12" borderId="19" xfId="0" applyFont="1" applyFill="1" applyBorder="1" applyProtection="1">
      <alignment vertical="center"/>
      <protection hidden="1"/>
    </xf>
    <xf numFmtId="0" fontId="38" fillId="12" borderId="1" xfId="0" applyFont="1" applyFill="1" applyBorder="1" applyProtection="1">
      <alignment vertical="center"/>
      <protection hidden="1"/>
    </xf>
    <xf numFmtId="0" fontId="38" fillId="12" borderId="12" xfId="0" applyFont="1" applyFill="1" applyBorder="1" applyProtection="1">
      <alignment vertical="center"/>
      <protection hidden="1"/>
    </xf>
    <xf numFmtId="0" fontId="69" fillId="12" borderId="1" xfId="0" applyFont="1" applyFill="1" applyBorder="1" applyProtection="1">
      <alignment vertical="center"/>
      <protection hidden="1"/>
    </xf>
    <xf numFmtId="0" fontId="38" fillId="14" borderId="28" xfId="0" applyFont="1" applyFill="1" applyBorder="1" applyAlignment="1" applyProtection="1">
      <alignment horizontal="center" vertical="center" wrapText="1"/>
      <protection hidden="1"/>
    </xf>
    <xf numFmtId="0" fontId="38" fillId="12" borderId="2" xfId="0" applyFont="1" applyFill="1" applyBorder="1" applyAlignment="1" applyProtection="1">
      <alignment horizontal="center" vertical="center" wrapText="1"/>
      <protection hidden="1"/>
    </xf>
    <xf numFmtId="0" fontId="54" fillId="12" borderId="2" xfId="0" applyFont="1" applyFill="1" applyBorder="1" applyAlignment="1" applyProtection="1">
      <alignment horizontal="center" vertical="center" wrapText="1"/>
      <protection hidden="1"/>
    </xf>
    <xf numFmtId="38" fontId="47" fillId="16" borderId="25" xfId="2" applyFont="1" applyFill="1" applyBorder="1" applyProtection="1">
      <alignment vertical="center"/>
      <protection hidden="1"/>
    </xf>
    <xf numFmtId="38" fontId="47" fillId="16" borderId="27" xfId="2" applyFont="1" applyFill="1" applyBorder="1" applyProtection="1">
      <alignment vertical="center"/>
      <protection hidden="1"/>
    </xf>
    <xf numFmtId="0" fontId="38" fillId="15" borderId="28" xfId="0" applyFont="1" applyFill="1" applyBorder="1" applyAlignment="1" applyProtection="1">
      <alignment horizontal="center" vertical="center" wrapText="1"/>
      <protection hidden="1"/>
    </xf>
    <xf numFmtId="38" fontId="47" fillId="16" borderId="26" xfId="2" applyFont="1" applyFill="1" applyBorder="1" applyProtection="1">
      <alignment vertical="center"/>
      <protection hidden="1"/>
    </xf>
    <xf numFmtId="0" fontId="71" fillId="15" borderId="19" xfId="0" applyFont="1" applyFill="1" applyBorder="1" applyProtection="1">
      <alignment vertical="center"/>
      <protection hidden="1"/>
    </xf>
    <xf numFmtId="0" fontId="71" fillId="15" borderId="28" xfId="0" applyFont="1" applyFill="1" applyBorder="1" applyAlignment="1" applyProtection="1">
      <alignment horizontal="center" vertical="center"/>
      <protection hidden="1"/>
    </xf>
    <xf numFmtId="0" fontId="38" fillId="15" borderId="2" xfId="0" applyFont="1" applyFill="1" applyBorder="1" applyAlignment="1" applyProtection="1">
      <alignment horizontal="center" vertical="center"/>
      <protection hidden="1"/>
    </xf>
    <xf numFmtId="0" fontId="38" fillId="15" borderId="2" xfId="0" applyFont="1" applyFill="1" applyBorder="1" applyAlignment="1" applyProtection="1">
      <alignment horizontal="center" vertical="center" wrapText="1"/>
      <protection hidden="1"/>
    </xf>
    <xf numFmtId="0" fontId="68" fillId="12" borderId="2" xfId="0" applyFont="1" applyFill="1" applyBorder="1" applyAlignment="1" applyProtection="1">
      <alignment horizontal="center" vertical="center"/>
      <protection hidden="1"/>
    </xf>
    <xf numFmtId="0" fontId="38" fillId="12" borderId="2" xfId="0" applyFont="1" applyFill="1" applyBorder="1" applyProtection="1">
      <alignment vertical="center"/>
      <protection hidden="1"/>
    </xf>
    <xf numFmtId="0" fontId="38" fillId="13" borderId="2" xfId="0" applyFont="1" applyFill="1" applyBorder="1" applyProtection="1">
      <alignment vertical="center"/>
      <protection hidden="1"/>
    </xf>
    <xf numFmtId="0" fontId="38" fillId="12" borderId="11" xfId="0" applyFont="1" applyFill="1" applyBorder="1" applyProtection="1">
      <alignment vertical="center"/>
      <protection hidden="1"/>
    </xf>
    <xf numFmtId="0" fontId="47" fillId="15" borderId="2" xfId="0" applyFont="1" applyFill="1" applyBorder="1" applyAlignment="1" applyProtection="1">
      <alignment horizontal="center" vertical="center" wrapText="1"/>
      <protection hidden="1"/>
    </xf>
    <xf numFmtId="0" fontId="47" fillId="12" borderId="2" xfId="0" applyFont="1" applyFill="1" applyBorder="1" applyAlignment="1" applyProtection="1">
      <alignment horizontal="center" vertical="center" wrapText="1"/>
      <protection hidden="1"/>
    </xf>
    <xf numFmtId="0" fontId="72" fillId="12" borderId="2" xfId="0" applyFont="1" applyFill="1" applyBorder="1" applyAlignment="1" applyProtection="1">
      <alignment horizontal="center" vertical="center" wrapText="1"/>
      <protection hidden="1"/>
    </xf>
    <xf numFmtId="0" fontId="72" fillId="14" borderId="2" xfId="0" applyFont="1" applyFill="1" applyBorder="1" applyAlignment="1" applyProtection="1">
      <alignment horizontal="center" vertical="center" wrapText="1"/>
      <protection hidden="1"/>
    </xf>
    <xf numFmtId="38" fontId="47" fillId="13" borderId="26" xfId="2" applyFont="1" applyFill="1" applyBorder="1" applyProtection="1">
      <alignment vertical="center"/>
      <protection hidden="1"/>
    </xf>
    <xf numFmtId="38" fontId="38" fillId="13" borderId="27" xfId="2" applyFont="1" applyFill="1" applyBorder="1" applyProtection="1">
      <alignment vertical="center"/>
      <protection hidden="1"/>
    </xf>
    <xf numFmtId="38" fontId="38" fillId="16" borderId="27" xfId="2" applyFont="1" applyFill="1" applyBorder="1" applyProtection="1">
      <alignment vertical="center"/>
      <protection hidden="1"/>
    </xf>
    <xf numFmtId="0" fontId="38" fillId="15" borderId="13" xfId="0" applyFont="1" applyFill="1" applyBorder="1" applyProtection="1">
      <alignment vertical="center"/>
      <protection hidden="1"/>
    </xf>
    <xf numFmtId="0" fontId="38" fillId="15" borderId="35" xfId="0" applyFont="1" applyFill="1" applyBorder="1" applyAlignment="1" applyProtection="1">
      <alignment horizontal="center" vertical="center"/>
      <protection hidden="1"/>
    </xf>
    <xf numFmtId="14" fontId="38" fillId="12" borderId="19" xfId="0" applyNumberFormat="1" applyFont="1" applyFill="1" applyBorder="1" applyAlignment="1" applyProtection="1">
      <alignment horizontal="center" vertical="center"/>
      <protection hidden="1"/>
    </xf>
    <xf numFmtId="0" fontId="72" fillId="15" borderId="2" xfId="0" applyFont="1" applyFill="1" applyBorder="1" applyAlignment="1" applyProtection="1">
      <alignment horizontal="center" vertical="center" wrapText="1"/>
      <protection hidden="1"/>
    </xf>
    <xf numFmtId="0" fontId="18" fillId="8" borderId="12" xfId="0" applyFont="1" applyFill="1" applyBorder="1" applyAlignment="1" applyProtection="1">
      <alignment horizontal="center" vertical="center"/>
      <protection hidden="1"/>
    </xf>
    <xf numFmtId="0" fontId="19" fillId="15" borderId="28" xfId="0" applyFont="1" applyFill="1" applyBorder="1" applyAlignment="1" applyProtection="1">
      <alignment horizontal="center" vertical="center"/>
      <protection hidden="1"/>
    </xf>
    <xf numFmtId="0" fontId="38" fillId="14" borderId="20" xfId="0" applyFont="1" applyFill="1" applyBorder="1" applyAlignment="1" applyProtection="1">
      <alignment horizontal="center" vertical="center" wrapText="1"/>
      <protection hidden="1"/>
    </xf>
    <xf numFmtId="0" fontId="38" fillId="15" borderId="19" xfId="0" applyFont="1" applyFill="1" applyBorder="1" applyProtection="1">
      <alignment vertical="center"/>
      <protection hidden="1"/>
    </xf>
    <xf numFmtId="38" fontId="68" fillId="15" borderId="2" xfId="0" applyNumberFormat="1" applyFont="1" applyFill="1" applyBorder="1" applyAlignment="1" applyProtection="1">
      <alignment horizontal="right" vertical="center"/>
      <protection hidden="1"/>
    </xf>
    <xf numFmtId="0" fontId="18" fillId="15" borderId="2" xfId="0" applyFont="1" applyFill="1" applyBorder="1" applyAlignment="1" applyProtection="1">
      <alignment horizontal="center" vertical="center"/>
      <protection hidden="1"/>
    </xf>
    <xf numFmtId="0" fontId="8" fillId="15" borderId="2" xfId="0" applyFont="1" applyFill="1" applyBorder="1" applyAlignment="1" applyProtection="1">
      <alignment horizontal="center" vertical="center"/>
      <protection hidden="1"/>
    </xf>
    <xf numFmtId="0" fontId="38" fillId="12" borderId="17" xfId="0" applyFont="1" applyFill="1" applyBorder="1" applyProtection="1">
      <alignment vertical="center"/>
      <protection hidden="1"/>
    </xf>
    <xf numFmtId="0" fontId="38" fillId="12" borderId="28" xfId="0" applyFont="1" applyFill="1" applyBorder="1" applyProtection="1">
      <alignment vertical="center"/>
      <protection hidden="1"/>
    </xf>
    <xf numFmtId="38" fontId="54" fillId="13" borderId="2" xfId="0" applyNumberFormat="1" applyFont="1" applyFill="1" applyBorder="1" applyProtection="1">
      <alignment vertical="center"/>
      <protection hidden="1"/>
    </xf>
    <xf numFmtId="0" fontId="68" fillId="12" borderId="28" xfId="0" applyFont="1" applyFill="1" applyBorder="1" applyAlignment="1" applyProtection="1">
      <alignment horizontal="center" vertical="center"/>
      <protection hidden="1"/>
    </xf>
    <xf numFmtId="0" fontId="38" fillId="12" borderId="35" xfId="0" applyFont="1" applyFill="1" applyBorder="1" applyProtection="1">
      <alignment vertical="center"/>
      <protection hidden="1"/>
    </xf>
    <xf numFmtId="0" fontId="38" fillId="12" borderId="20" xfId="0" applyFont="1" applyFill="1" applyBorder="1" applyProtection="1">
      <alignment vertical="center"/>
      <protection hidden="1"/>
    </xf>
    <xf numFmtId="0" fontId="68" fillId="14" borderId="2" xfId="0" applyFont="1" applyFill="1" applyBorder="1" applyAlignment="1" applyProtection="1">
      <alignment horizontal="center" vertical="center"/>
      <protection hidden="1"/>
    </xf>
    <xf numFmtId="0" fontId="47" fillId="13" borderId="25" xfId="0" applyFont="1" applyFill="1" applyBorder="1" applyProtection="1">
      <alignment vertical="center"/>
      <protection hidden="1"/>
    </xf>
    <xf numFmtId="0" fontId="47" fillId="13" borderId="27" xfId="0" applyFont="1" applyFill="1" applyBorder="1" applyProtection="1">
      <alignment vertical="center"/>
      <protection hidden="1"/>
    </xf>
    <xf numFmtId="0" fontId="38" fillId="13" borderId="27" xfId="0" applyFont="1" applyFill="1" applyBorder="1" applyProtection="1">
      <alignment vertical="center"/>
      <protection hidden="1"/>
    </xf>
    <xf numFmtId="0" fontId="68" fillId="12" borderId="28" xfId="0" applyFont="1" applyFill="1" applyBorder="1" applyAlignment="1" applyProtection="1">
      <alignment horizontal="center" vertical="center" wrapText="1"/>
      <protection hidden="1"/>
    </xf>
    <xf numFmtId="0" fontId="68" fillId="14" borderId="2" xfId="0" applyFont="1" applyFill="1" applyBorder="1" applyAlignment="1" applyProtection="1">
      <alignment horizontal="center" vertical="center" wrapText="1"/>
      <protection hidden="1"/>
    </xf>
    <xf numFmtId="0" fontId="72" fillId="12" borderId="28" xfId="0" applyFont="1" applyFill="1" applyBorder="1" applyAlignment="1" applyProtection="1">
      <alignment horizontal="center" vertical="center" wrapText="1"/>
      <protection hidden="1"/>
    </xf>
    <xf numFmtId="0" fontId="38" fillId="0" borderId="17" xfId="0" applyFont="1" applyBorder="1" applyAlignment="1" applyProtection="1">
      <alignment horizontal="center" vertical="center"/>
      <protection hidden="1"/>
    </xf>
    <xf numFmtId="38" fontId="38" fillId="13" borderId="2" xfId="2" applyFont="1" applyFill="1" applyBorder="1" applyProtection="1">
      <alignment vertical="center"/>
      <protection hidden="1"/>
    </xf>
    <xf numFmtId="38" fontId="38" fillId="13" borderId="2" xfId="2" applyFont="1" applyFill="1" applyBorder="1" applyAlignment="1" applyProtection="1">
      <alignment horizontal="right" vertical="center"/>
      <protection hidden="1"/>
    </xf>
    <xf numFmtId="38" fontId="47" fillId="13" borderId="25" xfId="2" applyFont="1" applyFill="1" applyBorder="1" applyAlignment="1" applyProtection="1">
      <alignment horizontal="center" vertical="center"/>
      <protection hidden="1"/>
    </xf>
    <xf numFmtId="38" fontId="38" fillId="13" borderId="27" xfId="2" applyFont="1" applyFill="1" applyBorder="1" applyAlignment="1" applyProtection="1">
      <alignment horizontal="center" vertical="center"/>
      <protection hidden="1"/>
    </xf>
    <xf numFmtId="38" fontId="47" fillId="13" borderId="25" xfId="2" applyFont="1" applyFill="1" applyBorder="1" applyAlignment="1" applyProtection="1">
      <alignment horizontal="right" vertical="center"/>
      <protection hidden="1"/>
    </xf>
    <xf numFmtId="38" fontId="47" fillId="13" borderId="27" xfId="2" applyFont="1" applyFill="1" applyBorder="1" applyAlignment="1" applyProtection="1">
      <alignment horizontal="right" vertical="center"/>
      <protection hidden="1"/>
    </xf>
    <xf numFmtId="38" fontId="38" fillId="13" borderId="27" xfId="2" applyFont="1" applyFill="1" applyBorder="1" applyAlignment="1" applyProtection="1">
      <alignment horizontal="right" vertical="center"/>
      <protection hidden="1"/>
    </xf>
    <xf numFmtId="176" fontId="47" fillId="13" borderId="25" xfId="2" applyNumberFormat="1" applyFont="1" applyFill="1" applyBorder="1" applyAlignment="1" applyProtection="1">
      <alignment vertical="center"/>
      <protection hidden="1"/>
    </xf>
    <xf numFmtId="176" fontId="47" fillId="13" borderId="27" xfId="2" applyNumberFormat="1" applyFont="1" applyFill="1" applyBorder="1" applyAlignment="1" applyProtection="1">
      <alignment vertical="center"/>
      <protection hidden="1"/>
    </xf>
    <xf numFmtId="176" fontId="38" fillId="13" borderId="27" xfId="2" applyNumberFormat="1" applyFont="1" applyFill="1" applyBorder="1" applyAlignment="1" applyProtection="1">
      <alignment vertical="center"/>
      <protection hidden="1"/>
    </xf>
    <xf numFmtId="176" fontId="38" fillId="13" borderId="2" xfId="2" applyNumberFormat="1" applyFont="1" applyFill="1" applyBorder="1" applyAlignment="1" applyProtection="1">
      <alignment horizontal="right" vertical="center"/>
      <protection hidden="1"/>
    </xf>
    <xf numFmtId="0" fontId="72" fillId="17" borderId="2" xfId="0" applyFont="1" applyFill="1" applyBorder="1" applyAlignment="1" applyProtection="1">
      <alignment horizontal="center" vertical="center" wrapText="1"/>
      <protection hidden="1"/>
    </xf>
    <xf numFmtId="38" fontId="47" fillId="18" borderId="27" xfId="2" applyFont="1" applyFill="1" applyBorder="1" applyProtection="1">
      <alignment vertical="center"/>
      <protection hidden="1"/>
    </xf>
    <xf numFmtId="38" fontId="47" fillId="18" borderId="26" xfId="2" applyFont="1" applyFill="1" applyBorder="1" applyProtection="1">
      <alignment vertical="center"/>
      <protection hidden="1"/>
    </xf>
    <xf numFmtId="38" fontId="47" fillId="18" borderId="25" xfId="2" applyFont="1" applyFill="1" applyBorder="1" applyProtection="1">
      <alignment vertical="center"/>
      <protection hidden="1"/>
    </xf>
    <xf numFmtId="38" fontId="38" fillId="18" borderId="27" xfId="2" applyFont="1" applyFill="1" applyBorder="1" applyProtection="1">
      <alignment vertical="center"/>
      <protection hidden="1"/>
    </xf>
    <xf numFmtId="0" fontId="19" fillId="17" borderId="35" xfId="0" applyFont="1" applyFill="1" applyBorder="1" applyAlignment="1" applyProtection="1">
      <alignment horizontal="center" vertical="center"/>
      <protection hidden="1"/>
    </xf>
    <xf numFmtId="0" fontId="38" fillId="19" borderId="2" xfId="0" applyFont="1" applyFill="1" applyBorder="1" applyProtection="1">
      <alignment vertical="center"/>
      <protection hidden="1"/>
    </xf>
    <xf numFmtId="0" fontId="38" fillId="19" borderId="11" xfId="0" applyFont="1" applyFill="1" applyBorder="1" applyProtection="1">
      <alignment vertical="center"/>
      <protection hidden="1"/>
    </xf>
    <xf numFmtId="0" fontId="38" fillId="19" borderId="1" xfId="0" applyFont="1" applyFill="1" applyBorder="1" applyProtection="1">
      <alignment vertical="center"/>
      <protection hidden="1"/>
    </xf>
    <xf numFmtId="0" fontId="38" fillId="19" borderId="19" xfId="0" applyFont="1" applyFill="1" applyBorder="1" applyProtection="1">
      <alignment vertical="center"/>
      <protection hidden="1"/>
    </xf>
    <xf numFmtId="0" fontId="68" fillId="20" borderId="2" xfId="0" applyFont="1" applyFill="1" applyBorder="1" applyAlignment="1" applyProtection="1">
      <alignment horizontal="center" vertical="center"/>
      <protection hidden="1"/>
    </xf>
    <xf numFmtId="0" fontId="68" fillId="20" borderId="28" xfId="0" applyFont="1" applyFill="1" applyBorder="1" applyAlignment="1" applyProtection="1">
      <alignment horizontal="center" vertical="center"/>
      <protection hidden="1"/>
    </xf>
    <xf numFmtId="0" fontId="72" fillId="20" borderId="28" xfId="0" applyFont="1" applyFill="1" applyBorder="1" applyAlignment="1" applyProtection="1">
      <alignment horizontal="center" vertical="center" wrapText="1"/>
      <protection hidden="1"/>
    </xf>
    <xf numFmtId="0" fontId="68" fillId="20" borderId="28" xfId="0" applyFont="1" applyFill="1" applyBorder="1" applyAlignment="1" applyProtection="1">
      <alignment horizontal="center" vertical="center" wrapText="1"/>
      <protection hidden="1"/>
    </xf>
    <xf numFmtId="0" fontId="72" fillId="20" borderId="2" xfId="0" applyFont="1" applyFill="1" applyBorder="1" applyAlignment="1" applyProtection="1">
      <alignment horizontal="center" vertical="center" wrapText="1"/>
      <protection hidden="1"/>
    </xf>
    <xf numFmtId="0" fontId="68" fillId="20" borderId="2" xfId="0" applyFont="1" applyFill="1" applyBorder="1" applyAlignment="1" applyProtection="1">
      <alignment horizontal="center" vertical="center" wrapText="1"/>
      <protection hidden="1"/>
    </xf>
    <xf numFmtId="0" fontId="47" fillId="21" borderId="25" xfId="0" applyFont="1" applyFill="1" applyBorder="1" applyProtection="1">
      <alignment vertical="center"/>
      <protection hidden="1"/>
    </xf>
    <xf numFmtId="38" fontId="47" fillId="21" borderId="25" xfId="2" applyFont="1" applyFill="1" applyBorder="1" applyProtection="1">
      <alignment vertical="center"/>
      <protection hidden="1"/>
    </xf>
    <xf numFmtId="38" fontId="47" fillId="21" borderId="25" xfId="2" applyFont="1" applyFill="1" applyBorder="1" applyAlignment="1" applyProtection="1">
      <alignment horizontal="right" vertical="center"/>
      <protection hidden="1"/>
    </xf>
    <xf numFmtId="38" fontId="47" fillId="21" borderId="25" xfId="2" applyFont="1" applyFill="1" applyBorder="1" applyAlignment="1" applyProtection="1">
      <alignment horizontal="center" vertical="center"/>
      <protection hidden="1"/>
    </xf>
    <xf numFmtId="176" fontId="47" fillId="21" borderId="25" xfId="2" applyNumberFormat="1" applyFont="1" applyFill="1" applyBorder="1" applyAlignment="1" applyProtection="1">
      <alignment vertical="center"/>
      <protection hidden="1"/>
    </xf>
    <xf numFmtId="0" fontId="47" fillId="21" borderId="27" xfId="0" applyFont="1" applyFill="1" applyBorder="1" applyProtection="1">
      <alignment vertical="center"/>
      <protection hidden="1"/>
    </xf>
    <xf numFmtId="38" fontId="47" fillId="21" borderId="27" xfId="2" applyFont="1" applyFill="1" applyBorder="1" applyProtection="1">
      <alignment vertical="center"/>
      <protection hidden="1"/>
    </xf>
    <xf numFmtId="38" fontId="47" fillId="21" borderId="27" xfId="2" applyFont="1" applyFill="1" applyBorder="1" applyAlignment="1" applyProtection="1">
      <alignment horizontal="right" vertical="center"/>
      <protection hidden="1"/>
    </xf>
    <xf numFmtId="38" fontId="47" fillId="21" borderId="27" xfId="2" applyFont="1" applyFill="1" applyBorder="1" applyAlignment="1" applyProtection="1">
      <alignment horizontal="center" vertical="center"/>
      <protection hidden="1"/>
    </xf>
    <xf numFmtId="176" fontId="47" fillId="21" borderId="27" xfId="2" applyNumberFormat="1" applyFont="1" applyFill="1" applyBorder="1" applyAlignment="1" applyProtection="1">
      <alignment vertical="center"/>
      <protection hidden="1"/>
    </xf>
    <xf numFmtId="0" fontId="38" fillId="21" borderId="27" xfId="0" applyFont="1" applyFill="1" applyBorder="1" applyProtection="1">
      <alignment vertical="center"/>
      <protection hidden="1"/>
    </xf>
    <xf numFmtId="38" fontId="38" fillId="21" borderId="27" xfId="2" applyFont="1" applyFill="1" applyBorder="1" applyProtection="1">
      <alignment vertical="center"/>
      <protection hidden="1"/>
    </xf>
    <xf numFmtId="38" fontId="38" fillId="21" borderId="27" xfId="2" applyFont="1" applyFill="1" applyBorder="1" applyAlignment="1" applyProtection="1">
      <alignment horizontal="right" vertical="center"/>
      <protection hidden="1"/>
    </xf>
    <xf numFmtId="38" fontId="38" fillId="21" borderId="27" xfId="2" applyFont="1" applyFill="1" applyBorder="1" applyAlignment="1" applyProtection="1">
      <alignment horizontal="center" vertical="center"/>
      <protection hidden="1"/>
    </xf>
    <xf numFmtId="176" fontId="38" fillId="21" borderId="27" xfId="2" applyNumberFormat="1" applyFont="1" applyFill="1" applyBorder="1" applyAlignment="1" applyProtection="1">
      <alignment vertical="center"/>
      <protection hidden="1"/>
    </xf>
    <xf numFmtId="0" fontId="38" fillId="21" borderId="2" xfId="0" applyFont="1" applyFill="1" applyBorder="1" applyProtection="1">
      <alignment vertical="center"/>
      <protection hidden="1"/>
    </xf>
    <xf numFmtId="38" fontId="38" fillId="21" borderId="2" xfId="2" applyFont="1" applyFill="1" applyBorder="1" applyProtection="1">
      <alignment vertical="center"/>
      <protection hidden="1"/>
    </xf>
    <xf numFmtId="38" fontId="38" fillId="21" borderId="2" xfId="2" applyFont="1" applyFill="1" applyBorder="1" applyAlignment="1" applyProtection="1">
      <alignment horizontal="right" vertical="center"/>
      <protection hidden="1"/>
    </xf>
    <xf numFmtId="176" fontId="38" fillId="21" borderId="2" xfId="2" applyNumberFormat="1" applyFont="1" applyFill="1" applyBorder="1" applyAlignment="1" applyProtection="1">
      <alignment horizontal="right" vertical="center"/>
      <protection hidden="1"/>
    </xf>
    <xf numFmtId="0" fontId="38" fillId="21" borderId="11" xfId="0" applyFont="1" applyFill="1" applyBorder="1" applyProtection="1">
      <alignment vertical="center"/>
      <protection hidden="1"/>
    </xf>
    <xf numFmtId="0" fontId="38" fillId="21" borderId="1" xfId="0" applyFont="1" applyFill="1" applyBorder="1" applyProtection="1">
      <alignment vertical="center"/>
      <protection hidden="1"/>
    </xf>
    <xf numFmtId="0" fontId="38" fillId="21" borderId="12" xfId="0" applyFont="1" applyFill="1" applyBorder="1" applyProtection="1">
      <alignment vertical="center"/>
      <protection hidden="1"/>
    </xf>
    <xf numFmtId="0" fontId="38" fillId="21" borderId="11" xfId="0" applyFont="1" applyFill="1" applyBorder="1" applyAlignment="1" applyProtection="1">
      <alignment horizontal="center" vertical="center"/>
      <protection hidden="1"/>
    </xf>
    <xf numFmtId="0" fontId="38" fillId="21" borderId="1" xfId="0" applyFont="1" applyFill="1" applyBorder="1" applyAlignment="1" applyProtection="1">
      <alignment horizontal="center" vertical="center"/>
      <protection hidden="1"/>
    </xf>
    <xf numFmtId="0" fontId="38" fillId="21" borderId="12" xfId="0" applyFont="1" applyFill="1" applyBorder="1" applyAlignment="1" applyProtection="1">
      <alignment horizontal="center" vertical="center"/>
      <protection hidden="1"/>
    </xf>
    <xf numFmtId="0" fontId="38" fillId="21" borderId="35" xfId="0" applyFont="1" applyFill="1" applyBorder="1" applyProtection="1">
      <alignment vertical="center"/>
      <protection hidden="1"/>
    </xf>
    <xf numFmtId="0" fontId="38" fillId="21" borderId="17" xfId="0" applyFont="1" applyFill="1" applyBorder="1" applyProtection="1">
      <alignment vertical="center"/>
      <protection hidden="1"/>
    </xf>
    <xf numFmtId="0" fontId="38" fillId="21" borderId="20" xfId="0" applyFont="1" applyFill="1" applyBorder="1" applyProtection="1">
      <alignment vertical="center"/>
      <protection hidden="1"/>
    </xf>
    <xf numFmtId="0" fontId="38" fillId="21" borderId="35" xfId="0" applyFont="1" applyFill="1" applyBorder="1" applyAlignment="1" applyProtection="1">
      <alignment horizontal="center" vertical="center"/>
      <protection hidden="1"/>
    </xf>
    <xf numFmtId="0" fontId="38" fillId="21" borderId="17" xfId="0" applyFont="1" applyFill="1" applyBorder="1" applyAlignment="1" applyProtection="1">
      <alignment horizontal="center" vertical="center"/>
      <protection hidden="1"/>
    </xf>
    <xf numFmtId="0" fontId="38" fillId="21" borderId="20" xfId="0" applyFont="1" applyFill="1" applyBorder="1" applyAlignment="1" applyProtection="1">
      <alignment horizontal="center" vertical="center"/>
      <protection hidden="1"/>
    </xf>
    <xf numFmtId="0" fontId="71" fillId="22" borderId="19" xfId="0" applyFont="1" applyFill="1" applyBorder="1" applyProtection="1">
      <alignment vertical="center"/>
      <protection hidden="1"/>
    </xf>
    <xf numFmtId="0" fontId="38" fillId="22" borderId="28" xfId="0" applyFont="1" applyFill="1" applyBorder="1" applyAlignment="1" applyProtection="1">
      <alignment horizontal="center" vertical="center"/>
      <protection hidden="1"/>
    </xf>
    <xf numFmtId="0" fontId="68" fillId="22" borderId="35" xfId="0" applyFont="1" applyFill="1" applyBorder="1" applyAlignment="1" applyProtection="1">
      <alignment horizontal="center" vertical="center"/>
      <protection hidden="1"/>
    </xf>
    <xf numFmtId="0" fontId="73" fillId="22" borderId="2" xfId="0" applyFont="1" applyFill="1" applyBorder="1" applyAlignment="1" applyProtection="1">
      <alignment horizontal="center" vertical="center"/>
      <protection hidden="1"/>
    </xf>
    <xf numFmtId="0" fontId="71" fillId="22" borderId="28" xfId="0" applyFont="1" applyFill="1" applyBorder="1" applyAlignment="1" applyProtection="1">
      <alignment horizontal="center" vertical="center"/>
      <protection hidden="1"/>
    </xf>
    <xf numFmtId="38" fontId="47" fillId="23" borderId="26" xfId="2" applyFont="1" applyFill="1" applyBorder="1" applyProtection="1">
      <alignment vertical="center"/>
      <protection hidden="1"/>
    </xf>
    <xf numFmtId="38" fontId="47" fillId="23" borderId="27" xfId="2" applyFont="1" applyFill="1" applyBorder="1" applyProtection="1">
      <alignment vertical="center"/>
      <protection hidden="1"/>
    </xf>
    <xf numFmtId="38" fontId="38" fillId="24" borderId="19" xfId="0" applyNumberFormat="1" applyFont="1" applyFill="1" applyBorder="1" applyProtection="1">
      <alignment vertical="center"/>
      <protection hidden="1"/>
    </xf>
    <xf numFmtId="38" fontId="38" fillId="24" borderId="2" xfId="0" applyNumberFormat="1" applyFont="1" applyFill="1" applyBorder="1" applyProtection="1">
      <alignment vertical="center"/>
      <protection hidden="1"/>
    </xf>
    <xf numFmtId="0" fontId="38" fillId="25" borderId="28" xfId="0" applyFont="1" applyFill="1" applyBorder="1" applyAlignment="1" applyProtection="1">
      <alignment horizontal="center" vertical="center"/>
      <protection hidden="1"/>
    </xf>
    <xf numFmtId="0" fontId="68" fillId="25" borderId="35" xfId="0" applyFont="1" applyFill="1" applyBorder="1" applyAlignment="1" applyProtection="1">
      <alignment horizontal="center" vertical="center"/>
      <protection hidden="1"/>
    </xf>
    <xf numFmtId="0" fontId="73" fillId="25" borderId="2" xfId="0" applyFont="1" applyFill="1" applyBorder="1" applyAlignment="1" applyProtection="1">
      <alignment horizontal="center" vertical="center"/>
      <protection hidden="1"/>
    </xf>
    <xf numFmtId="0" fontId="71" fillId="25" borderId="28" xfId="0" applyFont="1" applyFill="1" applyBorder="1" applyAlignment="1" applyProtection="1">
      <alignment horizontal="center" vertical="center"/>
      <protection hidden="1"/>
    </xf>
    <xf numFmtId="0" fontId="71" fillId="25" borderId="19" xfId="0" applyFont="1" applyFill="1" applyBorder="1" applyProtection="1">
      <alignment vertical="center"/>
      <protection hidden="1"/>
    </xf>
    <xf numFmtId="38" fontId="47" fillId="24" borderId="26" xfId="2" applyFont="1" applyFill="1" applyBorder="1" applyProtection="1">
      <alignment vertical="center"/>
      <protection hidden="1"/>
    </xf>
    <xf numFmtId="38" fontId="47" fillId="24" borderId="27" xfId="2" applyFont="1" applyFill="1" applyBorder="1" applyProtection="1">
      <alignment vertical="center"/>
      <protection hidden="1"/>
    </xf>
    <xf numFmtId="0" fontId="38" fillId="25" borderId="2" xfId="0" applyFont="1" applyFill="1" applyBorder="1" applyAlignment="1" applyProtection="1">
      <alignment horizontal="center" vertical="center" wrapText="1"/>
      <protection hidden="1"/>
    </xf>
    <xf numFmtId="0" fontId="47" fillId="25" borderId="2" xfId="0" applyFont="1" applyFill="1" applyBorder="1" applyAlignment="1" applyProtection="1">
      <alignment horizontal="center" vertical="center" wrapText="1"/>
      <protection hidden="1"/>
    </xf>
    <xf numFmtId="0" fontId="38" fillId="25" borderId="28" xfId="0" applyFont="1" applyFill="1" applyBorder="1" applyAlignment="1" applyProtection="1">
      <alignment horizontal="center" vertical="center" wrapText="1"/>
      <protection hidden="1"/>
    </xf>
    <xf numFmtId="0" fontId="38" fillId="25" borderId="35" xfId="0" applyFont="1" applyFill="1" applyBorder="1" applyAlignment="1" applyProtection="1">
      <alignment horizontal="center" vertical="center"/>
      <protection hidden="1"/>
    </xf>
    <xf numFmtId="0" fontId="38" fillId="26" borderId="11" xfId="0" applyFont="1" applyFill="1" applyBorder="1" applyProtection="1">
      <alignment vertical="center"/>
      <protection hidden="1"/>
    </xf>
    <xf numFmtId="0" fontId="38" fillId="26" borderId="1" xfId="0" applyFont="1" applyFill="1" applyBorder="1" applyProtection="1">
      <alignment vertical="center"/>
      <protection hidden="1"/>
    </xf>
    <xf numFmtId="0" fontId="69" fillId="26" borderId="1" xfId="0" applyFont="1" applyFill="1" applyBorder="1" applyProtection="1">
      <alignment vertical="center"/>
      <protection hidden="1"/>
    </xf>
    <xf numFmtId="0" fontId="38" fillId="26" borderId="12" xfId="0" applyFont="1" applyFill="1" applyBorder="1" applyProtection="1">
      <alignment vertical="center"/>
      <protection hidden="1"/>
    </xf>
    <xf numFmtId="38" fontId="47" fillId="24" borderId="25" xfId="2" applyFont="1" applyFill="1" applyBorder="1" applyProtection="1">
      <alignment vertical="center"/>
      <protection hidden="1"/>
    </xf>
    <xf numFmtId="0" fontId="38" fillId="23" borderId="1" xfId="0" applyFont="1" applyFill="1" applyBorder="1" applyProtection="1">
      <alignment vertical="center"/>
      <protection hidden="1"/>
    </xf>
    <xf numFmtId="0" fontId="69" fillId="23" borderId="1" xfId="0" applyFont="1" applyFill="1" applyBorder="1" applyProtection="1">
      <alignment vertical="center"/>
      <protection hidden="1"/>
    </xf>
    <xf numFmtId="0" fontId="38" fillId="23" borderId="12" xfId="0" applyFont="1" applyFill="1" applyBorder="1" applyProtection="1">
      <alignment vertical="center"/>
      <protection hidden="1"/>
    </xf>
    <xf numFmtId="38" fontId="47" fillId="23" borderId="25" xfId="2" applyFont="1" applyFill="1" applyBorder="1" applyProtection="1">
      <alignment vertical="center"/>
      <protection hidden="1"/>
    </xf>
    <xf numFmtId="0" fontId="38" fillId="22" borderId="28" xfId="0" applyFont="1" applyFill="1" applyBorder="1" applyAlignment="1" applyProtection="1">
      <alignment horizontal="center" vertical="center" wrapText="1"/>
      <protection hidden="1"/>
    </xf>
    <xf numFmtId="0" fontId="38" fillId="22" borderId="2" xfId="0" applyFont="1" applyFill="1" applyBorder="1" applyAlignment="1" applyProtection="1">
      <alignment horizontal="center" vertical="center" wrapText="1"/>
      <protection hidden="1"/>
    </xf>
    <xf numFmtId="0" fontId="47" fillId="22" borderId="2" xfId="0" applyFont="1" applyFill="1" applyBorder="1" applyAlignment="1" applyProtection="1">
      <alignment horizontal="center" vertical="center" wrapText="1"/>
      <protection hidden="1"/>
    </xf>
    <xf numFmtId="38" fontId="38" fillId="24" borderId="27" xfId="2" applyFont="1" applyFill="1" applyBorder="1" applyProtection="1">
      <alignment vertical="center"/>
      <protection hidden="1"/>
    </xf>
    <xf numFmtId="0" fontId="72" fillId="25" borderId="2" xfId="0" applyFont="1" applyFill="1" applyBorder="1" applyAlignment="1" applyProtection="1">
      <alignment horizontal="center" vertical="center" wrapText="1"/>
      <protection hidden="1"/>
    </xf>
    <xf numFmtId="0" fontId="38" fillId="25" borderId="19" xfId="0" applyFont="1" applyFill="1" applyBorder="1" applyProtection="1">
      <alignment vertical="center"/>
      <protection hidden="1"/>
    </xf>
    <xf numFmtId="0" fontId="72" fillId="22" borderId="2" xfId="0" applyFont="1" applyFill="1" applyBorder="1" applyAlignment="1" applyProtection="1">
      <alignment horizontal="center" vertical="center" wrapText="1"/>
      <protection hidden="1"/>
    </xf>
    <xf numFmtId="0" fontId="38" fillId="22" borderId="19" xfId="0" applyFont="1" applyFill="1" applyBorder="1" applyProtection="1">
      <alignment vertical="center"/>
      <protection hidden="1"/>
    </xf>
    <xf numFmtId="0" fontId="19" fillId="22" borderId="28" xfId="0" applyFont="1" applyFill="1" applyBorder="1" applyAlignment="1" applyProtection="1">
      <alignment horizontal="center" vertical="center"/>
      <protection hidden="1"/>
    </xf>
    <xf numFmtId="0" fontId="38" fillId="23" borderId="11" xfId="0" applyFont="1" applyFill="1" applyBorder="1" applyProtection="1">
      <alignment vertical="center"/>
      <protection hidden="1"/>
    </xf>
    <xf numFmtId="38" fontId="38" fillId="23" borderId="27" xfId="2" applyFont="1" applyFill="1" applyBorder="1" applyProtection="1">
      <alignment vertical="center"/>
      <protection hidden="1"/>
    </xf>
    <xf numFmtId="38" fontId="38" fillId="24" borderId="2" xfId="2" applyFont="1" applyFill="1" applyBorder="1" applyProtection="1">
      <alignment vertical="center"/>
      <protection hidden="1"/>
    </xf>
    <xf numFmtId="0" fontId="38" fillId="26" borderId="19" xfId="0" applyFont="1" applyFill="1" applyBorder="1" applyAlignment="1" applyProtection="1">
      <alignment horizontal="center" vertical="center"/>
      <protection hidden="1"/>
    </xf>
    <xf numFmtId="0" fontId="38" fillId="25" borderId="13" xfId="0" applyFont="1" applyFill="1" applyBorder="1" applyProtection="1">
      <alignment vertical="center"/>
      <protection hidden="1"/>
    </xf>
    <xf numFmtId="0" fontId="19" fillId="25" borderId="35" xfId="0" applyFont="1" applyFill="1" applyBorder="1" applyAlignment="1" applyProtection="1">
      <alignment horizontal="center" vertical="center"/>
      <protection hidden="1"/>
    </xf>
    <xf numFmtId="0" fontId="18" fillId="15" borderId="12" xfId="0" applyFont="1" applyFill="1" applyBorder="1" applyAlignment="1" applyProtection="1">
      <alignment horizontal="center" vertical="center"/>
      <protection hidden="1"/>
    </xf>
    <xf numFmtId="0" fontId="18" fillId="26" borderId="12" xfId="0" applyFont="1" applyFill="1" applyBorder="1" applyAlignment="1" applyProtection="1">
      <alignment horizontal="center" vertical="center"/>
      <protection hidden="1"/>
    </xf>
    <xf numFmtId="0" fontId="8" fillId="17" borderId="2" xfId="0" applyFont="1" applyFill="1" applyBorder="1" applyAlignment="1" applyProtection="1">
      <alignment horizontal="center" vertical="center"/>
      <protection hidden="1"/>
    </xf>
    <xf numFmtId="0" fontId="0" fillId="17" borderId="2" xfId="0" applyFill="1" applyBorder="1" applyAlignment="1" applyProtection="1">
      <alignment horizontal="center" vertical="center"/>
      <protection hidden="1"/>
    </xf>
    <xf numFmtId="0" fontId="47" fillId="24" borderId="25" xfId="0" applyFont="1" applyFill="1" applyBorder="1" applyProtection="1">
      <alignment vertical="center"/>
      <protection hidden="1"/>
    </xf>
    <xf numFmtId="0" fontId="47" fillId="24" borderId="27" xfId="0" applyFont="1" applyFill="1" applyBorder="1" applyProtection="1">
      <alignment vertical="center"/>
      <protection hidden="1"/>
    </xf>
    <xf numFmtId="0" fontId="38" fillId="24" borderId="27" xfId="0" applyFont="1" applyFill="1" applyBorder="1" applyProtection="1">
      <alignment vertical="center"/>
      <protection hidden="1"/>
    </xf>
    <xf numFmtId="38" fontId="47" fillId="24" borderId="25" xfId="2" applyFont="1" applyFill="1" applyBorder="1" applyAlignment="1" applyProtection="1">
      <alignment horizontal="right" vertical="center"/>
      <protection hidden="1"/>
    </xf>
    <xf numFmtId="38" fontId="47" fillId="24" borderId="25" xfId="2" applyFont="1" applyFill="1" applyBorder="1" applyAlignment="1" applyProtection="1">
      <alignment horizontal="center" vertical="center"/>
      <protection hidden="1"/>
    </xf>
    <xf numFmtId="38" fontId="47" fillId="24" borderId="27" xfId="2" applyFont="1" applyFill="1" applyBorder="1" applyAlignment="1" applyProtection="1">
      <alignment horizontal="right" vertical="center"/>
      <protection hidden="1"/>
    </xf>
    <xf numFmtId="38" fontId="47" fillId="24" borderId="27" xfId="2" applyFont="1" applyFill="1" applyBorder="1" applyAlignment="1" applyProtection="1">
      <alignment horizontal="center" vertical="center"/>
      <protection hidden="1"/>
    </xf>
    <xf numFmtId="38" fontId="38" fillId="24" borderId="27" xfId="2" applyFont="1" applyFill="1" applyBorder="1" applyAlignment="1" applyProtection="1">
      <alignment horizontal="right" vertical="center"/>
      <protection hidden="1"/>
    </xf>
    <xf numFmtId="38" fontId="38" fillId="24" borderId="27" xfId="2" applyFont="1" applyFill="1" applyBorder="1" applyAlignment="1" applyProtection="1">
      <alignment horizontal="center" vertical="center"/>
      <protection hidden="1"/>
    </xf>
    <xf numFmtId="176" fontId="47" fillId="24" borderId="25" xfId="2" applyNumberFormat="1" applyFont="1" applyFill="1" applyBorder="1" applyAlignment="1" applyProtection="1">
      <alignment vertical="center"/>
      <protection hidden="1"/>
    </xf>
    <xf numFmtId="176" fontId="47" fillId="24" borderId="27" xfId="2" applyNumberFormat="1" applyFont="1" applyFill="1" applyBorder="1" applyAlignment="1" applyProtection="1">
      <alignment vertical="center"/>
      <protection hidden="1"/>
    </xf>
    <xf numFmtId="176" fontId="38" fillId="24" borderId="27" xfId="2" applyNumberFormat="1" applyFont="1" applyFill="1" applyBorder="1" applyAlignment="1" applyProtection="1">
      <alignment vertical="center"/>
      <protection hidden="1"/>
    </xf>
    <xf numFmtId="0" fontId="68" fillId="22" borderId="2" xfId="0" applyFont="1" applyFill="1" applyBorder="1" applyAlignment="1" applyProtection="1">
      <alignment horizontal="center" vertical="center"/>
      <protection hidden="1"/>
    </xf>
    <xf numFmtId="0" fontId="68" fillId="22" borderId="28" xfId="0" applyFont="1" applyFill="1" applyBorder="1" applyAlignment="1" applyProtection="1">
      <alignment horizontal="center" vertical="center"/>
      <protection hidden="1"/>
    </xf>
    <xf numFmtId="0" fontId="38" fillId="23" borderId="35" xfId="0" applyFont="1" applyFill="1" applyBorder="1" applyProtection="1">
      <alignment vertical="center"/>
      <protection hidden="1"/>
    </xf>
    <xf numFmtId="0" fontId="38" fillId="23" borderId="17" xfId="0" applyFont="1" applyFill="1" applyBorder="1" applyProtection="1">
      <alignment vertical="center"/>
      <protection hidden="1"/>
    </xf>
    <xf numFmtId="0" fontId="38" fillId="23" borderId="20" xfId="0" applyFont="1" applyFill="1" applyBorder="1" applyProtection="1">
      <alignment vertical="center"/>
      <protection hidden="1"/>
    </xf>
    <xf numFmtId="0" fontId="47" fillId="23" borderId="25" xfId="0" applyFont="1" applyFill="1" applyBorder="1" applyProtection="1">
      <alignment vertical="center"/>
      <protection hidden="1"/>
    </xf>
    <xf numFmtId="0" fontId="47" fillId="23" borderId="27" xfId="0" applyFont="1" applyFill="1" applyBorder="1" applyProtection="1">
      <alignment vertical="center"/>
      <protection hidden="1"/>
    </xf>
    <xf numFmtId="0" fontId="38" fillId="23" borderId="27" xfId="0" applyFont="1" applyFill="1" applyBorder="1" applyProtection="1">
      <alignment vertical="center"/>
      <protection hidden="1"/>
    </xf>
    <xf numFmtId="38" fontId="47" fillId="23" borderId="25" xfId="2" applyFont="1" applyFill="1" applyBorder="1" applyAlignment="1" applyProtection="1">
      <alignment horizontal="right" vertical="center"/>
      <protection hidden="1"/>
    </xf>
    <xf numFmtId="38" fontId="47" fillId="23" borderId="25" xfId="2" applyFont="1" applyFill="1" applyBorder="1" applyAlignment="1" applyProtection="1">
      <alignment horizontal="center" vertical="center"/>
      <protection hidden="1"/>
    </xf>
    <xf numFmtId="38" fontId="47" fillId="23" borderId="27" xfId="2" applyFont="1" applyFill="1" applyBorder="1" applyAlignment="1" applyProtection="1">
      <alignment horizontal="right" vertical="center"/>
      <protection hidden="1"/>
    </xf>
    <xf numFmtId="38" fontId="47" fillId="23" borderId="27" xfId="2" applyFont="1" applyFill="1" applyBorder="1" applyAlignment="1" applyProtection="1">
      <alignment horizontal="center" vertical="center"/>
      <protection hidden="1"/>
    </xf>
    <xf numFmtId="38" fontId="38" fillId="23" borderId="27" xfId="2" applyFont="1" applyFill="1" applyBorder="1" applyAlignment="1" applyProtection="1">
      <alignment horizontal="right" vertical="center"/>
      <protection hidden="1"/>
    </xf>
    <xf numFmtId="38" fontId="38" fillId="23" borderId="27" xfId="2" applyFont="1" applyFill="1" applyBorder="1" applyAlignment="1" applyProtection="1">
      <alignment horizontal="center" vertical="center"/>
      <protection hidden="1"/>
    </xf>
    <xf numFmtId="176" fontId="47" fillId="23" borderId="25" xfId="2" applyNumberFormat="1" applyFont="1" applyFill="1" applyBorder="1" applyAlignment="1" applyProtection="1">
      <alignment vertical="center"/>
      <protection hidden="1"/>
    </xf>
    <xf numFmtId="176" fontId="47" fillId="23" borderId="27" xfId="2" applyNumberFormat="1" applyFont="1" applyFill="1" applyBorder="1" applyAlignment="1" applyProtection="1">
      <alignment vertical="center"/>
      <protection hidden="1"/>
    </xf>
    <xf numFmtId="176" fontId="38" fillId="23" borderId="27" xfId="2" applyNumberFormat="1" applyFont="1" applyFill="1" applyBorder="1" applyAlignment="1" applyProtection="1">
      <alignment vertical="center"/>
      <protection hidden="1"/>
    </xf>
    <xf numFmtId="0" fontId="68" fillId="25" borderId="2" xfId="0" applyFont="1" applyFill="1" applyBorder="1" applyAlignment="1" applyProtection="1">
      <alignment horizontal="center" vertical="center"/>
      <protection hidden="1"/>
    </xf>
    <xf numFmtId="0" fontId="38" fillId="26" borderId="35" xfId="0" applyFont="1" applyFill="1" applyBorder="1" applyProtection="1">
      <alignment vertical="center"/>
      <protection hidden="1"/>
    </xf>
    <xf numFmtId="0" fontId="38" fillId="26" borderId="17" xfId="0" applyFont="1" applyFill="1" applyBorder="1" applyProtection="1">
      <alignment vertical="center"/>
      <protection hidden="1"/>
    </xf>
    <xf numFmtId="0" fontId="38" fillId="26" borderId="20" xfId="0" applyFont="1" applyFill="1" applyBorder="1" applyProtection="1">
      <alignment vertical="center"/>
      <protection hidden="1"/>
    </xf>
    <xf numFmtId="0" fontId="72" fillId="22" borderId="28" xfId="0" applyFont="1" applyFill="1" applyBorder="1" applyAlignment="1" applyProtection="1">
      <alignment horizontal="center" vertical="center" wrapText="1"/>
      <protection hidden="1"/>
    </xf>
    <xf numFmtId="0" fontId="68" fillId="22" borderId="28" xfId="0" applyFont="1" applyFill="1" applyBorder="1" applyAlignment="1" applyProtection="1">
      <alignment horizontal="center" vertical="center" wrapText="1"/>
      <protection hidden="1"/>
    </xf>
    <xf numFmtId="0" fontId="68" fillId="22" borderId="2" xfId="0" applyFont="1" applyFill="1" applyBorder="1" applyAlignment="1" applyProtection="1">
      <alignment horizontal="center" vertical="center" wrapText="1"/>
      <protection hidden="1"/>
    </xf>
    <xf numFmtId="0" fontId="68" fillId="25" borderId="28" xfId="0" applyFont="1" applyFill="1" applyBorder="1" applyAlignment="1" applyProtection="1">
      <alignment horizontal="center" vertical="center" wrapText="1"/>
      <protection hidden="1"/>
    </xf>
    <xf numFmtId="0" fontId="68" fillId="25" borderId="2" xfId="0" applyFont="1" applyFill="1" applyBorder="1" applyAlignment="1" applyProtection="1">
      <alignment horizontal="center" vertical="center" wrapText="1"/>
      <protection hidden="1"/>
    </xf>
    <xf numFmtId="0" fontId="38" fillId="27" borderId="28" xfId="0" applyFont="1" applyFill="1" applyBorder="1" applyAlignment="1" applyProtection="1">
      <alignment horizontal="center" vertical="center" wrapText="1"/>
      <protection hidden="1"/>
    </xf>
    <xf numFmtId="0" fontId="38" fillId="27" borderId="13" xfId="0" applyFont="1" applyFill="1" applyBorder="1" applyProtection="1">
      <alignment vertical="center"/>
      <protection hidden="1"/>
    </xf>
    <xf numFmtId="0" fontId="38" fillId="27" borderId="35" xfId="0" applyFont="1" applyFill="1" applyBorder="1" applyAlignment="1" applyProtection="1">
      <alignment horizontal="center" vertical="center"/>
      <protection hidden="1"/>
    </xf>
    <xf numFmtId="0" fontId="52" fillId="12" borderId="19" xfId="0" applyFont="1" applyFill="1" applyBorder="1" applyProtection="1">
      <alignment vertical="center"/>
      <protection hidden="1"/>
    </xf>
    <xf numFmtId="0" fontId="16" fillId="12" borderId="19" xfId="0" applyFont="1" applyFill="1" applyBorder="1" applyProtection="1">
      <alignment vertical="center"/>
      <protection hidden="1"/>
    </xf>
    <xf numFmtId="0" fontId="16" fillId="12" borderId="28" xfId="0" applyFont="1" applyFill="1" applyBorder="1" applyProtection="1">
      <alignment vertical="center"/>
      <protection hidden="1"/>
    </xf>
    <xf numFmtId="0" fontId="18" fillId="12" borderId="19" xfId="0" applyFont="1" applyFill="1" applyBorder="1" applyProtection="1">
      <alignment vertical="center"/>
      <protection hidden="1"/>
    </xf>
    <xf numFmtId="38" fontId="18" fillId="12" borderId="19" xfId="2" applyFont="1" applyFill="1" applyBorder="1" applyAlignment="1" applyProtection="1">
      <alignment vertical="center"/>
      <protection hidden="1"/>
    </xf>
    <xf numFmtId="0" fontId="18" fillId="12" borderId="19" xfId="0" applyFont="1" applyFill="1" applyBorder="1" applyAlignment="1" applyProtection="1">
      <alignment vertical="center" wrapText="1"/>
      <protection hidden="1"/>
    </xf>
    <xf numFmtId="38" fontId="69" fillId="13" borderId="39" xfId="2" applyFont="1" applyFill="1" applyBorder="1" applyAlignment="1" applyProtection="1">
      <alignment horizontal="center" vertical="center"/>
      <protection hidden="1"/>
    </xf>
    <xf numFmtId="0" fontId="18" fillId="12" borderId="28" xfId="0" applyFont="1" applyFill="1" applyBorder="1" applyAlignment="1" applyProtection="1">
      <alignment horizontal="center" vertical="center"/>
      <protection hidden="1"/>
    </xf>
    <xf numFmtId="38" fontId="18" fillId="12" borderId="28" xfId="2" applyFont="1" applyFill="1" applyBorder="1" applyAlignment="1" applyProtection="1">
      <alignment horizontal="center" vertical="center"/>
      <protection hidden="1"/>
    </xf>
    <xf numFmtId="0" fontId="18" fillId="12" borderId="28" xfId="0" applyFont="1" applyFill="1" applyBorder="1" applyAlignment="1" applyProtection="1">
      <alignment horizontal="center" vertical="center" wrapText="1"/>
      <protection hidden="1"/>
    </xf>
    <xf numFmtId="0" fontId="52" fillId="12" borderId="28" xfId="0" applyFont="1" applyFill="1" applyBorder="1" applyAlignment="1" applyProtection="1">
      <alignment horizontal="center" vertical="center"/>
      <protection hidden="1"/>
    </xf>
    <xf numFmtId="0" fontId="47" fillId="10" borderId="13" xfId="0" applyFont="1" applyFill="1" applyBorder="1" applyAlignment="1" applyProtection="1">
      <alignment horizontal="center" vertical="center"/>
      <protection hidden="1"/>
    </xf>
    <xf numFmtId="0" fontId="47" fillId="10" borderId="35" xfId="0" applyFont="1" applyFill="1" applyBorder="1" applyProtection="1">
      <alignment vertical="center"/>
      <protection hidden="1"/>
    </xf>
    <xf numFmtId="38" fontId="40" fillId="0" borderId="11" xfId="2" applyFont="1" applyFill="1" applyBorder="1" applyAlignment="1" applyProtection="1">
      <alignment horizontal="right" vertical="center"/>
      <protection hidden="1"/>
    </xf>
    <xf numFmtId="0" fontId="18" fillId="22" borderId="40" xfId="0" applyFont="1" applyFill="1" applyBorder="1" applyProtection="1">
      <alignment vertical="center"/>
      <protection hidden="1"/>
    </xf>
    <xf numFmtId="0" fontId="18" fillId="23" borderId="0" xfId="0" applyFont="1" applyFill="1" applyProtection="1">
      <alignment vertical="center"/>
      <protection hidden="1"/>
    </xf>
    <xf numFmtId="0" fontId="18" fillId="26" borderId="40" xfId="0" applyFont="1" applyFill="1" applyBorder="1" applyProtection="1">
      <alignment vertical="center"/>
      <protection hidden="1"/>
    </xf>
    <xf numFmtId="38" fontId="1" fillId="23" borderId="41" xfId="2" applyFont="1" applyFill="1" applyBorder="1" applyAlignment="1" applyProtection="1">
      <alignment vertical="center"/>
      <protection hidden="1"/>
    </xf>
    <xf numFmtId="0" fontId="0" fillId="23" borderId="42" xfId="0" applyFill="1" applyBorder="1" applyProtection="1">
      <alignment vertical="center"/>
      <protection hidden="1"/>
    </xf>
    <xf numFmtId="38" fontId="1" fillId="23" borderId="2" xfId="2" applyFill="1" applyBorder="1" applyAlignment="1" applyProtection="1">
      <alignment vertical="center"/>
      <protection hidden="1"/>
    </xf>
    <xf numFmtId="0" fontId="0" fillId="23" borderId="43" xfId="0" applyFill="1" applyBorder="1" applyProtection="1">
      <alignment vertical="center"/>
      <protection hidden="1"/>
    </xf>
    <xf numFmtId="38" fontId="1" fillId="23" borderId="2" xfId="2" applyFont="1" applyFill="1" applyBorder="1" applyAlignment="1" applyProtection="1">
      <alignment vertical="center"/>
      <protection hidden="1"/>
    </xf>
    <xf numFmtId="38" fontId="1" fillId="23" borderId="44" xfId="2" applyFont="1" applyFill="1" applyBorder="1" applyAlignment="1" applyProtection="1">
      <alignment vertical="center"/>
      <protection hidden="1"/>
    </xf>
    <xf numFmtId="0" fontId="0" fillId="23" borderId="45" xfId="0" applyFill="1" applyBorder="1" applyProtection="1">
      <alignment vertical="center"/>
      <protection hidden="1"/>
    </xf>
    <xf numFmtId="40" fontId="1" fillId="23" borderId="41" xfId="2" applyNumberFormat="1" applyFill="1" applyBorder="1" applyProtection="1">
      <alignment vertical="center"/>
      <protection hidden="1"/>
    </xf>
    <xf numFmtId="40" fontId="1" fillId="23" borderId="2" xfId="2" applyNumberFormat="1" applyFill="1" applyBorder="1" applyProtection="1">
      <alignment vertical="center"/>
      <protection hidden="1"/>
    </xf>
    <xf numFmtId="40" fontId="1" fillId="23" borderId="44" xfId="2" applyNumberFormat="1" applyFill="1" applyBorder="1" applyProtection="1">
      <alignment vertical="center"/>
      <protection hidden="1"/>
    </xf>
    <xf numFmtId="38" fontId="1" fillId="23" borderId="41" xfId="2" applyFill="1" applyBorder="1" applyProtection="1">
      <alignment vertical="center"/>
      <protection hidden="1"/>
    </xf>
    <xf numFmtId="38" fontId="1" fillId="24" borderId="41" xfId="2" applyFont="1" applyFill="1" applyBorder="1" applyAlignment="1" applyProtection="1">
      <alignment vertical="center"/>
      <protection hidden="1"/>
    </xf>
    <xf numFmtId="0" fontId="0" fillId="24" borderId="42" xfId="0" applyFill="1" applyBorder="1" applyProtection="1">
      <alignment vertical="center"/>
      <protection hidden="1"/>
    </xf>
    <xf numFmtId="38" fontId="1" fillId="24" borderId="2" xfId="2" applyFill="1" applyBorder="1" applyAlignment="1" applyProtection="1">
      <alignment vertical="center"/>
      <protection hidden="1"/>
    </xf>
    <xf numFmtId="0" fontId="0" fillId="24" borderId="43" xfId="0" applyFill="1" applyBorder="1" applyProtection="1">
      <alignment vertical="center"/>
      <protection hidden="1"/>
    </xf>
    <xf numFmtId="38" fontId="1" fillId="24" borderId="2" xfId="2" applyFont="1" applyFill="1" applyBorder="1" applyAlignment="1" applyProtection="1">
      <alignment vertical="center"/>
      <protection hidden="1"/>
    </xf>
    <xf numFmtId="38" fontId="1" fillId="24" borderId="44" xfId="2" applyFont="1" applyFill="1" applyBorder="1" applyAlignment="1" applyProtection="1">
      <alignment vertical="center"/>
      <protection hidden="1"/>
    </xf>
    <xf numFmtId="0" fontId="0" fillId="24" borderId="45" xfId="0" applyFill="1" applyBorder="1" applyProtection="1">
      <alignment vertical="center"/>
      <protection hidden="1"/>
    </xf>
    <xf numFmtId="40" fontId="1" fillId="24" borderId="41" xfId="2" applyNumberFormat="1" applyFill="1" applyBorder="1" applyProtection="1">
      <alignment vertical="center"/>
      <protection hidden="1"/>
    </xf>
    <xf numFmtId="40" fontId="1" fillId="24" borderId="2" xfId="2" applyNumberFormat="1" applyFill="1" applyBorder="1" applyProtection="1">
      <alignment vertical="center"/>
      <protection hidden="1"/>
    </xf>
    <xf numFmtId="40" fontId="1" fillId="24" borderId="44" xfId="2" applyNumberFormat="1" applyFill="1" applyBorder="1" applyProtection="1">
      <alignment vertical="center"/>
      <protection hidden="1"/>
    </xf>
    <xf numFmtId="38" fontId="1" fillId="24" borderId="41" xfId="2" applyFill="1" applyBorder="1" applyProtection="1">
      <alignment vertical="center"/>
      <protection hidden="1"/>
    </xf>
    <xf numFmtId="0" fontId="20" fillId="25" borderId="28" xfId="0" applyFont="1" applyFill="1" applyBorder="1" applyAlignment="1" applyProtection="1">
      <alignment horizontal="center" vertical="center"/>
      <protection hidden="1"/>
    </xf>
    <xf numFmtId="0" fontId="0" fillId="22" borderId="46" xfId="0" applyFill="1" applyBorder="1" applyProtection="1">
      <alignment vertical="center"/>
      <protection hidden="1"/>
    </xf>
    <xf numFmtId="0" fontId="0" fillId="22" borderId="47" xfId="0" applyFill="1" applyBorder="1" applyProtection="1">
      <alignment vertical="center"/>
      <protection hidden="1"/>
    </xf>
    <xf numFmtId="0" fontId="0" fillId="22" borderId="48" xfId="0" applyFill="1" applyBorder="1" applyProtection="1">
      <alignment vertical="center"/>
      <protection hidden="1"/>
    </xf>
    <xf numFmtId="0" fontId="0" fillId="22" borderId="49" xfId="0" applyFill="1" applyBorder="1" applyProtection="1">
      <alignment vertical="center"/>
      <protection hidden="1"/>
    </xf>
    <xf numFmtId="0" fontId="0" fillId="22" borderId="50" xfId="0" applyFill="1" applyBorder="1" applyProtection="1">
      <alignment vertical="center"/>
      <protection hidden="1"/>
    </xf>
    <xf numFmtId="0" fontId="18" fillId="22" borderId="51" xfId="0" applyFont="1" applyFill="1" applyBorder="1" applyProtection="1">
      <alignment vertical="center"/>
      <protection hidden="1"/>
    </xf>
    <xf numFmtId="0" fontId="18" fillId="22" borderId="52" xfId="0" applyFont="1" applyFill="1" applyBorder="1" applyProtection="1">
      <alignment vertical="center"/>
      <protection hidden="1"/>
    </xf>
    <xf numFmtId="0" fontId="0" fillId="26" borderId="46" xfId="0" applyFill="1" applyBorder="1" applyProtection="1">
      <alignment vertical="center"/>
      <protection hidden="1"/>
    </xf>
    <xf numFmtId="0" fontId="0" fillId="26" borderId="47" xfId="0" applyFill="1" applyBorder="1" applyProtection="1">
      <alignment vertical="center"/>
      <protection hidden="1"/>
    </xf>
    <xf numFmtId="0" fontId="0" fillId="26" borderId="48" xfId="0" applyFill="1" applyBorder="1" applyProtection="1">
      <alignment vertical="center"/>
      <protection hidden="1"/>
    </xf>
    <xf numFmtId="0" fontId="68" fillId="26" borderId="46" xfId="0" applyFont="1" applyFill="1" applyBorder="1" applyProtection="1">
      <alignment vertical="center"/>
      <protection hidden="1"/>
    </xf>
    <xf numFmtId="0" fontId="68" fillId="26" borderId="49" xfId="0" applyFont="1" applyFill="1" applyBorder="1" applyProtection="1">
      <alignment vertical="center"/>
      <protection hidden="1"/>
    </xf>
    <xf numFmtId="0" fontId="68" fillId="26" borderId="50" xfId="0" applyFont="1" applyFill="1" applyBorder="1" applyProtection="1">
      <alignment vertical="center"/>
      <protection hidden="1"/>
    </xf>
    <xf numFmtId="0" fontId="68" fillId="26" borderId="48" xfId="0" applyFont="1" applyFill="1" applyBorder="1" applyProtection="1">
      <alignment vertical="center"/>
      <protection hidden="1"/>
    </xf>
    <xf numFmtId="0" fontId="68" fillId="26" borderId="51" xfId="0" applyFont="1" applyFill="1" applyBorder="1" applyProtection="1">
      <alignment vertical="center"/>
      <protection hidden="1"/>
    </xf>
    <xf numFmtId="0" fontId="68" fillId="26" borderId="52" xfId="0" applyFont="1" applyFill="1" applyBorder="1" applyProtection="1">
      <alignment vertical="center"/>
      <protection hidden="1"/>
    </xf>
    <xf numFmtId="0" fontId="1" fillId="13" borderId="3" xfId="0" applyFont="1" applyFill="1" applyBorder="1">
      <alignment vertical="center"/>
    </xf>
    <xf numFmtId="0" fontId="1" fillId="13" borderId="4" xfId="0" applyFont="1" applyFill="1" applyBorder="1">
      <alignment vertical="center"/>
    </xf>
    <xf numFmtId="0" fontId="1" fillId="13" borderId="5" xfId="0" applyFont="1" applyFill="1" applyBorder="1">
      <alignment vertical="center"/>
    </xf>
    <xf numFmtId="0" fontId="1" fillId="13" borderId="6" xfId="0" applyFont="1" applyFill="1" applyBorder="1">
      <alignment vertical="center"/>
    </xf>
    <xf numFmtId="0" fontId="20" fillId="13" borderId="0" xfId="0" applyFont="1" applyFill="1">
      <alignment vertical="center"/>
    </xf>
    <xf numFmtId="0" fontId="1" fillId="13" borderId="0" xfId="0" applyFont="1" applyFill="1">
      <alignment vertical="center"/>
    </xf>
    <xf numFmtId="0" fontId="1" fillId="13" borderId="7" xfId="0" applyFont="1" applyFill="1" applyBorder="1">
      <alignment vertical="center"/>
    </xf>
    <xf numFmtId="0" fontId="37" fillId="13" borderId="0" xfId="0" applyFont="1" applyFill="1">
      <alignment vertical="center"/>
    </xf>
    <xf numFmtId="0" fontId="6" fillId="13" borderId="0" xfId="0" applyFont="1" applyFill="1">
      <alignment vertical="center"/>
    </xf>
    <xf numFmtId="0" fontId="18" fillId="13" borderId="0" xfId="0" applyFont="1" applyFill="1">
      <alignment vertical="center"/>
    </xf>
    <xf numFmtId="0" fontId="9" fillId="13" borderId="0" xfId="0" applyFont="1" applyFill="1">
      <alignment vertical="center"/>
    </xf>
    <xf numFmtId="0" fontId="25" fillId="13" borderId="0" xfId="0" applyFont="1" applyFill="1">
      <alignment vertical="center"/>
    </xf>
    <xf numFmtId="0" fontId="3" fillId="13" borderId="0" xfId="0" applyFont="1" applyFill="1">
      <alignment vertical="center"/>
    </xf>
    <xf numFmtId="0" fontId="7" fillId="13" borderId="0" xfId="0" applyFont="1" applyFill="1">
      <alignment vertical="center"/>
    </xf>
    <xf numFmtId="0" fontId="1" fillId="13" borderId="8" xfId="0" applyFont="1" applyFill="1" applyBorder="1">
      <alignment vertical="center"/>
    </xf>
    <xf numFmtId="0" fontId="1" fillId="13" borderId="9" xfId="0" applyFont="1" applyFill="1" applyBorder="1">
      <alignment vertical="center"/>
    </xf>
    <xf numFmtId="0" fontId="1" fillId="13" borderId="10" xfId="0" applyFont="1" applyFill="1" applyBorder="1">
      <alignment vertical="center"/>
    </xf>
    <xf numFmtId="0" fontId="3" fillId="17" borderId="0" xfId="0" applyFont="1" applyFill="1">
      <alignment vertical="center"/>
    </xf>
    <xf numFmtId="0" fontId="1" fillId="17" borderId="0" xfId="0" applyFont="1" applyFill="1">
      <alignment vertical="center"/>
    </xf>
    <xf numFmtId="0" fontId="3" fillId="17" borderId="0" xfId="0" applyFont="1" applyFill="1" applyAlignment="1">
      <alignment horizontal="left" vertical="center"/>
    </xf>
    <xf numFmtId="0" fontId="74" fillId="13" borderId="0" xfId="0" applyFont="1" applyFill="1">
      <alignment vertical="center"/>
    </xf>
    <xf numFmtId="0" fontId="0" fillId="13" borderId="0" xfId="0" applyFill="1">
      <alignment vertical="center"/>
    </xf>
    <xf numFmtId="0" fontId="68" fillId="13" borderId="0" xfId="0" applyFont="1" applyFill="1">
      <alignment vertical="center"/>
    </xf>
    <xf numFmtId="0" fontId="75" fillId="13" borderId="0" xfId="0" applyFont="1" applyFill="1">
      <alignment vertical="center"/>
    </xf>
    <xf numFmtId="0" fontId="0" fillId="19" borderId="2" xfId="0" applyFill="1" applyBorder="1" applyProtection="1">
      <alignment vertical="center"/>
      <protection hidden="1"/>
    </xf>
    <xf numFmtId="0" fontId="76" fillId="0" borderId="0" xfId="0" applyFont="1" applyProtection="1">
      <alignment vertical="center"/>
      <protection hidden="1"/>
    </xf>
    <xf numFmtId="0" fontId="77" fillId="0" borderId="1" xfId="0" applyFont="1" applyBorder="1" applyProtection="1">
      <alignment vertical="center"/>
      <protection hidden="1"/>
    </xf>
    <xf numFmtId="0" fontId="78" fillId="13" borderId="0" xfId="0" applyFont="1" applyFill="1">
      <alignment vertical="center"/>
    </xf>
    <xf numFmtId="0" fontId="77" fillId="13" borderId="0" xfId="0" applyFont="1" applyFill="1">
      <alignment vertical="center"/>
    </xf>
    <xf numFmtId="0" fontId="3" fillId="13" borderId="0" xfId="0" applyFont="1" applyFill="1" applyAlignment="1">
      <alignment horizontal="left" vertical="center"/>
    </xf>
    <xf numFmtId="38" fontId="79" fillId="0" borderId="26" xfId="2" applyFont="1" applyFill="1" applyBorder="1" applyProtection="1">
      <alignment vertical="center"/>
      <protection locked="0"/>
    </xf>
    <xf numFmtId="38" fontId="79" fillId="0" borderId="27" xfId="2" applyFont="1" applyFill="1" applyBorder="1" applyProtection="1">
      <alignment vertical="center"/>
      <protection locked="0"/>
    </xf>
    <xf numFmtId="38" fontId="79" fillId="0" borderId="25" xfId="2" applyFont="1" applyFill="1" applyBorder="1" applyProtection="1">
      <alignment vertical="center"/>
      <protection locked="0"/>
    </xf>
    <xf numFmtId="0" fontId="80" fillId="0" borderId="2" xfId="0" applyFont="1" applyBorder="1" applyAlignment="1" applyProtection="1">
      <alignment horizontal="center" vertical="center" wrapText="1"/>
      <protection locked="0"/>
    </xf>
    <xf numFmtId="0" fontId="80" fillId="0" borderId="2" xfId="0" applyFont="1" applyBorder="1" applyAlignment="1" applyProtection="1">
      <alignment horizontal="center" vertical="center"/>
      <protection locked="0"/>
    </xf>
    <xf numFmtId="0" fontId="81" fillId="0" borderId="0" xfId="3" applyFont="1" applyProtection="1">
      <protection hidden="1"/>
    </xf>
    <xf numFmtId="38" fontId="82" fillId="0" borderId="0" xfId="2" applyFont="1" applyFill="1" applyBorder="1" applyProtection="1">
      <alignment vertical="center"/>
      <protection hidden="1"/>
    </xf>
    <xf numFmtId="0" fontId="83" fillId="0" borderId="0" xfId="0" applyFont="1" applyProtection="1">
      <alignment vertical="center"/>
      <protection hidden="1"/>
    </xf>
    <xf numFmtId="0" fontId="83" fillId="0" borderId="0" xfId="0" applyFont="1" applyAlignment="1" applyProtection="1">
      <alignment horizontal="left" vertical="center"/>
      <protection hidden="1"/>
    </xf>
    <xf numFmtId="0" fontId="14" fillId="0" borderId="0" xfId="0" applyFont="1" applyAlignment="1" applyProtection="1">
      <protection hidden="1"/>
    </xf>
    <xf numFmtId="0" fontId="64" fillId="0" borderId="0" xfId="0" applyFont="1" applyAlignment="1" applyProtection="1">
      <alignment horizontal="left" vertical="center"/>
      <protection hidden="1"/>
    </xf>
    <xf numFmtId="38" fontId="84" fillId="0" borderId="0" xfId="2" applyFont="1" applyBorder="1" applyProtection="1">
      <alignment vertical="center"/>
      <protection hidden="1"/>
    </xf>
    <xf numFmtId="0" fontId="23" fillId="0" borderId="0" xfId="0" applyFont="1" applyProtection="1">
      <alignment vertical="center"/>
      <protection hidden="1"/>
    </xf>
    <xf numFmtId="0" fontId="47" fillId="19" borderId="0" xfId="0" applyFont="1" applyFill="1" applyAlignment="1" applyProtection="1">
      <alignment horizontal="center" vertical="center"/>
      <protection hidden="1"/>
    </xf>
    <xf numFmtId="0" fontId="47" fillId="21" borderId="0" xfId="0" applyFont="1" applyFill="1" applyAlignment="1" applyProtection="1">
      <alignment horizontal="center" vertical="center"/>
      <protection hidden="1"/>
    </xf>
    <xf numFmtId="0" fontId="85" fillId="0" borderId="0" xfId="0" applyFont="1" applyAlignment="1" applyProtection="1">
      <protection hidden="1"/>
    </xf>
    <xf numFmtId="0" fontId="87" fillId="0" borderId="0" xfId="0" applyFont="1" applyAlignment="1" applyProtection="1">
      <alignment horizontal="left" vertical="center"/>
      <protection hidden="1"/>
    </xf>
    <xf numFmtId="0" fontId="72"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0" borderId="0" xfId="0" applyFont="1" applyAlignment="1" applyProtection="1">
      <alignment horizontal="center" vertical="center" wrapText="1"/>
      <protection hidden="1"/>
    </xf>
    <xf numFmtId="0" fontId="16" fillId="17" borderId="2" xfId="0" applyFont="1" applyFill="1" applyBorder="1" applyAlignment="1" applyProtection="1">
      <alignment horizontal="center" vertical="center" wrapText="1"/>
      <protection hidden="1"/>
    </xf>
    <xf numFmtId="0" fontId="68" fillId="0" borderId="0" xfId="0" applyFont="1" applyProtection="1">
      <alignment vertical="center"/>
      <protection hidden="1"/>
    </xf>
    <xf numFmtId="0" fontId="69" fillId="19" borderId="29" xfId="0" applyFont="1" applyFill="1" applyBorder="1" applyAlignment="1" applyProtection="1">
      <alignment horizontal="center" vertical="center"/>
      <protection hidden="1"/>
    </xf>
    <xf numFmtId="0" fontId="69" fillId="19" borderId="30" xfId="0" applyFont="1" applyFill="1" applyBorder="1" applyAlignment="1" applyProtection="1">
      <alignment horizontal="center" vertical="center"/>
      <protection hidden="1"/>
    </xf>
    <xf numFmtId="0" fontId="69" fillId="19" borderId="54" xfId="0" applyFont="1" applyFill="1" applyBorder="1" applyAlignment="1" applyProtection="1">
      <alignment horizontal="center" vertical="center"/>
      <protection hidden="1"/>
    </xf>
    <xf numFmtId="0" fontId="69" fillId="19" borderId="18" xfId="0" applyFont="1" applyFill="1" applyBorder="1" applyAlignment="1" applyProtection="1">
      <alignment horizontal="center" vertical="center"/>
      <protection hidden="1"/>
    </xf>
    <xf numFmtId="0" fontId="69" fillId="19" borderId="56" xfId="0" applyFont="1" applyFill="1" applyBorder="1" applyAlignment="1" applyProtection="1">
      <alignment horizontal="center" vertical="center"/>
      <protection hidden="1"/>
    </xf>
    <xf numFmtId="0" fontId="69" fillId="19" borderId="30" xfId="0" applyFont="1" applyFill="1" applyBorder="1" applyAlignment="1" applyProtection="1">
      <alignment horizontal="center" wrapText="1"/>
      <protection hidden="1"/>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0" fontId="64" fillId="0" borderId="36" xfId="0" applyFont="1" applyBorder="1" applyAlignment="1" applyProtection="1">
      <alignment horizontal="center" vertical="center"/>
      <protection locked="0"/>
    </xf>
    <xf numFmtId="38" fontId="64" fillId="0" borderId="19" xfId="2" applyFont="1" applyFill="1" applyBorder="1" applyAlignment="1" applyProtection="1">
      <alignment horizontal="center" vertical="center"/>
      <protection locked="0"/>
    </xf>
    <xf numFmtId="38" fontId="64" fillId="0" borderId="27" xfId="2" applyFont="1" applyFill="1" applyBorder="1" applyAlignment="1" applyProtection="1">
      <alignment horizontal="center" vertical="center"/>
      <protection locked="0"/>
    </xf>
    <xf numFmtId="38" fontId="64" fillId="0" borderId="33" xfId="2" applyFont="1" applyFill="1" applyBorder="1" applyAlignment="1" applyProtection="1">
      <alignment horizontal="center" vertical="center"/>
      <protection locked="0"/>
    </xf>
    <xf numFmtId="0" fontId="64" fillId="0" borderId="31" xfId="0" applyFont="1" applyBorder="1" applyAlignment="1" applyProtection="1">
      <alignment horizontal="center" vertical="center"/>
      <protection locked="0"/>
    </xf>
    <xf numFmtId="57" fontId="88" fillId="0" borderId="29" xfId="0" applyNumberFormat="1" applyFont="1" applyBorder="1" applyAlignment="1" applyProtection="1">
      <alignment horizontal="center"/>
      <protection locked="0"/>
    </xf>
    <xf numFmtId="57" fontId="88" fillId="0" borderId="30" xfId="0" applyNumberFormat="1" applyFont="1" applyBorder="1" applyAlignment="1" applyProtection="1">
      <alignment horizontal="center"/>
      <protection locked="0"/>
    </xf>
    <xf numFmtId="0" fontId="88" fillId="0" borderId="28" xfId="0" applyFont="1" applyBorder="1" applyAlignment="1" applyProtection="1">
      <alignment horizontal="center" vertical="center"/>
      <protection locked="0"/>
    </xf>
    <xf numFmtId="0" fontId="82" fillId="0" borderId="35" xfId="0" applyFont="1" applyBorder="1" applyAlignment="1" applyProtection="1">
      <alignment horizontal="center" vertical="center"/>
      <protection locked="0"/>
    </xf>
    <xf numFmtId="0" fontId="69" fillId="13" borderId="29" xfId="0" applyFont="1" applyFill="1" applyBorder="1" applyAlignment="1" applyProtection="1">
      <alignment horizontal="center" vertical="center"/>
      <protection hidden="1"/>
    </xf>
    <xf numFmtId="0" fontId="69" fillId="13" borderId="26" xfId="0" applyFont="1" applyFill="1" applyBorder="1" applyAlignment="1" applyProtection="1">
      <alignment horizontal="center" vertical="center"/>
      <protection hidden="1"/>
    </xf>
    <xf numFmtId="38" fontId="71" fillId="13" borderId="25" xfId="2" applyFont="1" applyFill="1" applyBorder="1" applyAlignment="1" applyProtection="1">
      <alignment horizontal="center" vertical="center"/>
      <protection hidden="1"/>
    </xf>
    <xf numFmtId="57" fontId="71" fillId="13" borderId="63" xfId="0" applyNumberFormat="1" applyFont="1" applyFill="1" applyBorder="1" applyAlignment="1" applyProtection="1">
      <alignment horizontal="center"/>
      <protection hidden="1"/>
    </xf>
    <xf numFmtId="38" fontId="71" fillId="13" borderId="27" xfId="2" applyFont="1" applyFill="1" applyBorder="1" applyAlignment="1" applyProtection="1">
      <alignment horizontal="center" vertical="center"/>
      <protection hidden="1"/>
    </xf>
    <xf numFmtId="57" fontId="71" fillId="13" borderId="30" xfId="0" applyNumberFormat="1" applyFont="1" applyFill="1" applyBorder="1" applyAlignment="1" applyProtection="1">
      <alignment horizontal="center"/>
      <protection hidden="1"/>
    </xf>
    <xf numFmtId="38" fontId="69" fillId="12" borderId="27" xfId="2" applyFont="1" applyFill="1" applyBorder="1" applyProtection="1">
      <alignment vertical="center"/>
      <protection hidden="1"/>
    </xf>
    <xf numFmtId="0" fontId="69" fillId="13" borderId="53" xfId="0" applyFont="1" applyFill="1" applyBorder="1" applyAlignment="1" applyProtection="1">
      <alignment horizontal="center" vertical="center"/>
      <protection hidden="1"/>
    </xf>
    <xf numFmtId="0" fontId="69" fillId="13" borderId="54" xfId="0" applyFont="1" applyFill="1" applyBorder="1" applyAlignment="1" applyProtection="1">
      <alignment horizontal="center" vertical="center"/>
      <protection hidden="1"/>
    </xf>
    <xf numFmtId="0" fontId="69" fillId="13" borderId="18" xfId="0" applyFont="1" applyFill="1" applyBorder="1" applyAlignment="1" applyProtection="1">
      <alignment horizontal="center" vertical="center"/>
      <protection hidden="1"/>
    </xf>
    <xf numFmtId="57" fontId="71" fillId="13" borderId="55" xfId="0" applyNumberFormat="1" applyFont="1" applyFill="1" applyBorder="1" applyAlignment="1" applyProtection="1">
      <alignment horizontal="center"/>
      <protection hidden="1"/>
    </xf>
    <xf numFmtId="0" fontId="69" fillId="13" borderId="56" xfId="0" applyFont="1" applyFill="1" applyBorder="1" applyAlignment="1" applyProtection="1">
      <alignment horizontal="center" vertical="center"/>
      <protection hidden="1"/>
    </xf>
    <xf numFmtId="179" fontId="71" fillId="13" borderId="30" xfId="0" applyNumberFormat="1" applyFont="1" applyFill="1" applyBorder="1" applyAlignment="1" applyProtection="1">
      <alignment horizontal="center"/>
      <protection hidden="1"/>
    </xf>
    <xf numFmtId="38" fontId="89" fillId="13" borderId="27" xfId="2" applyFont="1" applyFill="1" applyBorder="1" applyAlignment="1" applyProtection="1">
      <alignment horizontal="center" vertical="center"/>
      <protection hidden="1"/>
    </xf>
    <xf numFmtId="178" fontId="69" fillId="13" borderId="30" xfId="0" applyNumberFormat="1" applyFont="1" applyFill="1" applyBorder="1" applyAlignment="1" applyProtection="1">
      <alignment horizontal="center" wrapText="1"/>
      <protection hidden="1"/>
    </xf>
    <xf numFmtId="0" fontId="69" fillId="13" borderId="30" xfId="0" applyFont="1" applyFill="1" applyBorder="1" applyAlignment="1" applyProtection="1">
      <alignment horizontal="center" wrapText="1"/>
      <protection hidden="1"/>
    </xf>
    <xf numFmtId="38" fontId="71" fillId="13" borderId="26" xfId="2" applyFont="1" applyFill="1" applyBorder="1" applyAlignment="1" applyProtection="1">
      <alignment horizontal="center" vertical="center"/>
      <protection hidden="1"/>
    </xf>
    <xf numFmtId="0" fontId="69" fillId="13" borderId="63" xfId="0" applyFont="1" applyFill="1" applyBorder="1" applyAlignment="1" applyProtection="1">
      <alignment horizontal="center" vertical="center"/>
      <protection hidden="1"/>
    </xf>
    <xf numFmtId="38" fontId="69" fillId="23" borderId="26" xfId="2" applyFont="1" applyFill="1" applyBorder="1" applyProtection="1">
      <alignment vertical="center"/>
      <protection hidden="1"/>
    </xf>
    <xf numFmtId="38" fontId="90" fillId="23" borderId="26" xfId="2" applyFont="1" applyFill="1" applyBorder="1" applyProtection="1">
      <alignment vertical="center"/>
      <protection hidden="1"/>
    </xf>
    <xf numFmtId="38" fontId="69" fillId="24" borderId="26" xfId="2" applyFont="1" applyFill="1" applyBorder="1" applyProtection="1">
      <alignment vertical="center"/>
      <protection hidden="1"/>
    </xf>
    <xf numFmtId="38" fontId="90" fillId="24" borderId="26" xfId="2" applyFont="1" applyFill="1" applyBorder="1" applyProtection="1">
      <alignment vertical="center"/>
      <protection hidden="1"/>
    </xf>
    <xf numFmtId="38" fontId="69" fillId="23" borderId="27" xfId="2" applyFont="1" applyFill="1" applyBorder="1" applyProtection="1">
      <alignment vertical="center"/>
      <protection hidden="1"/>
    </xf>
    <xf numFmtId="38" fontId="90" fillId="23" borderId="27" xfId="2" applyFont="1" applyFill="1" applyBorder="1" applyProtection="1">
      <alignment vertical="center"/>
      <protection hidden="1"/>
    </xf>
    <xf numFmtId="38" fontId="69" fillId="24" borderId="27" xfId="2" applyFont="1" applyFill="1" applyBorder="1" applyProtection="1">
      <alignment vertical="center"/>
      <protection hidden="1"/>
    </xf>
    <xf numFmtId="38" fontId="90" fillId="24" borderId="27" xfId="2" applyFont="1" applyFill="1" applyBorder="1" applyProtection="1">
      <alignment vertical="center"/>
      <protection hidden="1"/>
    </xf>
    <xf numFmtId="0" fontId="91" fillId="0" borderId="11" xfId="0" applyFont="1" applyBorder="1" applyAlignment="1" applyProtection="1">
      <alignment horizontal="center" vertical="center"/>
      <protection locked="0"/>
    </xf>
    <xf numFmtId="38" fontId="69" fillId="12" borderId="26" xfId="2" applyFont="1" applyFill="1" applyBorder="1" applyProtection="1">
      <alignment vertical="center"/>
      <protection hidden="1"/>
    </xf>
    <xf numFmtId="0" fontId="68" fillId="0" borderId="0" xfId="0" applyFont="1" applyAlignment="1" applyProtection="1">
      <alignment vertical="center" wrapText="1"/>
      <protection hidden="1"/>
    </xf>
    <xf numFmtId="0" fontId="68" fillId="0" borderId="17" xfId="0" applyFont="1" applyBorder="1" applyAlignment="1" applyProtection="1">
      <alignment vertical="center" wrapText="1"/>
      <protection hidden="1"/>
    </xf>
    <xf numFmtId="38" fontId="38" fillId="13" borderId="39" xfId="0" applyNumberFormat="1" applyFont="1" applyFill="1" applyBorder="1" applyProtection="1">
      <alignment vertical="center"/>
      <protection hidden="1"/>
    </xf>
    <xf numFmtId="0" fontId="38" fillId="12" borderId="94" xfId="0" applyFont="1" applyFill="1" applyBorder="1" applyAlignment="1" applyProtection="1">
      <alignment horizontal="center" vertical="center"/>
      <protection hidden="1"/>
    </xf>
    <xf numFmtId="0" fontId="92" fillId="0" borderId="0" xfId="0" applyFont="1" applyAlignment="1" applyProtection="1">
      <alignment vertical="center" wrapText="1"/>
      <protection hidden="1"/>
    </xf>
    <xf numFmtId="0" fontId="92" fillId="0" borderId="17" xfId="0" applyFont="1" applyBorder="1" applyAlignment="1" applyProtection="1">
      <alignment vertical="center" wrapText="1"/>
      <protection hidden="1"/>
    </xf>
    <xf numFmtId="0" fontId="65" fillId="0" borderId="0" xfId="0" applyFont="1" applyAlignment="1" applyProtection="1">
      <alignment horizontal="center" vertical="center"/>
      <protection hidden="1"/>
    </xf>
    <xf numFmtId="0" fontId="65" fillId="0" borderId="0" xfId="0" applyFont="1" applyAlignment="1" applyProtection="1">
      <alignment horizontal="left" vertical="center"/>
      <protection hidden="1"/>
    </xf>
    <xf numFmtId="0" fontId="93" fillId="0" borderId="0" xfId="0" applyFont="1" applyAlignment="1" applyProtection="1">
      <alignment horizontal="left" vertical="center"/>
      <protection hidden="1"/>
    </xf>
    <xf numFmtId="0" fontId="68" fillId="0" borderId="0" xfId="0" applyFont="1" applyAlignment="1" applyProtection="1">
      <alignment horizontal="left" vertical="center"/>
      <protection hidden="1"/>
    </xf>
    <xf numFmtId="0" fontId="21" fillId="4" borderId="40" xfId="0" applyFont="1" applyFill="1" applyBorder="1" applyProtection="1">
      <alignment vertical="center"/>
      <protection hidden="1"/>
    </xf>
    <xf numFmtId="0" fontId="18" fillId="4" borderId="15" xfId="0" applyFont="1" applyFill="1" applyBorder="1" applyProtection="1">
      <alignment vertical="center"/>
      <protection hidden="1"/>
    </xf>
    <xf numFmtId="40" fontId="1" fillId="14" borderId="2" xfId="2" applyNumberFormat="1" applyFont="1" applyFill="1" applyBorder="1" applyProtection="1">
      <alignment vertical="center"/>
      <protection hidden="1"/>
    </xf>
    <xf numFmtId="0" fontId="3" fillId="12" borderId="2" xfId="0" applyFont="1" applyFill="1" applyBorder="1" applyAlignment="1" applyProtection="1">
      <alignment horizontal="center" vertical="center"/>
      <protection hidden="1"/>
    </xf>
    <xf numFmtId="0" fontId="71" fillId="0" borderId="0" xfId="0" applyFont="1" applyProtection="1">
      <alignment vertical="center"/>
      <protection hidden="1"/>
    </xf>
    <xf numFmtId="0" fontId="66" fillId="0" borderId="17" xfId="0" applyFont="1" applyBorder="1" applyAlignment="1" applyProtection="1">
      <alignment vertical="center" wrapText="1"/>
      <protection hidden="1"/>
    </xf>
    <xf numFmtId="0" fontId="71" fillId="12" borderId="2" xfId="0" applyFont="1" applyFill="1" applyBorder="1" applyAlignment="1" applyProtection="1">
      <alignment horizontal="center" vertical="center"/>
      <protection hidden="1"/>
    </xf>
    <xf numFmtId="38" fontId="71" fillId="13" borderId="2" xfId="0" applyNumberFormat="1" applyFont="1" applyFill="1" applyBorder="1" applyProtection="1">
      <alignment vertical="center"/>
      <protection hidden="1"/>
    </xf>
    <xf numFmtId="0" fontId="71" fillId="0" borderId="17" xfId="0" applyFont="1" applyBorder="1" applyProtection="1">
      <alignment vertical="center"/>
      <protection hidden="1"/>
    </xf>
    <xf numFmtId="0" fontId="20" fillId="15" borderId="2" xfId="0" applyFont="1" applyFill="1" applyBorder="1" applyAlignment="1" applyProtection="1">
      <alignment horizontal="center" vertical="center"/>
      <protection hidden="1"/>
    </xf>
    <xf numFmtId="0" fontId="38" fillId="19" borderId="2" xfId="0" applyFont="1" applyFill="1" applyBorder="1" applyAlignment="1" applyProtection="1">
      <alignment horizontal="center" vertical="center"/>
      <protection hidden="1"/>
    </xf>
    <xf numFmtId="176" fontId="47" fillId="13" borderId="25" xfId="2" applyNumberFormat="1" applyFont="1" applyFill="1" applyBorder="1" applyProtection="1">
      <alignment vertical="center"/>
      <protection hidden="1"/>
    </xf>
    <xf numFmtId="176" fontId="47" fillId="13" borderId="27" xfId="2" applyNumberFormat="1" applyFont="1" applyFill="1" applyBorder="1" applyProtection="1">
      <alignment vertical="center"/>
      <protection hidden="1"/>
    </xf>
    <xf numFmtId="0" fontId="78" fillId="0" borderId="0" xfId="0" applyFont="1" applyProtection="1">
      <alignment vertical="center"/>
      <protection hidden="1"/>
    </xf>
    <xf numFmtId="38" fontId="79" fillId="0" borderId="64" xfId="2" applyFont="1" applyFill="1" applyBorder="1" applyProtection="1">
      <alignment vertical="center"/>
      <protection locked="0"/>
    </xf>
    <xf numFmtId="38" fontId="79" fillId="0" borderId="32" xfId="2" applyFont="1" applyFill="1" applyBorder="1" applyProtection="1">
      <alignment vertical="center"/>
      <protection locked="0"/>
    </xf>
    <xf numFmtId="38" fontId="47" fillId="6" borderId="33" xfId="2" applyFont="1" applyFill="1" applyBorder="1" applyProtection="1">
      <alignment vertical="center"/>
      <protection hidden="1"/>
    </xf>
    <xf numFmtId="38" fontId="68" fillId="15" borderId="2" xfId="0" applyNumberFormat="1" applyFont="1" applyFill="1" applyBorder="1" applyAlignment="1" applyProtection="1">
      <alignment horizontal="center" vertical="center"/>
      <protection hidden="1"/>
    </xf>
    <xf numFmtId="0" fontId="0" fillId="9" borderId="2" xfId="0" applyFill="1" applyBorder="1" applyAlignment="1" applyProtection="1">
      <alignment horizontal="center" vertical="center" wrapText="1"/>
      <protection hidden="1"/>
    </xf>
    <xf numFmtId="0" fontId="38" fillId="14" borderId="35" xfId="0" applyFont="1" applyFill="1" applyBorder="1" applyAlignment="1" applyProtection="1">
      <alignment horizontal="center" vertical="center" wrapText="1"/>
      <protection hidden="1"/>
    </xf>
    <xf numFmtId="38" fontId="47" fillId="13" borderId="64" xfId="2" applyFont="1" applyFill="1" applyBorder="1" applyProtection="1">
      <alignment vertical="center"/>
      <protection hidden="1"/>
    </xf>
    <xf numFmtId="38" fontId="47" fillId="13" borderId="32" xfId="2" applyFont="1" applyFill="1" applyBorder="1" applyProtection="1">
      <alignment vertical="center"/>
      <protection hidden="1"/>
    </xf>
    <xf numFmtId="0" fontId="38" fillId="15" borderId="20" xfId="0" applyFont="1" applyFill="1" applyBorder="1" applyAlignment="1" applyProtection="1">
      <alignment horizontal="center" vertical="center" wrapText="1"/>
      <protection hidden="1"/>
    </xf>
    <xf numFmtId="38" fontId="47" fillId="16" borderId="67" xfId="2" applyFont="1" applyFill="1" applyBorder="1" applyProtection="1">
      <alignment vertical="center"/>
      <protection hidden="1"/>
    </xf>
    <xf numFmtId="38" fontId="47" fillId="16" borderId="33" xfId="2" applyFont="1" applyFill="1" applyBorder="1" applyProtection="1">
      <alignment vertical="center"/>
      <protection hidden="1"/>
    </xf>
    <xf numFmtId="0" fontId="38" fillId="14" borderId="43" xfId="0" applyFont="1" applyFill="1" applyBorder="1" applyAlignment="1" applyProtection="1">
      <alignment horizontal="center" vertical="center" wrapText="1"/>
      <protection hidden="1"/>
    </xf>
    <xf numFmtId="38" fontId="47" fillId="13" borderId="68" xfId="2" applyFont="1" applyFill="1" applyBorder="1" applyProtection="1">
      <alignment vertical="center"/>
      <protection hidden="1"/>
    </xf>
    <xf numFmtId="38" fontId="47" fillId="13" borderId="69" xfId="2" applyFont="1" applyFill="1" applyBorder="1" applyProtection="1">
      <alignment vertical="center"/>
      <protection hidden="1"/>
    </xf>
    <xf numFmtId="38" fontId="47" fillId="13" borderId="65" xfId="2" applyFont="1" applyFill="1" applyBorder="1" applyProtection="1">
      <alignment vertical="center"/>
      <protection hidden="1"/>
    </xf>
    <xf numFmtId="38" fontId="47" fillId="13" borderId="66" xfId="2" applyFont="1" applyFill="1" applyBorder="1" applyProtection="1">
      <alignment vertical="center"/>
      <protection hidden="1"/>
    </xf>
    <xf numFmtId="0" fontId="38" fillId="22" borderId="35" xfId="0" applyFont="1" applyFill="1" applyBorder="1" applyAlignment="1" applyProtection="1">
      <alignment horizontal="center" vertical="center" wrapText="1"/>
      <protection hidden="1"/>
    </xf>
    <xf numFmtId="38" fontId="47" fillId="23" borderId="64" xfId="2" applyFont="1" applyFill="1" applyBorder="1" applyProtection="1">
      <alignment vertical="center"/>
      <protection hidden="1"/>
    </xf>
    <xf numFmtId="38" fontId="47" fillId="23" borderId="32" xfId="2" applyFont="1" applyFill="1" applyBorder="1" applyProtection="1">
      <alignment vertical="center"/>
      <protection hidden="1"/>
    </xf>
    <xf numFmtId="0" fontId="38" fillId="27" borderId="20" xfId="0" applyFont="1" applyFill="1" applyBorder="1" applyAlignment="1" applyProtection="1">
      <alignment horizontal="center" vertical="center" wrapText="1"/>
      <protection hidden="1"/>
    </xf>
    <xf numFmtId="38" fontId="47" fillId="23" borderId="67" xfId="2" applyFont="1" applyFill="1" applyBorder="1" applyProtection="1">
      <alignment vertical="center"/>
      <protection hidden="1"/>
    </xf>
    <xf numFmtId="38" fontId="47" fillId="23" borderId="33" xfId="2" applyFont="1" applyFill="1" applyBorder="1" applyProtection="1">
      <alignment vertical="center"/>
      <protection hidden="1"/>
    </xf>
    <xf numFmtId="0" fontId="38" fillId="22" borderId="43" xfId="0" applyFont="1" applyFill="1" applyBorder="1" applyAlignment="1" applyProtection="1">
      <alignment horizontal="center" vertical="center" wrapText="1"/>
      <protection hidden="1"/>
    </xf>
    <xf numFmtId="38" fontId="47" fillId="23" borderId="68" xfId="2" applyFont="1" applyFill="1" applyBorder="1" applyProtection="1">
      <alignment vertical="center"/>
      <protection hidden="1"/>
    </xf>
    <xf numFmtId="38" fontId="47" fillId="23" borderId="69" xfId="2" applyFont="1" applyFill="1" applyBorder="1" applyProtection="1">
      <alignment vertical="center"/>
      <protection hidden="1"/>
    </xf>
    <xf numFmtId="38" fontId="47" fillId="23" borderId="65" xfId="2" applyFont="1" applyFill="1" applyBorder="1" applyProtection="1">
      <alignment vertical="center"/>
      <protection hidden="1"/>
    </xf>
    <xf numFmtId="38" fontId="47" fillId="23" borderId="66" xfId="2" applyFont="1" applyFill="1" applyBorder="1" applyProtection="1">
      <alignment vertical="center"/>
      <protection hidden="1"/>
    </xf>
    <xf numFmtId="0" fontId="38" fillId="25" borderId="35" xfId="0" applyFont="1" applyFill="1" applyBorder="1" applyAlignment="1" applyProtection="1">
      <alignment horizontal="center" vertical="center" wrapText="1"/>
      <protection hidden="1"/>
    </xf>
    <xf numFmtId="38" fontId="47" fillId="24" borderId="64" xfId="2" applyFont="1" applyFill="1" applyBorder="1" applyProtection="1">
      <alignment vertical="center"/>
      <protection hidden="1"/>
    </xf>
    <xf numFmtId="38" fontId="47" fillId="24" borderId="32" xfId="2" applyFont="1" applyFill="1" applyBorder="1" applyProtection="1">
      <alignment vertical="center"/>
      <protection hidden="1"/>
    </xf>
    <xf numFmtId="0" fontId="38" fillId="25" borderId="20" xfId="0" applyFont="1" applyFill="1" applyBorder="1" applyAlignment="1" applyProtection="1">
      <alignment horizontal="center" vertical="center" wrapText="1"/>
      <protection hidden="1"/>
    </xf>
    <xf numFmtId="38" fontId="47" fillId="24" borderId="67" xfId="2" applyFont="1" applyFill="1" applyBorder="1" applyProtection="1">
      <alignment vertical="center"/>
      <protection hidden="1"/>
    </xf>
    <xf numFmtId="38" fontId="47" fillId="24" borderId="33" xfId="2" applyFont="1" applyFill="1" applyBorder="1" applyProtection="1">
      <alignment vertical="center"/>
      <protection hidden="1"/>
    </xf>
    <xf numFmtId="0" fontId="38" fillId="25" borderId="43" xfId="0" applyFont="1" applyFill="1" applyBorder="1" applyAlignment="1" applyProtection="1">
      <alignment horizontal="center" vertical="center" wrapText="1"/>
      <protection hidden="1"/>
    </xf>
    <xf numFmtId="38" fontId="47" fillId="24" borderId="68" xfId="2" applyFont="1" applyFill="1" applyBorder="1" applyProtection="1">
      <alignment vertical="center"/>
      <protection hidden="1"/>
    </xf>
    <xf numFmtId="38" fontId="47" fillId="24" borderId="69" xfId="2" applyFont="1" applyFill="1" applyBorder="1" applyProtection="1">
      <alignment vertical="center"/>
      <protection hidden="1"/>
    </xf>
    <xf numFmtId="38" fontId="47" fillId="24" borderId="65" xfId="2" applyFont="1" applyFill="1" applyBorder="1" applyProtection="1">
      <alignment vertical="center"/>
      <protection hidden="1"/>
    </xf>
    <xf numFmtId="38" fontId="47" fillId="24" borderId="66" xfId="2" applyFont="1" applyFill="1" applyBorder="1" applyProtection="1">
      <alignment vertical="center"/>
      <protection hidden="1"/>
    </xf>
    <xf numFmtId="0" fontId="47" fillId="14" borderId="70" xfId="0" applyFont="1" applyFill="1" applyBorder="1" applyAlignment="1" applyProtection="1">
      <alignment horizontal="center" vertical="center" wrapText="1"/>
      <protection hidden="1"/>
    </xf>
    <xf numFmtId="0" fontId="47" fillId="14" borderId="2" xfId="0" applyFont="1" applyFill="1" applyBorder="1" applyAlignment="1" applyProtection="1">
      <alignment horizontal="center" vertical="center" wrapText="1"/>
      <protection hidden="1"/>
    </xf>
    <xf numFmtId="0" fontId="54" fillId="22" borderId="2" xfId="0" applyFont="1" applyFill="1" applyBorder="1" applyAlignment="1" applyProtection="1">
      <alignment horizontal="center" vertical="center" wrapText="1"/>
      <protection hidden="1"/>
    </xf>
    <xf numFmtId="0" fontId="47" fillId="22" borderId="70" xfId="0" applyFont="1" applyFill="1" applyBorder="1" applyAlignment="1" applyProtection="1">
      <alignment horizontal="center" vertical="center" wrapText="1"/>
      <protection hidden="1"/>
    </xf>
    <xf numFmtId="0" fontId="47" fillId="25" borderId="70" xfId="0" applyFont="1" applyFill="1" applyBorder="1" applyAlignment="1" applyProtection="1">
      <alignment horizontal="center" vertical="center" wrapText="1"/>
      <protection hidden="1"/>
    </xf>
    <xf numFmtId="0" fontId="54" fillId="25" borderId="2" xfId="0" applyFont="1" applyFill="1" applyBorder="1" applyAlignment="1" applyProtection="1">
      <alignment horizontal="center" vertical="center" wrapText="1"/>
      <protection hidden="1"/>
    </xf>
    <xf numFmtId="0" fontId="18" fillId="0" borderId="71" xfId="0" applyFont="1" applyBorder="1" applyAlignment="1" applyProtection="1">
      <alignment horizontal="center" vertical="center"/>
      <protection hidden="1"/>
    </xf>
    <xf numFmtId="38" fontId="18" fillId="0" borderId="35" xfId="2" applyFont="1" applyFill="1" applyBorder="1" applyProtection="1">
      <alignment vertical="center"/>
      <protection hidden="1"/>
    </xf>
    <xf numFmtId="0" fontId="19" fillId="0" borderId="20" xfId="0" applyFont="1" applyBorder="1" applyProtection="1">
      <alignment vertical="center"/>
      <protection hidden="1"/>
    </xf>
    <xf numFmtId="0" fontId="18" fillId="0" borderId="72" xfId="0" applyFont="1" applyBorder="1" applyAlignment="1" applyProtection="1">
      <alignment horizontal="center" vertical="center"/>
      <protection hidden="1"/>
    </xf>
    <xf numFmtId="38" fontId="18" fillId="0" borderId="72" xfId="2" applyFont="1" applyFill="1" applyBorder="1" applyProtection="1">
      <alignment vertical="center"/>
      <protection hidden="1"/>
    </xf>
    <xf numFmtId="0" fontId="19" fillId="0" borderId="52" xfId="0" applyFont="1" applyBorder="1" applyProtection="1">
      <alignment vertical="center"/>
      <protection hidden="1"/>
    </xf>
    <xf numFmtId="0" fontId="18" fillId="0" borderId="35" xfId="0" applyFont="1" applyBorder="1" applyAlignment="1" applyProtection="1">
      <alignment horizontal="center" vertical="center"/>
      <protection hidden="1"/>
    </xf>
    <xf numFmtId="38" fontId="18" fillId="0" borderId="13" xfId="2" applyFont="1" applyFill="1" applyBorder="1" applyProtection="1">
      <alignment vertical="center"/>
      <protection hidden="1"/>
    </xf>
    <xf numFmtId="0" fontId="19" fillId="0" borderId="14" xfId="0" applyFont="1" applyBorder="1" applyProtection="1">
      <alignment vertical="center"/>
      <protection hidden="1"/>
    </xf>
    <xf numFmtId="38" fontId="18" fillId="0" borderId="0" xfId="2" quotePrefix="1" applyFont="1" applyFill="1" applyBorder="1" applyAlignment="1" applyProtection="1">
      <alignment horizontal="right" vertical="center"/>
      <protection hidden="1"/>
    </xf>
    <xf numFmtId="0" fontId="18" fillId="0" borderId="40" xfId="0" applyFont="1" applyBorder="1" applyAlignment="1" applyProtection="1">
      <alignment horizontal="center" vertical="center"/>
      <protection hidden="1"/>
    </xf>
    <xf numFmtId="38" fontId="18" fillId="0" borderId="73" xfId="2" applyFont="1" applyFill="1" applyBorder="1" applyProtection="1">
      <alignment vertical="center"/>
      <protection hidden="1"/>
    </xf>
    <xf numFmtId="0" fontId="19" fillId="0" borderId="16" xfId="0" applyFont="1" applyBorder="1" applyProtection="1">
      <alignment vertical="center"/>
      <protection hidden="1"/>
    </xf>
    <xf numFmtId="0" fontId="18" fillId="19" borderId="40" xfId="0" applyFont="1" applyFill="1" applyBorder="1" applyAlignment="1" applyProtection="1">
      <alignment horizontal="center" vertical="center"/>
      <protection hidden="1"/>
    </xf>
    <xf numFmtId="38" fontId="18" fillId="19" borderId="73" xfId="2" applyFont="1" applyFill="1" applyBorder="1" applyProtection="1">
      <alignment vertical="center"/>
      <protection hidden="1"/>
    </xf>
    <xf numFmtId="0" fontId="19" fillId="19" borderId="16" xfId="0" applyFont="1" applyFill="1" applyBorder="1" applyProtection="1">
      <alignment vertical="center"/>
      <protection hidden="1"/>
    </xf>
    <xf numFmtId="38" fontId="40" fillId="0" borderId="13" xfId="2" applyFont="1" applyFill="1" applyBorder="1" applyAlignment="1" applyProtection="1">
      <alignment horizontal="right" vertical="center"/>
      <protection hidden="1"/>
    </xf>
    <xf numFmtId="38" fontId="18" fillId="6" borderId="73" xfId="2" quotePrefix="1" applyFont="1" applyFill="1" applyBorder="1" applyAlignment="1" applyProtection="1">
      <alignment horizontal="right" vertical="center"/>
      <protection hidden="1"/>
    </xf>
    <xf numFmtId="0" fontId="18" fillId="6" borderId="74" xfId="0" applyFont="1" applyFill="1" applyBorder="1" applyAlignment="1" applyProtection="1">
      <alignment horizontal="center" vertical="center"/>
      <protection hidden="1"/>
    </xf>
    <xf numFmtId="0" fontId="18" fillId="0" borderId="19" xfId="0" applyFont="1" applyBorder="1" applyAlignment="1" applyProtection="1">
      <alignment horizontal="center" vertical="center"/>
      <protection hidden="1"/>
    </xf>
    <xf numFmtId="38" fontId="18" fillId="0" borderId="19" xfId="2" applyFont="1" applyFill="1" applyBorder="1" applyProtection="1">
      <alignment vertical="center"/>
      <protection hidden="1"/>
    </xf>
    <xf numFmtId="0" fontId="19" fillId="0" borderId="19" xfId="0" applyFont="1" applyBorder="1" applyProtection="1">
      <alignment vertical="center"/>
      <protection hidden="1"/>
    </xf>
    <xf numFmtId="0" fontId="92" fillId="0" borderId="0" xfId="0" applyFont="1" applyAlignment="1" applyProtection="1">
      <alignment horizontal="left" vertical="center"/>
      <protection hidden="1"/>
    </xf>
    <xf numFmtId="0" fontId="38" fillId="12" borderId="28" xfId="0" applyFont="1" applyFill="1" applyBorder="1" applyAlignment="1" applyProtection="1">
      <alignment horizontal="center" vertical="center"/>
      <protection hidden="1"/>
    </xf>
    <xf numFmtId="176" fontId="18" fillId="0" borderId="11" xfId="2" applyNumberFormat="1" applyFont="1" applyFill="1" applyBorder="1" applyProtection="1">
      <alignment vertical="center"/>
      <protection hidden="1"/>
    </xf>
    <xf numFmtId="0" fontId="38" fillId="9" borderId="2" xfId="0" applyFont="1" applyFill="1" applyBorder="1" applyAlignment="1" applyProtection="1">
      <alignment horizontal="center" vertical="center" wrapText="1"/>
      <protection hidden="1"/>
    </xf>
    <xf numFmtId="0" fontId="68" fillId="9" borderId="2" xfId="0" applyFont="1" applyFill="1" applyBorder="1" applyAlignment="1" applyProtection="1">
      <alignment horizontal="center" vertical="center" wrapText="1"/>
      <protection hidden="1"/>
    </xf>
    <xf numFmtId="38" fontId="93" fillId="25" borderId="2" xfId="0" applyNumberFormat="1" applyFont="1" applyFill="1" applyBorder="1" applyAlignment="1" applyProtection="1">
      <alignment horizontal="center" vertical="center" wrapText="1"/>
      <protection hidden="1"/>
    </xf>
    <xf numFmtId="38" fontId="68" fillId="15" borderId="2" xfId="0" applyNumberFormat="1" applyFont="1" applyFill="1" applyBorder="1" applyAlignment="1" applyProtection="1">
      <alignment horizontal="right" vertical="center" wrapText="1"/>
      <protection hidden="1"/>
    </xf>
    <xf numFmtId="38" fontId="68" fillId="26" borderId="2" xfId="0" applyNumberFormat="1" applyFont="1" applyFill="1" applyBorder="1" applyAlignment="1" applyProtection="1">
      <alignment horizontal="right" vertical="center" wrapText="1"/>
      <protection hidden="1"/>
    </xf>
    <xf numFmtId="38" fontId="68" fillId="17" borderId="2" xfId="0" applyNumberFormat="1" applyFont="1" applyFill="1" applyBorder="1" applyAlignment="1" applyProtection="1">
      <alignment horizontal="center" vertical="center" wrapText="1"/>
      <protection hidden="1"/>
    </xf>
    <xf numFmtId="0" fontId="68" fillId="12" borderId="2" xfId="0" applyFont="1" applyFill="1" applyBorder="1" applyAlignment="1" applyProtection="1">
      <alignment horizontal="center" vertical="center" wrapText="1"/>
      <protection hidden="1"/>
    </xf>
    <xf numFmtId="0" fontId="66" fillId="0" borderId="39" xfId="0" applyFont="1" applyBorder="1" applyAlignment="1" applyProtection="1">
      <alignment horizontal="left" vertical="center"/>
      <protection hidden="1"/>
    </xf>
    <xf numFmtId="0" fontId="47" fillId="0" borderId="39" xfId="0" applyFont="1" applyBorder="1" applyProtection="1">
      <alignment vertical="center"/>
      <protection hidden="1"/>
    </xf>
    <xf numFmtId="0" fontId="68" fillId="0" borderId="39" xfId="0" applyFont="1" applyBorder="1" applyAlignment="1" applyProtection="1">
      <alignment horizontal="center" vertical="center"/>
      <protection hidden="1"/>
    </xf>
    <xf numFmtId="0" fontId="38" fillId="0" borderId="39" xfId="0" applyFont="1" applyBorder="1" applyProtection="1">
      <alignment vertical="center"/>
      <protection hidden="1"/>
    </xf>
    <xf numFmtId="0" fontId="66" fillId="0" borderId="18" xfId="0" applyFont="1" applyBorder="1" applyAlignment="1" applyProtection="1">
      <alignment horizontal="left" vertical="center"/>
      <protection hidden="1"/>
    </xf>
    <xf numFmtId="38" fontId="21" fillId="0" borderId="0" xfId="2" applyFont="1" applyFill="1" applyBorder="1" applyAlignment="1" applyProtection="1">
      <alignment horizontal="left" vertical="center"/>
      <protection hidden="1"/>
    </xf>
    <xf numFmtId="38" fontId="18" fillId="0" borderId="15" xfId="2" applyFont="1" applyFill="1" applyBorder="1" applyProtection="1">
      <alignment vertical="center"/>
      <protection hidden="1"/>
    </xf>
    <xf numFmtId="0" fontId="18" fillId="0" borderId="38" xfId="0" applyFont="1" applyBorder="1" applyAlignment="1" applyProtection="1">
      <alignment horizontal="center" vertical="center"/>
      <protection hidden="1"/>
    </xf>
    <xf numFmtId="0" fontId="38" fillId="0" borderId="0" xfId="0" applyFont="1" applyAlignment="1" applyProtection="1">
      <alignment vertical="center" wrapText="1"/>
      <protection hidden="1"/>
    </xf>
    <xf numFmtId="0" fontId="94" fillId="0" borderId="0" xfId="0" applyFont="1" applyAlignment="1" applyProtection="1">
      <alignment horizontal="left" vertical="center"/>
      <protection hidden="1"/>
    </xf>
    <xf numFmtId="0" fontId="38" fillId="12" borderId="28" xfId="0" applyFont="1" applyFill="1" applyBorder="1" applyAlignment="1" applyProtection="1">
      <alignment horizontal="center" vertical="center" wrapText="1"/>
      <protection hidden="1"/>
    </xf>
    <xf numFmtId="38" fontId="18" fillId="0" borderId="11" xfId="2" applyFont="1" applyFill="1" applyBorder="1" applyAlignment="1" applyProtection="1">
      <alignment horizontal="center" vertical="center"/>
      <protection hidden="1"/>
    </xf>
    <xf numFmtId="38" fontId="18" fillId="0" borderId="13" xfId="2" applyFont="1" applyFill="1" applyBorder="1" applyAlignment="1" applyProtection="1">
      <alignment horizontal="center" vertical="center"/>
      <protection hidden="1"/>
    </xf>
    <xf numFmtId="38" fontId="18" fillId="0" borderId="73" xfId="2" quotePrefix="1" applyFont="1" applyFill="1" applyBorder="1" applyAlignment="1" applyProtection="1">
      <alignment horizontal="right" vertical="center"/>
      <protection hidden="1"/>
    </xf>
    <xf numFmtId="0" fontId="18" fillId="0" borderId="74" xfId="0" applyFont="1" applyBorder="1" applyAlignment="1" applyProtection="1">
      <alignment horizontal="center" vertical="center"/>
      <protection hidden="1"/>
    </xf>
    <xf numFmtId="0" fontId="18" fillId="7" borderId="40" xfId="0" applyFont="1" applyFill="1" applyBorder="1" applyAlignment="1" applyProtection="1">
      <alignment horizontal="center" vertical="center"/>
      <protection hidden="1"/>
    </xf>
    <xf numFmtId="38" fontId="21" fillId="0" borderId="73" xfId="2" applyFont="1" applyFill="1" applyBorder="1" applyProtection="1">
      <alignment vertical="center"/>
      <protection hidden="1"/>
    </xf>
    <xf numFmtId="0" fontId="1" fillId="23" borderId="75" xfId="0" applyFont="1" applyFill="1" applyBorder="1" applyProtection="1">
      <alignment vertical="center"/>
      <protection hidden="1"/>
    </xf>
    <xf numFmtId="0" fontId="0" fillId="23" borderId="11" xfId="0" applyFill="1" applyBorder="1" applyProtection="1">
      <alignment vertical="center"/>
      <protection hidden="1"/>
    </xf>
    <xf numFmtId="0" fontId="1" fillId="23" borderId="76" xfId="0" applyFont="1" applyFill="1" applyBorder="1" applyProtection="1">
      <alignment vertical="center"/>
      <protection hidden="1"/>
    </xf>
    <xf numFmtId="0" fontId="0" fillId="23" borderId="13" xfId="0" applyFill="1" applyBorder="1" applyProtection="1">
      <alignment vertical="center"/>
      <protection hidden="1"/>
    </xf>
    <xf numFmtId="0" fontId="1" fillId="23" borderId="23" xfId="0" applyFont="1" applyFill="1" applyBorder="1" applyProtection="1">
      <alignment vertical="center"/>
      <protection hidden="1"/>
    </xf>
    <xf numFmtId="38" fontId="18" fillId="23" borderId="73" xfId="2" applyFont="1" applyFill="1" applyBorder="1" applyProtection="1">
      <alignment vertical="center"/>
      <protection hidden="1"/>
    </xf>
    <xf numFmtId="0" fontId="1" fillId="23" borderId="16" xfId="0" applyFont="1" applyFill="1" applyBorder="1" applyProtection="1">
      <alignment vertical="center"/>
      <protection hidden="1"/>
    </xf>
    <xf numFmtId="38" fontId="18" fillId="23" borderId="35" xfId="2" applyFont="1" applyFill="1" applyBorder="1" applyProtection="1">
      <alignment vertical="center"/>
      <protection hidden="1"/>
    </xf>
    <xf numFmtId="0" fontId="1" fillId="23" borderId="24" xfId="0" applyFont="1" applyFill="1" applyBorder="1" applyProtection="1">
      <alignment vertical="center"/>
      <protection hidden="1"/>
    </xf>
    <xf numFmtId="38" fontId="18" fillId="23" borderId="11" xfId="2" applyFont="1" applyFill="1" applyBorder="1" applyProtection="1">
      <alignment vertical="center"/>
      <protection hidden="1"/>
    </xf>
    <xf numFmtId="38" fontId="18" fillId="23" borderId="72" xfId="2" applyFont="1" applyFill="1" applyBorder="1" applyProtection="1">
      <alignment vertical="center"/>
      <protection hidden="1"/>
    </xf>
    <xf numFmtId="0" fontId="1" fillId="23" borderId="77" xfId="0" applyFont="1" applyFill="1" applyBorder="1" applyProtection="1">
      <alignment vertical="center"/>
      <protection hidden="1"/>
    </xf>
    <xf numFmtId="38" fontId="18" fillId="23" borderId="17" xfId="2" applyFont="1" applyFill="1" applyBorder="1" applyProtection="1">
      <alignment vertical="center"/>
      <protection hidden="1"/>
    </xf>
    <xf numFmtId="0" fontId="18" fillId="23" borderId="24" xfId="0" applyFont="1" applyFill="1" applyBorder="1" applyProtection="1">
      <alignment vertical="center"/>
      <protection hidden="1"/>
    </xf>
    <xf numFmtId="0" fontId="18" fillId="23" borderId="76" xfId="0" applyFont="1" applyFill="1" applyBorder="1" applyProtection="1">
      <alignment vertical="center"/>
      <protection hidden="1"/>
    </xf>
    <xf numFmtId="38" fontId="1" fillId="23" borderId="15" xfId="2" applyFont="1" applyFill="1" applyBorder="1" applyProtection="1">
      <alignment vertical="center"/>
      <protection hidden="1"/>
    </xf>
    <xf numFmtId="38" fontId="18" fillId="23" borderId="13" xfId="2" applyFont="1" applyFill="1" applyBorder="1" applyProtection="1">
      <alignment vertical="center"/>
      <protection hidden="1"/>
    </xf>
    <xf numFmtId="38" fontId="68" fillId="24" borderId="78" xfId="0" applyNumberFormat="1" applyFont="1" applyFill="1" applyBorder="1" applyProtection="1">
      <alignment vertical="center"/>
      <protection hidden="1"/>
    </xf>
    <xf numFmtId="0" fontId="1" fillId="24" borderId="75" xfId="0" applyFont="1" applyFill="1" applyBorder="1" applyProtection="1">
      <alignment vertical="center"/>
      <protection hidden="1"/>
    </xf>
    <xf numFmtId="38" fontId="68" fillId="24" borderId="11" xfId="2" applyFont="1" applyFill="1" applyBorder="1" applyProtection="1">
      <alignment vertical="center"/>
      <protection hidden="1"/>
    </xf>
    <xf numFmtId="0" fontId="1" fillId="24" borderId="76" xfId="0" applyFont="1" applyFill="1" applyBorder="1" applyProtection="1">
      <alignment vertical="center"/>
      <protection hidden="1"/>
    </xf>
    <xf numFmtId="38" fontId="68" fillId="24" borderId="73" xfId="2" applyFont="1" applyFill="1" applyBorder="1" applyProtection="1">
      <alignment vertical="center"/>
      <protection hidden="1"/>
    </xf>
    <xf numFmtId="0" fontId="1" fillId="24" borderId="16" xfId="0" applyFont="1" applyFill="1" applyBorder="1" applyProtection="1">
      <alignment vertical="center"/>
      <protection hidden="1"/>
    </xf>
    <xf numFmtId="38" fontId="68" fillId="24" borderId="35" xfId="2" applyFont="1" applyFill="1" applyBorder="1" applyProtection="1">
      <alignment vertical="center"/>
      <protection hidden="1"/>
    </xf>
    <xf numFmtId="0" fontId="1" fillId="24" borderId="24" xfId="0" applyFont="1" applyFill="1" applyBorder="1" applyProtection="1">
      <alignment vertical="center"/>
      <protection hidden="1"/>
    </xf>
    <xf numFmtId="38" fontId="68" fillId="24" borderId="78" xfId="2" applyFont="1" applyFill="1" applyBorder="1" applyProtection="1">
      <alignment vertical="center"/>
      <protection hidden="1"/>
    </xf>
    <xf numFmtId="0" fontId="18" fillId="24" borderId="75" xfId="0" applyFont="1" applyFill="1" applyBorder="1" applyProtection="1">
      <alignment vertical="center"/>
      <protection hidden="1"/>
    </xf>
    <xf numFmtId="0" fontId="18" fillId="24" borderId="76" xfId="0" applyFont="1" applyFill="1" applyBorder="1" applyProtection="1">
      <alignment vertical="center"/>
      <protection hidden="1"/>
    </xf>
    <xf numFmtId="0" fontId="18" fillId="24" borderId="77" xfId="0" applyFont="1" applyFill="1" applyBorder="1" applyProtection="1">
      <alignment vertical="center"/>
      <protection hidden="1"/>
    </xf>
    <xf numFmtId="38" fontId="18" fillId="24" borderId="40" xfId="2" applyFont="1" applyFill="1" applyBorder="1" applyProtection="1">
      <alignment vertical="center"/>
      <protection hidden="1"/>
    </xf>
    <xf numFmtId="0" fontId="18" fillId="24" borderId="16" xfId="0" applyFont="1" applyFill="1" applyBorder="1" applyProtection="1">
      <alignment vertical="center"/>
      <protection hidden="1"/>
    </xf>
    <xf numFmtId="38" fontId="18" fillId="24" borderId="78" xfId="2" applyFont="1" applyFill="1" applyBorder="1" applyProtection="1">
      <alignment vertical="center"/>
      <protection hidden="1"/>
    </xf>
    <xf numFmtId="38" fontId="18" fillId="24" borderId="11" xfId="2" applyFont="1" applyFill="1" applyBorder="1" applyAlignment="1" applyProtection="1">
      <alignment horizontal="right" vertical="center"/>
      <protection hidden="1"/>
    </xf>
    <xf numFmtId="38" fontId="18" fillId="24" borderId="72" xfId="2" applyFont="1" applyFill="1" applyBorder="1" applyProtection="1">
      <alignment vertical="center"/>
      <protection hidden="1"/>
    </xf>
    <xf numFmtId="38" fontId="1" fillId="24" borderId="79" xfId="2" applyFont="1" applyFill="1" applyBorder="1" applyProtection="1">
      <alignment vertical="center"/>
      <protection hidden="1"/>
    </xf>
    <xf numFmtId="0" fontId="1" fillId="24" borderId="10" xfId="0" applyFont="1" applyFill="1" applyBorder="1" applyProtection="1">
      <alignment vertical="center"/>
      <protection hidden="1"/>
    </xf>
    <xf numFmtId="0" fontId="18" fillId="23" borderId="73" xfId="0" applyFont="1" applyFill="1" applyBorder="1" applyProtection="1">
      <alignment vertical="center"/>
      <protection hidden="1"/>
    </xf>
    <xf numFmtId="0" fontId="18" fillId="23" borderId="16" xfId="0" applyFont="1" applyFill="1" applyBorder="1" applyProtection="1">
      <alignment vertical="center"/>
      <protection hidden="1"/>
    </xf>
    <xf numFmtId="38" fontId="68" fillId="24" borderId="13" xfId="2" applyFont="1" applyFill="1" applyBorder="1" applyProtection="1">
      <alignment vertical="center"/>
      <protection hidden="1"/>
    </xf>
    <xf numFmtId="0" fontId="18" fillId="23" borderId="49" xfId="0" applyFont="1" applyFill="1" applyBorder="1" applyProtection="1">
      <alignment vertical="center"/>
      <protection hidden="1"/>
    </xf>
    <xf numFmtId="0" fontId="18" fillId="23" borderId="75" xfId="0" applyFont="1" applyFill="1" applyBorder="1" applyProtection="1">
      <alignment vertical="center"/>
      <protection hidden="1"/>
    </xf>
    <xf numFmtId="0" fontId="18" fillId="23" borderId="1" xfId="0" applyFont="1" applyFill="1" applyBorder="1" applyProtection="1">
      <alignment vertical="center"/>
      <protection hidden="1"/>
    </xf>
    <xf numFmtId="38" fontId="1" fillId="23" borderId="9" xfId="2" applyFont="1" applyFill="1" applyBorder="1" applyProtection="1">
      <alignment vertical="center"/>
      <protection hidden="1"/>
    </xf>
    <xf numFmtId="0" fontId="1" fillId="23" borderId="10" xfId="0" applyFont="1" applyFill="1" applyBorder="1" applyProtection="1">
      <alignment vertical="center"/>
      <protection hidden="1"/>
    </xf>
    <xf numFmtId="0" fontId="18" fillId="23" borderId="12" xfId="0" applyFont="1" applyFill="1" applyBorder="1" applyProtection="1">
      <alignment vertical="center"/>
      <protection hidden="1"/>
    </xf>
    <xf numFmtId="0" fontId="18" fillId="23" borderId="20" xfId="0" applyFont="1" applyFill="1" applyBorder="1" applyProtection="1">
      <alignment vertical="center"/>
      <protection hidden="1"/>
    </xf>
    <xf numFmtId="38" fontId="18" fillId="23" borderId="35" xfId="2" quotePrefix="1" applyFont="1" applyFill="1" applyBorder="1" applyAlignment="1" applyProtection="1">
      <alignment horizontal="center" vertical="center"/>
      <protection hidden="1"/>
    </xf>
    <xf numFmtId="0" fontId="1" fillId="24" borderId="23" xfId="0" applyFont="1" applyFill="1" applyBorder="1" applyProtection="1">
      <alignment vertical="center"/>
      <protection hidden="1"/>
    </xf>
    <xf numFmtId="0" fontId="18" fillId="24" borderId="24" xfId="0" applyFont="1" applyFill="1" applyBorder="1" applyProtection="1">
      <alignment vertical="center"/>
      <protection hidden="1"/>
    </xf>
    <xf numFmtId="0" fontId="18" fillId="24" borderId="23" xfId="0" applyFont="1" applyFill="1" applyBorder="1" applyProtection="1">
      <alignment vertical="center"/>
      <protection hidden="1"/>
    </xf>
    <xf numFmtId="38" fontId="18" fillId="23" borderId="73" xfId="0" applyNumberFormat="1" applyFont="1" applyFill="1" applyBorder="1" applyProtection="1">
      <alignment vertical="center"/>
      <protection hidden="1"/>
    </xf>
    <xf numFmtId="0" fontId="18" fillId="24" borderId="14" xfId="0" applyFont="1" applyFill="1" applyBorder="1" applyProtection="1">
      <alignment vertical="center"/>
      <protection hidden="1"/>
    </xf>
    <xf numFmtId="38" fontId="18" fillId="24" borderId="73" xfId="0" applyNumberFormat="1" applyFont="1" applyFill="1" applyBorder="1" applyProtection="1">
      <alignment vertical="center"/>
      <protection hidden="1"/>
    </xf>
    <xf numFmtId="0" fontId="18" fillId="24" borderId="5" xfId="0" applyFont="1" applyFill="1" applyBorder="1" applyProtection="1">
      <alignment vertical="center"/>
      <protection hidden="1"/>
    </xf>
    <xf numFmtId="38" fontId="7" fillId="24" borderId="13" xfId="2" applyFont="1" applyFill="1" applyBorder="1" applyProtection="1">
      <alignment vertical="center"/>
      <protection hidden="1"/>
    </xf>
    <xf numFmtId="0" fontId="0" fillId="23" borderId="78" xfId="0" applyFill="1" applyBorder="1" applyProtection="1">
      <alignment vertical="center"/>
      <protection hidden="1"/>
    </xf>
    <xf numFmtId="0" fontId="47" fillId="0" borderId="0" xfId="0" applyFont="1" applyAlignment="1" applyProtection="1">
      <alignment horizontal="center" vertical="center"/>
      <protection hidden="1"/>
    </xf>
    <xf numFmtId="0" fontId="80" fillId="0" borderId="28" xfId="0" applyFont="1" applyBorder="1" applyAlignment="1" applyProtection="1">
      <alignment horizontal="center" vertical="center"/>
      <protection locked="0"/>
    </xf>
    <xf numFmtId="0" fontId="80" fillId="0" borderId="28" xfId="0" applyFont="1" applyBorder="1" applyAlignment="1" applyProtection="1">
      <alignment horizontal="center" vertical="center" wrapText="1"/>
      <protection locked="0"/>
    </xf>
    <xf numFmtId="0" fontId="80" fillId="0" borderId="35" xfId="0" applyFont="1" applyBorder="1" applyAlignment="1" applyProtection="1">
      <alignment horizontal="center" vertical="center" wrapText="1"/>
      <protection locked="0"/>
    </xf>
    <xf numFmtId="0" fontId="80" fillId="0" borderId="11" xfId="0" applyFont="1" applyBorder="1" applyAlignment="1" applyProtection="1">
      <alignment horizontal="center" vertical="center"/>
      <protection locked="0"/>
    </xf>
    <xf numFmtId="0" fontId="80" fillId="0" borderId="20" xfId="0" applyFont="1" applyBorder="1" applyAlignment="1" applyProtection="1">
      <alignment horizontal="center" vertical="center"/>
      <protection locked="0"/>
    </xf>
    <xf numFmtId="38" fontId="47" fillId="6" borderId="26" xfId="2" applyFont="1" applyFill="1" applyBorder="1" applyProtection="1">
      <alignment vertical="center"/>
      <protection hidden="1"/>
    </xf>
    <xf numFmtId="0" fontId="38" fillId="17" borderId="19" xfId="0" applyFont="1" applyFill="1" applyBorder="1" applyProtection="1">
      <alignment vertical="center"/>
      <protection hidden="1"/>
    </xf>
    <xf numFmtId="0" fontId="38" fillId="9" borderId="28" xfId="0" applyFont="1" applyFill="1" applyBorder="1" applyAlignment="1" applyProtection="1">
      <alignment horizontal="center" vertical="center" wrapText="1"/>
      <protection hidden="1"/>
    </xf>
    <xf numFmtId="38" fontId="47" fillId="6" borderId="80" xfId="2" applyFont="1" applyFill="1" applyBorder="1" applyProtection="1">
      <alignment vertical="center"/>
      <protection hidden="1"/>
    </xf>
    <xf numFmtId="0" fontId="38" fillId="17" borderId="81" xfId="0" applyFont="1" applyFill="1" applyBorder="1" applyProtection="1">
      <alignment vertical="center"/>
      <protection hidden="1"/>
    </xf>
    <xf numFmtId="0" fontId="38" fillId="9" borderId="82" xfId="0" applyFont="1" applyFill="1" applyBorder="1" applyAlignment="1" applyProtection="1">
      <alignment horizontal="center" vertical="center" wrapText="1"/>
      <protection hidden="1"/>
    </xf>
    <xf numFmtId="0" fontId="18" fillId="13" borderId="2" xfId="0" applyFont="1" applyFill="1" applyBorder="1" applyAlignment="1" applyProtection="1">
      <alignment horizontal="center" vertical="center"/>
      <protection hidden="1"/>
    </xf>
    <xf numFmtId="0" fontId="38" fillId="17" borderId="2" xfId="0" applyFont="1" applyFill="1" applyBorder="1" applyAlignment="1" applyProtection="1">
      <alignment horizontal="center" vertical="center"/>
      <protection hidden="1"/>
    </xf>
    <xf numFmtId="0" fontId="38" fillId="17" borderId="12" xfId="0" applyFont="1" applyFill="1" applyBorder="1" applyAlignment="1" applyProtection="1">
      <alignment horizontal="center" vertical="center"/>
      <protection hidden="1"/>
    </xf>
    <xf numFmtId="0" fontId="38" fillId="12" borderId="2" xfId="0" applyFont="1" applyFill="1" applyBorder="1" applyAlignment="1" applyProtection="1">
      <alignment horizontal="center" vertical="center"/>
      <protection hidden="1"/>
    </xf>
    <xf numFmtId="0" fontId="18" fillId="12" borderId="2" xfId="0" applyFont="1" applyFill="1" applyBorder="1" applyAlignment="1" applyProtection="1">
      <alignment horizontal="center" vertical="center"/>
      <protection hidden="1"/>
    </xf>
    <xf numFmtId="0" fontId="18" fillId="12" borderId="2" xfId="0" applyFont="1" applyFill="1" applyBorder="1" applyAlignment="1" applyProtection="1">
      <alignment horizontal="center" vertical="center" wrapText="1"/>
      <protection hidden="1"/>
    </xf>
    <xf numFmtId="0" fontId="38" fillId="12" borderId="11" xfId="0" applyFont="1" applyFill="1" applyBorder="1" applyAlignment="1" applyProtection="1">
      <alignment horizontal="center" vertical="center"/>
      <protection hidden="1"/>
    </xf>
    <xf numFmtId="0" fontId="38" fillId="12" borderId="1" xfId="0" applyFont="1" applyFill="1" applyBorder="1" applyAlignment="1" applyProtection="1">
      <alignment horizontal="center" vertical="center"/>
      <protection hidden="1"/>
    </xf>
    <xf numFmtId="0" fontId="38" fillId="12" borderId="12" xfId="0" applyFont="1" applyFill="1" applyBorder="1" applyAlignment="1" applyProtection="1">
      <alignment horizontal="center" vertical="center"/>
      <protection hidden="1"/>
    </xf>
    <xf numFmtId="40" fontId="6" fillId="0" borderId="2" xfId="2" applyNumberFormat="1" applyFont="1" applyFill="1" applyBorder="1" applyProtection="1">
      <alignment vertical="center"/>
      <protection locked="0"/>
    </xf>
    <xf numFmtId="0" fontId="80" fillId="0" borderId="82" xfId="0" applyFont="1" applyBorder="1" applyAlignment="1" applyProtection="1">
      <alignment horizontal="center" vertical="center" wrapText="1"/>
      <protection locked="0"/>
    </xf>
    <xf numFmtId="0" fontId="80" fillId="0" borderId="35" xfId="0" applyFont="1" applyBorder="1" applyAlignment="1" applyProtection="1">
      <alignment horizontal="center" vertical="center"/>
      <protection locked="0"/>
    </xf>
    <xf numFmtId="38" fontId="79" fillId="0" borderId="68" xfId="2" applyFont="1" applyFill="1" applyBorder="1" applyProtection="1">
      <alignment vertical="center"/>
      <protection locked="0"/>
    </xf>
    <xf numFmtId="38" fontId="79" fillId="0" borderId="69" xfId="2" applyFont="1" applyFill="1" applyBorder="1" applyProtection="1">
      <alignment vertical="center"/>
      <protection locked="0"/>
    </xf>
    <xf numFmtId="38" fontId="79" fillId="0" borderId="65" xfId="2" applyFont="1" applyFill="1" applyBorder="1" applyProtection="1">
      <alignment vertical="center"/>
      <protection locked="0"/>
    </xf>
    <xf numFmtId="38" fontId="79" fillId="0" borderId="66" xfId="2" applyFont="1" applyFill="1" applyBorder="1" applyProtection="1">
      <alignment vertical="center"/>
      <protection locked="0"/>
    </xf>
    <xf numFmtId="0" fontId="0" fillId="0" borderId="0" xfId="0" applyProtection="1">
      <alignment vertical="center"/>
      <protection locked="0"/>
    </xf>
    <xf numFmtId="0" fontId="42" fillId="0" borderId="0" xfId="0" applyFont="1" applyProtection="1">
      <alignment vertical="center"/>
      <protection locked="0"/>
    </xf>
    <xf numFmtId="0" fontId="86" fillId="0" borderId="0" xfId="0" applyFont="1" applyProtection="1">
      <alignment vertical="center"/>
      <protection locked="0"/>
    </xf>
    <xf numFmtId="0" fontId="1" fillId="0" borderId="0" xfId="0" applyFont="1" applyProtection="1">
      <alignment vertical="center"/>
      <protection locked="0"/>
    </xf>
    <xf numFmtId="0" fontId="18" fillId="4" borderId="11" xfId="0" applyFont="1" applyFill="1" applyBorder="1" applyAlignment="1" applyProtection="1">
      <alignment horizontal="center" vertical="center"/>
      <protection locked="0"/>
    </xf>
    <xf numFmtId="0" fontId="18" fillId="4" borderId="12" xfId="0" applyFont="1" applyFill="1" applyBorder="1" applyProtection="1">
      <alignment vertical="center"/>
      <protection locked="0"/>
    </xf>
    <xf numFmtId="0" fontId="0" fillId="0" borderId="0" xfId="0" applyAlignment="1" applyProtection="1">
      <alignment horizontal="center" vertical="center"/>
      <protection locked="0"/>
    </xf>
    <xf numFmtId="0" fontId="21" fillId="0" borderId="0" xfId="0" applyFont="1" applyProtection="1">
      <alignment vertical="center"/>
      <protection locked="0"/>
    </xf>
    <xf numFmtId="40" fontId="9" fillId="0" borderId="0" xfId="2" applyNumberFormat="1" applyFont="1" applyFill="1" applyBorder="1" applyProtection="1">
      <alignment vertical="center"/>
      <protection locked="0"/>
    </xf>
    <xf numFmtId="0" fontId="41" fillId="0" borderId="12" xfId="0" applyFont="1" applyBorder="1" applyAlignment="1" applyProtection="1">
      <alignment horizontal="left"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18" fillId="0" borderId="0" xfId="0" applyFont="1" applyAlignment="1" applyProtection="1">
      <alignment horizontal="center" vertical="center"/>
      <protection locked="0"/>
    </xf>
    <xf numFmtId="0" fontId="40" fillId="0" borderId="0" xfId="0" applyFont="1" applyAlignment="1" applyProtection="1">
      <alignment horizontal="center" vertical="center"/>
      <protection locked="0"/>
    </xf>
    <xf numFmtId="0" fontId="41" fillId="0" borderId="0" xfId="0" applyFont="1" applyAlignment="1" applyProtection="1">
      <alignment horizontal="left" vertical="center"/>
      <protection locked="0"/>
    </xf>
    <xf numFmtId="0" fontId="18" fillId="0" borderId="0" xfId="0" applyFont="1" applyProtection="1">
      <alignment vertical="center"/>
      <protection locked="0"/>
    </xf>
    <xf numFmtId="0" fontId="36" fillId="0" borderId="0" xfId="0" applyFont="1" applyProtection="1">
      <alignment vertical="center"/>
      <protection locked="0"/>
    </xf>
    <xf numFmtId="0" fontId="40" fillId="0" borderId="0" xfId="0" applyFont="1" applyProtection="1">
      <alignment vertical="center"/>
      <protection locked="0"/>
    </xf>
    <xf numFmtId="0" fontId="83" fillId="0" borderId="0" xfId="0" applyFont="1" applyProtection="1">
      <alignment vertical="center"/>
      <protection locked="0"/>
    </xf>
    <xf numFmtId="0" fontId="41" fillId="7" borderId="2" xfId="0" applyFont="1" applyFill="1" applyBorder="1" applyAlignment="1" applyProtection="1">
      <alignment horizontal="center" vertical="center"/>
      <protection locked="0"/>
    </xf>
    <xf numFmtId="0" fontId="76" fillId="0" borderId="0" xfId="0" applyFont="1" applyProtection="1">
      <alignment vertical="center"/>
      <protection locked="0"/>
    </xf>
    <xf numFmtId="38" fontId="95" fillId="0" borderId="0" xfId="2" applyFont="1" applyProtection="1">
      <alignment vertical="center"/>
      <protection locked="0"/>
    </xf>
    <xf numFmtId="38" fontId="59" fillId="0" borderId="0" xfId="2" applyFont="1" applyFill="1" applyBorder="1" applyAlignment="1" applyProtection="1">
      <alignment horizontal="left" vertical="center"/>
      <protection locked="0"/>
    </xf>
    <xf numFmtId="0" fontId="58" fillId="0" borderId="0" xfId="0" applyFont="1" applyProtection="1">
      <alignment vertical="center"/>
      <protection locked="0"/>
    </xf>
    <xf numFmtId="0" fontId="59" fillId="0" borderId="0" xfId="0" applyFont="1" applyProtection="1">
      <alignment vertical="center"/>
      <protection locked="0"/>
    </xf>
    <xf numFmtId="0" fontId="59" fillId="0" borderId="0" xfId="0" applyFont="1" applyAlignment="1" applyProtection="1">
      <alignment horizontal="center" vertical="center"/>
      <protection locked="0"/>
    </xf>
    <xf numFmtId="40" fontId="60" fillId="0" borderId="0" xfId="2" applyNumberFormat="1" applyFont="1" applyFill="1" applyBorder="1" applyAlignment="1" applyProtection="1">
      <alignment horizontal="right" vertical="center"/>
      <protection locked="0"/>
    </xf>
    <xf numFmtId="40" fontId="59" fillId="0" borderId="0" xfId="2" applyNumberFormat="1" applyFont="1" applyFill="1" applyBorder="1" applyProtection="1">
      <alignment vertical="center"/>
      <protection locked="0"/>
    </xf>
    <xf numFmtId="0" fontId="58" fillId="0" borderId="0" xfId="0" applyFont="1" applyAlignment="1" applyProtection="1">
      <alignment vertical="top" wrapText="1"/>
      <protection locked="0"/>
    </xf>
    <xf numFmtId="0" fontId="19" fillId="0" borderId="0" xfId="0" applyFont="1" applyProtection="1">
      <alignment vertical="center"/>
      <protection locked="0"/>
    </xf>
    <xf numFmtId="38" fontId="18" fillId="0" borderId="0" xfId="2" applyFont="1" applyFill="1" applyBorder="1" applyProtection="1">
      <alignment vertical="center"/>
      <protection locked="0"/>
    </xf>
    <xf numFmtId="38" fontId="21" fillId="0" borderId="0" xfId="2" applyFont="1" applyFill="1" applyBorder="1" applyProtection="1">
      <alignment vertical="center"/>
      <protection locked="0"/>
    </xf>
    <xf numFmtId="0" fontId="3" fillId="0" borderId="0" xfId="0" applyFont="1" applyAlignment="1" applyProtection="1">
      <alignment horizontal="center" vertical="center"/>
      <protection locked="0"/>
    </xf>
    <xf numFmtId="0" fontId="17" fillId="0" borderId="0" xfId="0" applyFont="1" applyProtection="1">
      <alignment vertical="center"/>
      <protection locked="0"/>
    </xf>
    <xf numFmtId="38" fontId="3" fillId="0" borderId="0" xfId="2" applyFont="1" applyFill="1" applyBorder="1" applyAlignment="1" applyProtection="1">
      <alignment horizontal="center" vertical="center"/>
      <protection locked="0"/>
    </xf>
    <xf numFmtId="0" fontId="24" fillId="0" borderId="0" xfId="0" applyFont="1" applyProtection="1">
      <alignment vertical="center"/>
      <protection locked="0"/>
    </xf>
    <xf numFmtId="0" fontId="16"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38" fontId="3" fillId="0" borderId="0" xfId="0" applyNumberFormat="1" applyFont="1" applyAlignment="1" applyProtection="1">
      <alignment horizontal="center" vertical="center"/>
      <protection locked="0"/>
    </xf>
    <xf numFmtId="0" fontId="4" fillId="0" borderId="0" xfId="0" applyFont="1" applyProtection="1">
      <alignment vertical="center"/>
      <protection locked="0"/>
    </xf>
    <xf numFmtId="0" fontId="15" fillId="0" borderId="0" xfId="0" applyFont="1" applyProtection="1">
      <alignment vertical="center"/>
      <protection locked="0"/>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40" fillId="0" borderId="0" xfId="0" applyFont="1" applyAlignment="1" applyProtection="1">
      <alignment horizontal="left" vertical="center"/>
      <protection locked="0"/>
    </xf>
    <xf numFmtId="0" fontId="0" fillId="13" borderId="3" xfId="0" applyFill="1" applyBorder="1" applyProtection="1">
      <alignment vertical="center"/>
      <protection hidden="1"/>
    </xf>
    <xf numFmtId="0" fontId="38" fillId="13" borderId="4" xfId="0" applyFont="1" applyFill="1" applyBorder="1" applyProtection="1">
      <alignment vertical="center"/>
      <protection hidden="1"/>
    </xf>
    <xf numFmtId="0" fontId="0" fillId="13" borderId="5" xfId="0" applyFill="1" applyBorder="1" applyProtection="1">
      <alignment vertical="center"/>
      <protection hidden="1"/>
    </xf>
    <xf numFmtId="0" fontId="0" fillId="13" borderId="6" xfId="0" applyFill="1" applyBorder="1" applyProtection="1">
      <alignment vertical="center"/>
      <protection hidden="1"/>
    </xf>
    <xf numFmtId="0" fontId="39" fillId="13" borderId="0" xfId="0" applyFont="1" applyFill="1" applyProtection="1">
      <alignment vertical="center"/>
      <protection hidden="1"/>
    </xf>
    <xf numFmtId="0" fontId="38" fillId="13" borderId="0" xfId="0" applyFont="1" applyFill="1" applyProtection="1">
      <alignment vertical="center"/>
      <protection hidden="1"/>
    </xf>
    <xf numFmtId="0" fontId="0" fillId="13" borderId="7" xfId="0" applyFill="1" applyBorder="1" applyProtection="1">
      <alignment vertical="center"/>
      <protection hidden="1"/>
    </xf>
    <xf numFmtId="0" fontId="32" fillId="13" borderId="0" xfId="0" applyFont="1" applyFill="1" applyProtection="1">
      <alignment vertical="center"/>
      <protection hidden="1"/>
    </xf>
    <xf numFmtId="0" fontId="0" fillId="13" borderId="8" xfId="0" applyFill="1" applyBorder="1" applyProtection="1">
      <alignment vertical="center"/>
      <protection hidden="1"/>
    </xf>
    <xf numFmtId="0" fontId="38" fillId="13" borderId="9" xfId="0" applyFont="1" applyFill="1" applyBorder="1" applyProtection="1">
      <alignment vertical="center"/>
      <protection hidden="1"/>
    </xf>
    <xf numFmtId="0" fontId="0" fillId="13" borderId="10" xfId="0" applyFill="1" applyBorder="1" applyProtection="1">
      <alignment vertical="center"/>
      <protection hidden="1"/>
    </xf>
    <xf numFmtId="38" fontId="6" fillId="0" borderId="2" xfId="2" applyFont="1" applyBorder="1" applyProtection="1">
      <alignment vertical="center"/>
      <protection locked="0"/>
    </xf>
    <xf numFmtId="0" fontId="18" fillId="5" borderId="11" xfId="0" applyFont="1" applyFill="1" applyBorder="1" applyAlignment="1" applyProtection="1">
      <alignment horizontal="left" vertical="center"/>
      <protection hidden="1"/>
    </xf>
    <xf numFmtId="0" fontId="18" fillId="5" borderId="12" xfId="0" applyFont="1" applyFill="1" applyBorder="1" applyAlignment="1" applyProtection="1">
      <alignment horizontal="left" vertical="center"/>
      <protection hidden="1"/>
    </xf>
    <xf numFmtId="0" fontId="68" fillId="23" borderId="74" xfId="0" applyFont="1" applyFill="1" applyBorder="1" applyAlignment="1" applyProtection="1">
      <alignment horizontal="center" vertical="center"/>
      <protection hidden="1"/>
    </xf>
    <xf numFmtId="0" fontId="68" fillId="23" borderId="83" xfId="0" applyFont="1" applyFill="1" applyBorder="1" applyAlignment="1" applyProtection="1">
      <alignment horizontal="center" vertical="center"/>
      <protection hidden="1"/>
    </xf>
    <xf numFmtId="0" fontId="0" fillId="7" borderId="2" xfId="0" applyFill="1" applyBorder="1" applyAlignment="1" applyProtection="1">
      <alignment horizontal="center" vertical="center"/>
      <protection hidden="1"/>
    </xf>
    <xf numFmtId="0" fontId="68" fillId="23" borderId="2" xfId="0" applyFont="1" applyFill="1" applyBorder="1" applyAlignment="1" applyProtection="1">
      <alignment horizontal="center" vertical="center"/>
      <protection hidden="1"/>
    </xf>
    <xf numFmtId="0" fontId="68" fillId="23" borderId="41" xfId="0" applyFont="1" applyFill="1" applyBorder="1" applyAlignment="1" applyProtection="1">
      <alignment horizontal="center" vertical="center"/>
      <protection hidden="1"/>
    </xf>
    <xf numFmtId="0" fontId="0" fillId="13" borderId="2" xfId="0" applyFill="1" applyBorder="1" applyAlignment="1" applyProtection="1">
      <alignment horizontal="center" vertical="center"/>
      <protection hidden="1"/>
    </xf>
    <xf numFmtId="0" fontId="7" fillId="7" borderId="13" xfId="0" applyFont="1" applyFill="1" applyBorder="1" applyAlignment="1" applyProtection="1">
      <alignment horizontal="left" vertical="center"/>
      <protection hidden="1"/>
    </xf>
    <xf numFmtId="0" fontId="7" fillId="7" borderId="37" xfId="0" applyFont="1" applyFill="1" applyBorder="1" applyAlignment="1" applyProtection="1">
      <alignment horizontal="left" vertical="center"/>
      <protection hidden="1"/>
    </xf>
    <xf numFmtId="0" fontId="7" fillId="7" borderId="14" xfId="0" applyFont="1" applyFill="1" applyBorder="1" applyAlignment="1" applyProtection="1">
      <alignment horizontal="left" vertical="center"/>
      <protection hidden="1"/>
    </xf>
    <xf numFmtId="0" fontId="7" fillId="7" borderId="35" xfId="0" applyFont="1" applyFill="1" applyBorder="1" applyAlignment="1" applyProtection="1">
      <alignment horizontal="left" vertical="center"/>
      <protection hidden="1"/>
    </xf>
    <xf numFmtId="0" fontId="7" fillId="7" borderId="17" xfId="0" applyFont="1" applyFill="1" applyBorder="1" applyAlignment="1" applyProtection="1">
      <alignment horizontal="left" vertical="center"/>
      <protection hidden="1"/>
    </xf>
    <xf numFmtId="0" fontId="7" fillId="7" borderId="20" xfId="0" applyFont="1" applyFill="1" applyBorder="1" applyAlignment="1" applyProtection="1">
      <alignment horizontal="left" vertical="center"/>
      <protection hidden="1"/>
    </xf>
    <xf numFmtId="0" fontId="68" fillId="24" borderId="2"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locked="0"/>
    </xf>
    <xf numFmtId="0" fontId="18" fillId="13" borderId="2" xfId="0" applyFont="1" applyFill="1" applyBorder="1" applyAlignment="1" applyProtection="1">
      <alignment horizontal="center" vertical="center"/>
      <protection hidden="1"/>
    </xf>
    <xf numFmtId="0" fontId="68" fillId="23" borderId="19" xfId="0" applyFont="1" applyFill="1" applyBorder="1" applyAlignment="1" applyProtection="1">
      <alignment horizontal="center" vertical="center"/>
      <protection hidden="1"/>
    </xf>
    <xf numFmtId="0" fontId="68" fillId="24" borderId="41" xfId="0" applyFont="1" applyFill="1" applyBorder="1" applyAlignment="1" applyProtection="1">
      <alignment horizontal="center" vertical="center"/>
      <protection hidden="1"/>
    </xf>
    <xf numFmtId="0" fontId="68" fillId="24" borderId="19" xfId="0" applyFont="1" applyFill="1" applyBorder="1" applyAlignment="1" applyProtection="1">
      <alignment horizontal="center" vertical="center"/>
      <protection hidden="1"/>
    </xf>
    <xf numFmtId="0" fontId="68" fillId="23" borderId="44" xfId="0" applyFont="1" applyFill="1" applyBorder="1" applyAlignment="1" applyProtection="1">
      <alignment horizontal="center" vertical="center"/>
      <protection hidden="1"/>
    </xf>
    <xf numFmtId="38" fontId="18" fillId="24" borderId="44" xfId="2" applyFont="1" applyFill="1" applyBorder="1" applyAlignment="1" applyProtection="1">
      <alignment horizontal="center" vertical="center"/>
      <protection hidden="1"/>
    </xf>
    <xf numFmtId="38" fontId="18" fillId="24" borderId="45" xfId="2"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protection hidden="1"/>
    </xf>
    <xf numFmtId="0" fontId="68" fillId="23" borderId="28" xfId="0" applyFont="1" applyFill="1" applyBorder="1" applyAlignment="1" applyProtection="1">
      <alignment horizontal="center" vertical="center"/>
      <protection hidden="1"/>
    </xf>
    <xf numFmtId="0" fontId="0" fillId="26" borderId="1" xfId="0" applyFill="1" applyBorder="1" applyAlignment="1" applyProtection="1">
      <alignment horizontal="left" vertical="center"/>
      <protection hidden="1"/>
    </xf>
    <xf numFmtId="0" fontId="0" fillId="26" borderId="12" xfId="0" applyFill="1" applyBorder="1" applyAlignment="1" applyProtection="1">
      <alignment horizontal="left" vertical="center"/>
      <protection hidden="1"/>
    </xf>
    <xf numFmtId="0" fontId="0" fillId="22" borderId="51" xfId="0" applyFill="1" applyBorder="1" applyAlignment="1" applyProtection="1">
      <alignment horizontal="left" vertical="center"/>
      <protection hidden="1"/>
    </xf>
    <xf numFmtId="0" fontId="0" fillId="22" borderId="52" xfId="0" applyFill="1" applyBorder="1" applyAlignment="1" applyProtection="1">
      <alignment horizontal="left" vertical="center"/>
      <protection hidden="1"/>
    </xf>
    <xf numFmtId="0" fontId="0" fillId="26" borderId="51" xfId="0" applyFill="1" applyBorder="1" applyAlignment="1" applyProtection="1">
      <alignment horizontal="left" vertical="center"/>
      <protection hidden="1"/>
    </xf>
    <xf numFmtId="0" fontId="0" fillId="26" borderId="52" xfId="0" applyFill="1" applyBorder="1" applyAlignment="1" applyProtection="1">
      <alignment horizontal="left" vertical="center"/>
      <protection hidden="1"/>
    </xf>
    <xf numFmtId="0" fontId="18" fillId="26" borderId="3" xfId="0" applyFont="1" applyFill="1" applyBorder="1" applyAlignment="1" applyProtection="1">
      <alignment horizontal="center" vertical="center" textRotation="255"/>
      <protection hidden="1"/>
    </xf>
    <xf numFmtId="0" fontId="18" fillId="26" borderId="6" xfId="0" applyFont="1" applyFill="1" applyBorder="1" applyAlignment="1" applyProtection="1">
      <alignment horizontal="center" vertical="center" textRotation="255"/>
      <protection hidden="1"/>
    </xf>
    <xf numFmtId="0" fontId="18" fillId="26" borderId="8" xfId="0" applyFont="1" applyFill="1" applyBorder="1" applyAlignment="1" applyProtection="1">
      <alignment horizontal="center" vertical="center" textRotation="255"/>
      <protection hidden="1"/>
    </xf>
    <xf numFmtId="0" fontId="68" fillId="23" borderId="11" xfId="0" applyFont="1" applyFill="1" applyBorder="1" applyAlignment="1" applyProtection="1">
      <alignment horizontal="center" vertical="center"/>
      <protection hidden="1"/>
    </xf>
    <xf numFmtId="0" fontId="68" fillId="23" borderId="12" xfId="0" applyFont="1" applyFill="1" applyBorder="1" applyAlignment="1" applyProtection="1">
      <alignment horizontal="center" vertical="center"/>
      <protection hidden="1"/>
    </xf>
    <xf numFmtId="0" fontId="0" fillId="26" borderId="49" xfId="0" applyFill="1" applyBorder="1" applyAlignment="1" applyProtection="1">
      <alignment horizontal="left" vertical="center"/>
      <protection hidden="1"/>
    </xf>
    <xf numFmtId="0" fontId="0" fillId="26" borderId="50" xfId="0" applyFill="1" applyBorder="1" applyAlignment="1" applyProtection="1">
      <alignment horizontal="left" vertical="center"/>
      <protection hidden="1"/>
    </xf>
    <xf numFmtId="0" fontId="68" fillId="24" borderId="11" xfId="0" applyFont="1" applyFill="1" applyBorder="1" applyAlignment="1" applyProtection="1">
      <alignment horizontal="center" vertical="center"/>
      <protection hidden="1"/>
    </xf>
    <xf numFmtId="0" fontId="68" fillId="24" borderId="12" xfId="0" applyFont="1" applyFill="1" applyBorder="1" applyAlignment="1" applyProtection="1">
      <alignment horizontal="center" vertical="center"/>
      <protection hidden="1"/>
    </xf>
    <xf numFmtId="0" fontId="5" fillId="0" borderId="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18" fillId="4" borderId="3" xfId="0" applyFont="1" applyFill="1" applyBorder="1" applyAlignment="1" applyProtection="1">
      <alignment horizontal="left" vertical="center"/>
      <protection hidden="1"/>
    </xf>
    <xf numFmtId="0" fontId="18" fillId="4" borderId="4" xfId="0" applyFont="1" applyFill="1" applyBorder="1" applyAlignment="1" applyProtection="1">
      <alignment horizontal="left" vertical="center"/>
      <protection hidden="1"/>
    </xf>
    <xf numFmtId="0" fontId="18" fillId="4" borderId="5" xfId="0" applyFont="1" applyFill="1" applyBorder="1" applyAlignment="1" applyProtection="1">
      <alignment horizontal="left" vertical="center"/>
      <protection hidden="1"/>
    </xf>
    <xf numFmtId="0" fontId="23" fillId="0" borderId="86" xfId="0" applyFont="1" applyBorder="1" applyAlignment="1" applyProtection="1">
      <alignment horizontal="center" vertical="center"/>
      <protection hidden="1"/>
    </xf>
    <xf numFmtId="0" fontId="0" fillId="0" borderId="87" xfId="0" applyBorder="1" applyProtection="1">
      <alignment vertical="center"/>
      <protection hidden="1"/>
    </xf>
    <xf numFmtId="0" fontId="68" fillId="22" borderId="88" xfId="0" applyFont="1" applyFill="1" applyBorder="1" applyAlignment="1" applyProtection="1">
      <alignment horizontal="center" vertical="center" textRotation="255"/>
      <protection hidden="1"/>
    </xf>
    <xf numFmtId="0" fontId="68" fillId="22" borderId="70" xfId="0" applyFont="1" applyFill="1" applyBorder="1" applyProtection="1">
      <alignment vertical="center"/>
      <protection hidden="1"/>
    </xf>
    <xf numFmtId="0" fontId="68" fillId="22" borderId="47" xfId="0" applyFont="1" applyFill="1" applyBorder="1" applyProtection="1">
      <alignment vertical="center"/>
      <protection hidden="1"/>
    </xf>
    <xf numFmtId="0" fontId="68" fillId="22" borderId="48" xfId="0" applyFont="1" applyFill="1" applyBorder="1" applyProtection="1">
      <alignment vertical="center"/>
      <protection hidden="1"/>
    </xf>
    <xf numFmtId="0" fontId="1" fillId="26" borderId="88" xfId="0" applyFont="1" applyFill="1" applyBorder="1" applyAlignment="1" applyProtection="1">
      <alignment horizontal="center" vertical="center" textRotation="255"/>
      <protection hidden="1"/>
    </xf>
    <xf numFmtId="0" fontId="1" fillId="26" borderId="70" xfId="0" applyFont="1" applyFill="1" applyBorder="1" applyProtection="1">
      <alignment vertical="center"/>
      <protection hidden="1"/>
    </xf>
    <xf numFmtId="0" fontId="1" fillId="26" borderId="47" xfId="0" applyFont="1" applyFill="1" applyBorder="1" applyProtection="1">
      <alignment vertical="center"/>
      <protection hidden="1"/>
    </xf>
    <xf numFmtId="0" fontId="0" fillId="7" borderId="2" xfId="0" applyFill="1" applyBorder="1" applyAlignment="1" applyProtection="1">
      <alignment horizontal="center" vertical="center" wrapText="1"/>
      <protection hidden="1"/>
    </xf>
    <xf numFmtId="0" fontId="68" fillId="24" borderId="28" xfId="0" applyFont="1" applyFill="1" applyBorder="1" applyAlignment="1" applyProtection="1">
      <alignment horizontal="center" vertical="center"/>
      <protection hidden="1"/>
    </xf>
    <xf numFmtId="0" fontId="68" fillId="24" borderId="74" xfId="0" applyFont="1" applyFill="1" applyBorder="1" applyAlignment="1" applyProtection="1">
      <alignment horizontal="center" vertical="center"/>
      <protection hidden="1"/>
    </xf>
    <xf numFmtId="0" fontId="68" fillId="24" borderId="83" xfId="0" applyFont="1" applyFill="1" applyBorder="1" applyAlignment="1" applyProtection="1">
      <alignment horizontal="center" vertical="center"/>
      <protection hidden="1"/>
    </xf>
    <xf numFmtId="0" fontId="68" fillId="22" borderId="3" xfId="0" applyFont="1" applyFill="1" applyBorder="1" applyAlignment="1" applyProtection="1">
      <alignment horizontal="center" vertical="center" textRotation="255"/>
      <protection hidden="1"/>
    </xf>
    <xf numFmtId="0" fontId="68" fillId="22" borderId="6" xfId="0" applyFont="1" applyFill="1" applyBorder="1" applyAlignment="1" applyProtection="1">
      <alignment horizontal="center" vertical="center" textRotation="255"/>
      <protection hidden="1"/>
    </xf>
    <xf numFmtId="0" fontId="68" fillId="22" borderId="8" xfId="0" applyFont="1" applyFill="1" applyBorder="1" applyAlignment="1" applyProtection="1">
      <alignment horizontal="center" vertical="center" textRotation="255"/>
      <protection hidden="1"/>
    </xf>
    <xf numFmtId="0" fontId="68" fillId="23" borderId="78" xfId="0" applyFont="1" applyFill="1" applyBorder="1" applyAlignment="1" applyProtection="1">
      <alignment horizontal="center" vertical="center"/>
      <protection hidden="1"/>
    </xf>
    <xf numFmtId="0" fontId="68" fillId="23" borderId="50" xfId="0" applyFont="1" applyFill="1" applyBorder="1" applyAlignment="1" applyProtection="1">
      <alignment horizontal="center" vertical="center"/>
      <protection hidden="1"/>
    </xf>
    <xf numFmtId="38" fontId="18" fillId="23" borderId="44" xfId="2" applyFont="1" applyFill="1" applyBorder="1" applyAlignment="1" applyProtection="1">
      <alignment horizontal="center" vertical="center"/>
      <protection hidden="1"/>
    </xf>
    <xf numFmtId="38" fontId="18" fillId="23" borderId="45" xfId="2" applyFont="1" applyFill="1" applyBorder="1" applyAlignment="1" applyProtection="1">
      <alignment horizontal="center" vertical="center"/>
      <protection hidden="1"/>
    </xf>
    <xf numFmtId="0" fontId="21" fillId="22" borderId="9" xfId="0" applyFont="1" applyFill="1" applyBorder="1" applyAlignment="1" applyProtection="1">
      <alignment horizontal="center" vertical="center"/>
      <protection hidden="1"/>
    </xf>
    <xf numFmtId="0" fontId="21" fillId="22" borderId="10" xfId="0" applyFont="1" applyFill="1" applyBorder="1" applyAlignment="1" applyProtection="1">
      <alignment horizontal="center" vertical="center"/>
      <protection hidden="1"/>
    </xf>
    <xf numFmtId="0" fontId="21" fillId="26" borderId="9" xfId="0" applyFont="1" applyFill="1" applyBorder="1" applyAlignment="1" applyProtection="1">
      <alignment horizontal="center" vertical="center"/>
      <protection hidden="1"/>
    </xf>
    <xf numFmtId="0" fontId="21" fillId="26" borderId="10" xfId="0" applyFont="1" applyFill="1" applyBorder="1" applyAlignment="1" applyProtection="1">
      <alignment horizontal="center" vertical="center"/>
      <protection hidden="1"/>
    </xf>
    <xf numFmtId="0" fontId="21" fillId="26" borderId="15" xfId="0" applyFont="1" applyFill="1" applyBorder="1" applyAlignment="1" applyProtection="1">
      <alignment horizontal="center" vertical="center"/>
      <protection hidden="1"/>
    </xf>
    <xf numFmtId="0" fontId="21" fillId="26" borderId="16" xfId="0" applyFont="1" applyFill="1" applyBorder="1" applyAlignment="1" applyProtection="1">
      <alignment horizontal="center" vertical="center"/>
      <protection hidden="1"/>
    </xf>
    <xf numFmtId="0" fontId="27" fillId="26" borderId="3" xfId="0" applyFont="1" applyFill="1" applyBorder="1" applyAlignment="1" applyProtection="1">
      <alignment horizontal="center" vertical="center" textRotation="255"/>
      <protection hidden="1"/>
    </xf>
    <xf numFmtId="0" fontId="27" fillId="26" borderId="6" xfId="0" applyFont="1" applyFill="1" applyBorder="1" applyAlignment="1" applyProtection="1">
      <alignment horizontal="center" vertical="center" textRotation="255"/>
      <protection hidden="1"/>
    </xf>
    <xf numFmtId="0" fontId="27" fillId="26" borderId="8" xfId="0" applyFont="1" applyFill="1" applyBorder="1" applyAlignment="1" applyProtection="1">
      <alignment horizontal="center" vertical="center" textRotation="255"/>
      <protection hidden="1"/>
    </xf>
    <xf numFmtId="0" fontId="0" fillId="22" borderId="49" xfId="0" applyFill="1" applyBorder="1" applyAlignment="1" applyProtection="1">
      <alignment horizontal="left" vertical="center"/>
      <protection hidden="1"/>
    </xf>
    <xf numFmtId="0" fontId="0" fillId="22" borderId="50" xfId="0" applyFill="1" applyBorder="1" applyAlignment="1" applyProtection="1">
      <alignment horizontal="left" vertical="center"/>
      <protection hidden="1"/>
    </xf>
    <xf numFmtId="0" fontId="0" fillId="22" borderId="1" xfId="0" applyFill="1" applyBorder="1" applyAlignment="1" applyProtection="1">
      <alignment horizontal="left" vertical="center"/>
      <protection hidden="1"/>
    </xf>
    <xf numFmtId="0" fontId="0" fillId="22" borderId="12" xfId="0" applyFill="1" applyBorder="1" applyAlignment="1" applyProtection="1">
      <alignment horizontal="left" vertical="center"/>
      <protection hidden="1"/>
    </xf>
    <xf numFmtId="0" fontId="7" fillId="7" borderId="24" xfId="0" applyFont="1" applyFill="1" applyBorder="1" applyAlignment="1" applyProtection="1">
      <alignment horizontal="left" vertical="center"/>
      <protection hidden="1"/>
    </xf>
    <xf numFmtId="0" fontId="7" fillId="24" borderId="19" xfId="0" applyFont="1" applyFill="1" applyBorder="1" applyAlignment="1" applyProtection="1">
      <alignment horizontal="center" vertical="center"/>
      <protection hidden="1"/>
    </xf>
    <xf numFmtId="0" fontId="27" fillId="22" borderId="3" xfId="0" applyFont="1" applyFill="1" applyBorder="1" applyAlignment="1" applyProtection="1">
      <alignment horizontal="center" vertical="center" textRotation="255"/>
      <protection hidden="1"/>
    </xf>
    <xf numFmtId="0" fontId="27" fillId="22" borderId="6" xfId="0" applyFont="1" applyFill="1" applyBorder="1" applyAlignment="1" applyProtection="1">
      <alignment horizontal="center" vertical="center" textRotation="255"/>
      <protection hidden="1"/>
    </xf>
    <xf numFmtId="0" fontId="27" fillId="22" borderId="8" xfId="0" applyFont="1" applyFill="1" applyBorder="1" applyAlignment="1" applyProtection="1">
      <alignment horizontal="center" vertical="center" textRotation="255"/>
      <protection hidden="1"/>
    </xf>
    <xf numFmtId="0" fontId="68" fillId="24" borderId="78" xfId="0" applyFont="1" applyFill="1" applyBorder="1" applyAlignment="1" applyProtection="1">
      <alignment horizontal="center" vertical="center"/>
      <protection hidden="1"/>
    </xf>
    <xf numFmtId="0" fontId="68" fillId="24" borderId="50" xfId="0" applyFont="1" applyFill="1" applyBorder="1" applyAlignment="1" applyProtection="1">
      <alignment horizontal="center" vertical="center"/>
      <protection hidden="1"/>
    </xf>
    <xf numFmtId="0" fontId="5" fillId="0" borderId="84" xfId="0" applyFont="1" applyBorder="1" applyAlignment="1" applyProtection="1">
      <alignment horizontal="center" vertical="center"/>
      <protection locked="0"/>
    </xf>
    <xf numFmtId="0" fontId="5" fillId="0" borderId="85" xfId="0" applyFont="1" applyBorder="1" applyAlignment="1" applyProtection="1">
      <alignment horizontal="center" vertical="center"/>
      <protection locked="0"/>
    </xf>
    <xf numFmtId="0" fontId="7" fillId="4" borderId="40" xfId="0" applyFont="1" applyFill="1" applyBorder="1" applyAlignment="1" applyProtection="1">
      <alignment horizontal="left" vertical="center"/>
      <protection hidden="1"/>
    </xf>
    <xf numFmtId="0" fontId="7" fillId="4" borderId="15" xfId="0" applyFont="1" applyFill="1" applyBorder="1" applyAlignment="1" applyProtection="1">
      <alignment horizontal="left" vertical="center"/>
      <protection hidden="1"/>
    </xf>
    <xf numFmtId="0" fontId="7" fillId="4" borderId="16" xfId="0" applyFont="1" applyFill="1" applyBorder="1" applyAlignment="1" applyProtection="1">
      <alignment horizontal="left" vertical="center"/>
      <protection hidden="1"/>
    </xf>
    <xf numFmtId="0" fontId="0" fillId="23" borderId="2" xfId="0" applyFill="1" applyBorder="1" applyAlignment="1" applyProtection="1">
      <alignment horizontal="center" vertical="center"/>
      <protection hidden="1"/>
    </xf>
    <xf numFmtId="0" fontId="68" fillId="23" borderId="35" xfId="0" applyFont="1" applyFill="1" applyBorder="1" applyAlignment="1" applyProtection="1">
      <alignment horizontal="center" vertical="center"/>
      <protection hidden="1"/>
    </xf>
    <xf numFmtId="0" fontId="68" fillId="23" borderId="20" xfId="0" applyFont="1" applyFill="1" applyBorder="1" applyAlignment="1" applyProtection="1">
      <alignment horizontal="center" vertical="center"/>
      <protection hidden="1"/>
    </xf>
    <xf numFmtId="0" fontId="18" fillId="23" borderId="35" xfId="0" applyFont="1" applyFill="1" applyBorder="1" applyAlignment="1" applyProtection="1">
      <alignment horizontal="center" vertical="center"/>
      <protection hidden="1"/>
    </xf>
    <xf numFmtId="0" fontId="18" fillId="23" borderId="20" xfId="0" applyFont="1" applyFill="1" applyBorder="1" applyAlignment="1" applyProtection="1">
      <alignment horizontal="center" vertical="center"/>
      <protection hidden="1"/>
    </xf>
    <xf numFmtId="0" fontId="68" fillId="24" borderId="40" xfId="0" applyFont="1" applyFill="1" applyBorder="1" applyAlignment="1" applyProtection="1">
      <alignment horizontal="center" vertical="center"/>
      <protection hidden="1"/>
    </xf>
    <xf numFmtId="0" fontId="68" fillId="24" borderId="90" xfId="0" applyFont="1" applyFill="1" applyBorder="1" applyAlignment="1" applyProtection="1">
      <alignment horizontal="center" vertical="center"/>
      <protection hidden="1"/>
    </xf>
    <xf numFmtId="0" fontId="68" fillId="24" borderId="13" xfId="0" applyFont="1" applyFill="1" applyBorder="1" applyAlignment="1" applyProtection="1">
      <alignment horizontal="center" vertical="center"/>
      <protection hidden="1"/>
    </xf>
    <xf numFmtId="0" fontId="68" fillId="24" borderId="14" xfId="0" applyFont="1" applyFill="1" applyBorder="1" applyAlignment="1" applyProtection="1">
      <alignment horizontal="center" vertical="center"/>
      <protection hidden="1"/>
    </xf>
    <xf numFmtId="0" fontId="0" fillId="23" borderId="89" xfId="0" applyFill="1" applyBorder="1" applyAlignment="1" applyProtection="1">
      <alignment horizontal="center" vertical="center"/>
      <protection hidden="1"/>
    </xf>
    <xf numFmtId="0" fontId="18" fillId="24" borderId="40" xfId="0" applyFont="1" applyFill="1" applyBorder="1" applyAlignment="1" applyProtection="1">
      <alignment horizontal="center" vertical="center"/>
      <protection hidden="1"/>
    </xf>
    <xf numFmtId="0" fontId="18" fillId="24" borderId="90" xfId="0" applyFont="1" applyFill="1" applyBorder="1" applyAlignment="1" applyProtection="1">
      <alignment horizontal="center" vertical="center"/>
      <protection hidden="1"/>
    </xf>
    <xf numFmtId="0" fontId="68" fillId="24" borderId="35" xfId="0" applyFont="1" applyFill="1" applyBorder="1" applyAlignment="1" applyProtection="1">
      <alignment horizontal="center" vertical="center"/>
      <protection hidden="1"/>
    </xf>
    <xf numFmtId="0" fontId="68" fillId="24" borderId="20" xfId="0" applyFont="1" applyFill="1" applyBorder="1" applyAlignment="1" applyProtection="1">
      <alignment horizontal="center" vertical="center"/>
      <protection hidden="1"/>
    </xf>
    <xf numFmtId="0" fontId="7" fillId="7" borderId="91" xfId="0" applyFont="1" applyFill="1" applyBorder="1" applyAlignment="1" applyProtection="1">
      <alignment horizontal="left" vertical="center"/>
      <protection hidden="1"/>
    </xf>
    <xf numFmtId="0" fontId="7" fillId="7" borderId="4" xfId="0" applyFont="1" applyFill="1" applyBorder="1" applyAlignment="1" applyProtection="1">
      <alignment horizontal="left" vertical="center"/>
      <protection hidden="1"/>
    </xf>
    <xf numFmtId="0" fontId="7" fillId="7" borderId="5" xfId="0" applyFont="1" applyFill="1" applyBorder="1" applyAlignment="1" applyProtection="1">
      <alignment horizontal="left" vertical="center"/>
      <protection hidden="1"/>
    </xf>
    <xf numFmtId="0" fontId="21" fillId="22" borderId="15" xfId="0" applyFont="1" applyFill="1" applyBorder="1" applyAlignment="1" applyProtection="1">
      <alignment horizontal="center" vertical="center"/>
      <protection hidden="1"/>
    </xf>
    <xf numFmtId="0" fontId="21" fillId="22" borderId="16" xfId="0" applyFont="1" applyFill="1" applyBorder="1" applyAlignment="1" applyProtection="1">
      <alignment horizontal="center" vertical="center"/>
      <protection hidden="1"/>
    </xf>
    <xf numFmtId="0" fontId="0" fillId="24" borderId="41" xfId="0" applyFill="1" applyBorder="1" applyAlignment="1" applyProtection="1">
      <alignment horizontal="center" vertical="center"/>
      <protection hidden="1"/>
    </xf>
    <xf numFmtId="0" fontId="0" fillId="24" borderId="2" xfId="0" applyFill="1" applyBorder="1" applyAlignment="1" applyProtection="1">
      <alignment horizontal="center" vertical="center"/>
      <protection hidden="1"/>
    </xf>
    <xf numFmtId="0" fontId="18" fillId="24" borderId="44" xfId="0" applyFont="1" applyFill="1" applyBorder="1" applyAlignment="1" applyProtection="1">
      <alignment horizontal="center" vertical="center"/>
      <protection hidden="1"/>
    </xf>
    <xf numFmtId="0" fontId="0" fillId="23" borderId="28" xfId="0" applyFill="1" applyBorder="1" applyAlignment="1" applyProtection="1">
      <alignment horizontal="center" vertical="center"/>
      <protection hidden="1"/>
    </xf>
    <xf numFmtId="0" fontId="16" fillId="7" borderId="2" xfId="0" applyFont="1" applyFill="1" applyBorder="1" applyAlignment="1" applyProtection="1">
      <alignment horizontal="center" vertical="center" wrapText="1"/>
      <protection hidden="1"/>
    </xf>
    <xf numFmtId="0" fontId="16" fillId="7" borderId="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textRotation="255" wrapText="1"/>
      <protection hidden="1"/>
    </xf>
    <xf numFmtId="0" fontId="18" fillId="4" borderId="71" xfId="0" applyFont="1" applyFill="1" applyBorder="1" applyAlignment="1" applyProtection="1">
      <alignment horizontal="center" vertical="center" textRotation="255" wrapText="1"/>
      <protection hidden="1"/>
    </xf>
    <xf numFmtId="0" fontId="18" fillId="4" borderId="35" xfId="0" applyFont="1" applyFill="1" applyBorder="1" applyAlignment="1" applyProtection="1">
      <alignment horizontal="center" vertical="center" textRotation="255" wrapText="1"/>
      <protection hidden="1"/>
    </xf>
    <xf numFmtId="178" fontId="18" fillId="11" borderId="13" xfId="4" applyNumberFormat="1" applyFont="1" applyFill="1" applyBorder="1" applyAlignment="1" applyProtection="1">
      <alignment horizontal="center" vertical="center" textRotation="255" wrapText="1"/>
      <protection hidden="1"/>
    </xf>
    <xf numFmtId="178" fontId="18" fillId="11" borderId="71" xfId="4" applyNumberFormat="1" applyFont="1" applyFill="1" applyBorder="1" applyAlignment="1" applyProtection="1">
      <alignment horizontal="center" vertical="center" textRotation="255" wrapText="1"/>
      <protection hidden="1"/>
    </xf>
    <xf numFmtId="178" fontId="18" fillId="11" borderId="35" xfId="4" applyNumberFormat="1" applyFont="1" applyFill="1" applyBorder="1" applyAlignment="1" applyProtection="1">
      <alignment horizontal="center" vertical="center" textRotation="255" wrapText="1"/>
      <protection hidden="1"/>
    </xf>
    <xf numFmtId="0" fontId="21" fillId="4" borderId="2" xfId="0" applyFont="1" applyFill="1" applyBorder="1" applyAlignment="1" applyProtection="1">
      <alignment horizontal="center" vertical="center"/>
      <protection hidden="1"/>
    </xf>
    <xf numFmtId="0" fontId="68" fillId="17" borderId="19" xfId="0" applyFont="1" applyFill="1" applyBorder="1" applyAlignment="1" applyProtection="1">
      <alignment horizontal="center" vertical="center"/>
      <protection hidden="1"/>
    </xf>
    <xf numFmtId="0" fontId="68" fillId="17" borderId="28" xfId="0" applyFont="1" applyFill="1" applyBorder="1" applyAlignment="1" applyProtection="1">
      <alignment horizontal="center" vertical="center"/>
      <protection hidden="1"/>
    </xf>
    <xf numFmtId="0" fontId="65" fillId="5" borderId="92" xfId="0" applyFont="1" applyFill="1" applyBorder="1" applyAlignment="1" applyProtection="1">
      <alignment horizontal="center" vertical="center" wrapText="1"/>
      <protection hidden="1"/>
    </xf>
    <xf numFmtId="0" fontId="65" fillId="5" borderId="93" xfId="0" applyFont="1" applyFill="1" applyBorder="1" applyAlignment="1" applyProtection="1">
      <alignment horizontal="center" vertical="center"/>
      <protection hidden="1"/>
    </xf>
    <xf numFmtId="0" fontId="38" fillId="17" borderId="28" xfId="0" applyFont="1" applyFill="1" applyBorder="1" applyAlignment="1" applyProtection="1">
      <alignment horizontal="center" vertical="center"/>
      <protection hidden="1"/>
    </xf>
    <xf numFmtId="0" fontId="38" fillId="17" borderId="2" xfId="0" applyFont="1" applyFill="1" applyBorder="1" applyAlignment="1" applyProtection="1">
      <alignment horizontal="center" vertical="center"/>
      <protection hidden="1"/>
    </xf>
    <xf numFmtId="0" fontId="38" fillId="17" borderId="14" xfId="0" applyFont="1" applyFill="1" applyBorder="1" applyAlignment="1" applyProtection="1">
      <alignment horizontal="center" vertical="center"/>
      <protection hidden="1"/>
    </xf>
    <xf numFmtId="0" fontId="38" fillId="17" borderId="20" xfId="0" applyFont="1" applyFill="1" applyBorder="1" applyAlignment="1" applyProtection="1">
      <alignment horizontal="center" vertical="center"/>
      <protection hidden="1"/>
    </xf>
    <xf numFmtId="0" fontId="38" fillId="17" borderId="19" xfId="0" applyFont="1" applyFill="1" applyBorder="1" applyAlignment="1" applyProtection="1">
      <alignment horizontal="center" vertical="center"/>
      <protection hidden="1"/>
    </xf>
    <xf numFmtId="0" fontId="38" fillId="17" borderId="12" xfId="0" applyFont="1" applyFill="1" applyBorder="1" applyAlignment="1" applyProtection="1">
      <alignment horizontal="center" vertical="center"/>
      <protection hidden="1"/>
    </xf>
    <xf numFmtId="0" fontId="0" fillId="29" borderId="11" xfId="0" applyFill="1" applyBorder="1" applyAlignment="1" applyProtection="1">
      <alignment horizontal="center" vertical="center"/>
      <protection hidden="1"/>
    </xf>
    <xf numFmtId="0" fontId="0" fillId="29" borderId="1" xfId="0" applyFill="1" applyBorder="1" applyAlignment="1" applyProtection="1">
      <alignment horizontal="center" vertical="center"/>
      <protection hidden="1"/>
    </xf>
    <xf numFmtId="0" fontId="38" fillId="19" borderId="11" xfId="0" applyFont="1" applyFill="1" applyBorder="1" applyAlignment="1" applyProtection="1">
      <alignment horizontal="center" vertical="center"/>
      <protection hidden="1"/>
    </xf>
    <xf numFmtId="0" fontId="38" fillId="19" borderId="1" xfId="0" applyFont="1" applyFill="1" applyBorder="1" applyAlignment="1" applyProtection="1">
      <alignment horizontal="center" vertical="center"/>
      <protection hidden="1"/>
    </xf>
    <xf numFmtId="0" fontId="38" fillId="29" borderId="1" xfId="0" applyFont="1" applyFill="1" applyBorder="1" applyAlignment="1" applyProtection="1">
      <alignment horizontal="center" vertical="center"/>
      <protection hidden="1"/>
    </xf>
    <xf numFmtId="0" fontId="65" fillId="30" borderId="40" xfId="0" applyFont="1" applyFill="1" applyBorder="1" applyAlignment="1" applyProtection="1">
      <alignment horizontal="center" vertical="center"/>
      <protection hidden="1"/>
    </xf>
    <xf numFmtId="0" fontId="65" fillId="30" borderId="15" xfId="0" applyFont="1" applyFill="1" applyBorder="1" applyAlignment="1" applyProtection="1">
      <alignment horizontal="center" vertical="center"/>
      <protection hidden="1"/>
    </xf>
    <xf numFmtId="0" fontId="65" fillId="30" borderId="16" xfId="0" applyFont="1" applyFill="1" applyBorder="1" applyAlignment="1" applyProtection="1">
      <alignment horizontal="center" vertical="center"/>
      <protection hidden="1"/>
    </xf>
    <xf numFmtId="0" fontId="38" fillId="29" borderId="11" xfId="0" applyFont="1" applyFill="1" applyBorder="1" applyAlignment="1" applyProtection="1">
      <alignment horizontal="center" vertical="center"/>
      <protection hidden="1"/>
    </xf>
    <xf numFmtId="0" fontId="96" fillId="0" borderId="95" xfId="0" applyFont="1" applyBorder="1" applyAlignment="1" applyProtection="1">
      <alignment horizontal="center" vertical="center"/>
      <protection locked="0"/>
    </xf>
    <xf numFmtId="0" fontId="96" fillId="0" borderId="96" xfId="0" applyFont="1" applyBorder="1" applyAlignment="1" applyProtection="1">
      <alignment horizontal="center" vertical="center"/>
      <protection locked="0"/>
    </xf>
    <xf numFmtId="0" fontId="92" fillId="0" borderId="0" xfId="0" applyFont="1" applyAlignment="1" applyProtection="1">
      <alignment horizontal="left" vertical="center" wrapText="1"/>
      <protection hidden="1"/>
    </xf>
    <xf numFmtId="0" fontId="92" fillId="0" borderId="17" xfId="0" applyFont="1" applyBorder="1" applyAlignment="1" applyProtection="1">
      <alignment horizontal="left" vertical="center" wrapText="1"/>
      <protection hidden="1"/>
    </xf>
    <xf numFmtId="0" fontId="66" fillId="26" borderId="97" xfId="0" applyFont="1" applyFill="1" applyBorder="1" applyAlignment="1" applyProtection="1">
      <alignment horizontal="left" vertical="center"/>
      <protection hidden="1"/>
    </xf>
    <xf numFmtId="0" fontId="66" fillId="26" borderId="98" xfId="0" applyFont="1" applyFill="1" applyBorder="1" applyAlignment="1" applyProtection="1">
      <alignment horizontal="left" vertical="center"/>
      <protection hidden="1"/>
    </xf>
    <xf numFmtId="0" fontId="66" fillId="26" borderId="99" xfId="0" applyFont="1" applyFill="1" applyBorder="1" applyAlignment="1" applyProtection="1">
      <alignment horizontal="left" vertical="center"/>
      <protection hidden="1"/>
    </xf>
    <xf numFmtId="0" fontId="18" fillId="17" borderId="2" xfId="0" applyFont="1" applyFill="1" applyBorder="1" applyAlignment="1" applyProtection="1">
      <alignment horizontal="center" vertical="center" wrapText="1"/>
      <protection hidden="1"/>
    </xf>
    <xf numFmtId="0" fontId="18" fillId="17" borderId="2" xfId="0" applyFont="1" applyFill="1" applyBorder="1" applyAlignment="1" applyProtection="1">
      <alignment horizontal="center" vertical="center"/>
      <protection hidden="1"/>
    </xf>
    <xf numFmtId="37" fontId="50" fillId="5" borderId="2" xfId="4" applyFont="1" applyFill="1" applyBorder="1" applyAlignment="1" applyProtection="1">
      <alignment horizontal="center" vertical="center"/>
      <protection hidden="1"/>
    </xf>
    <xf numFmtId="178" fontId="61" fillId="0" borderId="11" xfId="4" applyNumberFormat="1" applyFont="1" applyBorder="1" applyAlignment="1" applyProtection="1">
      <alignment horizontal="center" vertical="center"/>
      <protection locked="0"/>
    </xf>
    <xf numFmtId="178" fontId="61" fillId="0" borderId="1" xfId="4" applyNumberFormat="1" applyFont="1" applyBorder="1" applyAlignment="1" applyProtection="1">
      <alignment horizontal="center" vertical="center"/>
      <protection locked="0"/>
    </xf>
    <xf numFmtId="178" fontId="61" fillId="0" borderId="12" xfId="4" applyNumberFormat="1" applyFont="1" applyBorder="1" applyAlignment="1" applyProtection="1">
      <alignment horizontal="center" vertical="center"/>
      <protection locked="0"/>
    </xf>
    <xf numFmtId="0" fontId="38" fillId="28" borderId="11" xfId="0" applyFont="1" applyFill="1" applyBorder="1" applyAlignment="1" applyProtection="1">
      <alignment horizontal="center" vertical="center"/>
      <protection hidden="1"/>
    </xf>
    <xf numFmtId="0" fontId="38" fillId="28" borderId="1" xfId="0" applyFont="1" applyFill="1" applyBorder="1" applyAlignment="1" applyProtection="1">
      <alignment horizontal="center" vertical="center"/>
      <protection hidden="1"/>
    </xf>
    <xf numFmtId="0" fontId="38" fillId="28" borderId="37" xfId="0" applyFont="1" applyFill="1" applyBorder="1" applyAlignment="1" applyProtection="1">
      <alignment horizontal="center" vertical="center"/>
      <protection hidden="1"/>
    </xf>
    <xf numFmtId="0" fontId="38" fillId="28" borderId="12" xfId="0" applyFont="1" applyFill="1" applyBorder="1" applyAlignment="1" applyProtection="1">
      <alignment horizontal="center" vertical="center"/>
      <protection hidden="1"/>
    </xf>
    <xf numFmtId="38" fontId="18" fillId="5" borderId="2" xfId="2" applyFont="1" applyFill="1" applyBorder="1" applyAlignment="1" applyProtection="1">
      <alignment horizontal="center" vertical="center"/>
      <protection hidden="1"/>
    </xf>
    <xf numFmtId="0" fontId="38" fillId="12" borderId="11" xfId="0" applyFont="1" applyFill="1" applyBorder="1" applyAlignment="1" applyProtection="1">
      <alignment horizontal="center" vertical="center"/>
      <protection hidden="1"/>
    </xf>
    <xf numFmtId="0" fontId="38" fillId="12" borderId="1" xfId="0" applyFont="1" applyFill="1" applyBorder="1" applyAlignment="1" applyProtection="1">
      <alignment horizontal="center" vertical="center"/>
      <protection hidden="1"/>
    </xf>
    <xf numFmtId="0" fontId="38" fillId="12" borderId="12" xfId="0" applyFont="1" applyFill="1" applyBorder="1" applyAlignment="1" applyProtection="1">
      <alignment horizontal="center" vertical="center"/>
      <protection hidden="1"/>
    </xf>
    <xf numFmtId="0" fontId="52" fillId="12" borderId="2" xfId="0" applyFont="1" applyFill="1" applyBorder="1" applyAlignment="1" applyProtection="1">
      <alignment horizontal="center" vertical="center"/>
      <protection hidden="1"/>
    </xf>
    <xf numFmtId="0" fontId="0" fillId="12" borderId="11" xfId="0" applyFill="1" applyBorder="1" applyAlignment="1" applyProtection="1">
      <alignment horizontal="center" vertical="center"/>
      <protection hidden="1"/>
    </xf>
    <xf numFmtId="0" fontId="0" fillId="12" borderId="1" xfId="0" applyFill="1" applyBorder="1" applyAlignment="1" applyProtection="1">
      <alignment horizontal="center" vertical="center"/>
      <protection hidden="1"/>
    </xf>
    <xf numFmtId="0" fontId="38" fillId="12" borderId="2" xfId="0" applyFont="1" applyFill="1" applyBorder="1" applyAlignment="1" applyProtection="1">
      <alignment horizontal="center" vertical="center"/>
      <protection hidden="1"/>
    </xf>
    <xf numFmtId="0" fontId="18" fillId="12" borderId="2" xfId="0" applyFont="1" applyFill="1" applyBorder="1" applyAlignment="1" applyProtection="1">
      <alignment horizontal="center" vertical="center"/>
      <protection hidden="1"/>
    </xf>
    <xf numFmtId="0" fontId="21" fillId="4" borderId="40" xfId="0" applyFont="1" applyFill="1" applyBorder="1" applyAlignment="1" applyProtection="1">
      <alignment horizontal="center" vertical="center"/>
      <protection hidden="1"/>
    </xf>
    <xf numFmtId="0" fontId="21" fillId="4" borderId="15" xfId="0" applyFont="1" applyFill="1" applyBorder="1" applyAlignment="1" applyProtection="1">
      <alignment horizontal="center" vertical="center"/>
      <protection hidden="1"/>
    </xf>
    <xf numFmtId="0" fontId="21" fillId="4" borderId="16" xfId="0" applyFont="1" applyFill="1" applyBorder="1" applyAlignment="1" applyProtection="1">
      <alignment horizontal="center" vertical="center"/>
      <protection hidden="1"/>
    </xf>
    <xf numFmtId="0" fontId="16" fillId="15" borderId="2" xfId="0" applyFont="1" applyFill="1" applyBorder="1" applyAlignment="1" applyProtection="1">
      <alignment horizontal="center" vertical="center" wrapText="1"/>
      <protection hidden="1"/>
    </xf>
    <xf numFmtId="0" fontId="16" fillId="15" borderId="2" xfId="0" applyFont="1" applyFill="1" applyBorder="1" applyAlignment="1" applyProtection="1">
      <alignment horizontal="center" vertical="center"/>
      <protection hidden="1"/>
    </xf>
    <xf numFmtId="0" fontId="18" fillId="4" borderId="19" xfId="0" applyFont="1" applyFill="1" applyBorder="1" applyAlignment="1" applyProtection="1">
      <alignment horizontal="center" vertical="center" textRotation="255" wrapText="1"/>
      <protection hidden="1"/>
    </xf>
    <xf numFmtId="0" fontId="18" fillId="4" borderId="39" xfId="0" applyFont="1" applyFill="1" applyBorder="1" applyAlignment="1" applyProtection="1">
      <alignment horizontal="center" vertical="center" textRotation="255" wrapText="1"/>
      <protection hidden="1"/>
    </xf>
    <xf numFmtId="0" fontId="18" fillId="4" borderId="28" xfId="0" applyFont="1" applyFill="1" applyBorder="1" applyAlignment="1" applyProtection="1">
      <alignment horizontal="center" vertical="center" textRotation="255" wrapText="1"/>
      <protection hidden="1"/>
    </xf>
    <xf numFmtId="0" fontId="16" fillId="12" borderId="2" xfId="0" applyFont="1" applyFill="1" applyBorder="1" applyAlignment="1" applyProtection="1">
      <alignment horizontal="center" vertical="center"/>
      <protection hidden="1"/>
    </xf>
    <xf numFmtId="0" fontId="0" fillId="15" borderId="2" xfId="0" applyFill="1" applyBorder="1" applyAlignment="1" applyProtection="1">
      <alignment horizontal="center" vertical="center"/>
      <protection hidden="1"/>
    </xf>
    <xf numFmtId="0" fontId="98" fillId="0" borderId="0" xfId="0" applyFont="1" applyAlignment="1" applyProtection="1">
      <alignment horizontal="left" vertical="center" wrapText="1"/>
      <protection hidden="1"/>
    </xf>
    <xf numFmtId="0" fontId="21" fillId="4" borderId="11" xfId="0" applyFont="1" applyFill="1" applyBorder="1" applyAlignment="1" applyProtection="1">
      <alignment horizontal="center" vertical="center"/>
      <protection hidden="1"/>
    </xf>
    <xf numFmtId="0" fontId="21" fillId="4" borderId="1" xfId="0" applyFont="1" applyFill="1" applyBorder="1" applyAlignment="1" applyProtection="1">
      <alignment horizontal="center" vertical="center"/>
      <protection hidden="1"/>
    </xf>
    <xf numFmtId="0" fontId="21" fillId="4" borderId="12" xfId="0" applyFont="1" applyFill="1" applyBorder="1" applyAlignment="1" applyProtection="1">
      <alignment horizontal="center" vertical="center"/>
      <protection hidden="1"/>
    </xf>
    <xf numFmtId="178" fontId="18" fillId="15" borderId="19" xfId="4" applyNumberFormat="1" applyFont="1" applyFill="1" applyBorder="1" applyAlignment="1" applyProtection="1">
      <alignment horizontal="center" vertical="center" textRotation="255" wrapText="1"/>
      <protection hidden="1"/>
    </xf>
    <xf numFmtId="178" fontId="18" fillId="15" borderId="39" xfId="4" applyNumberFormat="1" applyFont="1" applyFill="1" applyBorder="1" applyAlignment="1" applyProtection="1">
      <alignment horizontal="center" vertical="center" textRotation="255" wrapText="1"/>
      <protection hidden="1"/>
    </xf>
    <xf numFmtId="178" fontId="18" fillId="15" borderId="28" xfId="4" applyNumberFormat="1" applyFont="1" applyFill="1" applyBorder="1" applyAlignment="1" applyProtection="1">
      <alignment horizontal="center" vertical="center" textRotation="255" wrapText="1"/>
      <protection hidden="1"/>
    </xf>
    <xf numFmtId="178" fontId="71" fillId="13" borderId="11" xfId="4" applyNumberFormat="1" applyFont="1" applyFill="1" applyBorder="1" applyAlignment="1" applyProtection="1">
      <alignment horizontal="center" vertical="center"/>
      <protection hidden="1"/>
    </xf>
    <xf numFmtId="178" fontId="71" fillId="13" borderId="1" xfId="4" applyNumberFormat="1" applyFont="1" applyFill="1" applyBorder="1" applyAlignment="1" applyProtection="1">
      <alignment horizontal="center" vertical="center"/>
      <protection hidden="1"/>
    </xf>
    <xf numFmtId="178" fontId="71" fillId="13" borderId="12" xfId="4" applyNumberFormat="1" applyFont="1" applyFill="1" applyBorder="1" applyAlignment="1" applyProtection="1">
      <alignment horizontal="center" vertical="center"/>
      <protection hidden="1"/>
    </xf>
    <xf numFmtId="38" fontId="18" fillId="12" borderId="12" xfId="2" applyFont="1" applyFill="1" applyBorder="1" applyAlignment="1" applyProtection="1">
      <alignment horizontal="center" vertical="center"/>
      <protection hidden="1"/>
    </xf>
    <xf numFmtId="38" fontId="18" fillId="12" borderId="2" xfId="2" applyFont="1" applyFill="1" applyBorder="1" applyAlignment="1" applyProtection="1">
      <alignment horizontal="center" vertical="center"/>
      <protection hidden="1"/>
    </xf>
    <xf numFmtId="0" fontId="68" fillId="12" borderId="100" xfId="0" applyFont="1" applyFill="1" applyBorder="1" applyAlignment="1" applyProtection="1">
      <alignment horizontal="center" vertical="center"/>
      <protection hidden="1"/>
    </xf>
    <xf numFmtId="0" fontId="68" fillId="12" borderId="101" xfId="0" applyFont="1" applyFill="1" applyBorder="1" applyAlignment="1" applyProtection="1">
      <alignment horizontal="center" vertical="center"/>
      <protection hidden="1"/>
    </xf>
    <xf numFmtId="0" fontId="18" fillId="12" borderId="2" xfId="0" applyFont="1" applyFill="1" applyBorder="1" applyAlignment="1" applyProtection="1">
      <alignment horizontal="center" vertical="center" wrapText="1"/>
      <protection hidden="1"/>
    </xf>
    <xf numFmtId="0" fontId="97" fillId="13" borderId="100" xfId="0" applyFont="1" applyFill="1" applyBorder="1" applyAlignment="1" applyProtection="1">
      <alignment horizontal="center" vertical="center"/>
      <protection hidden="1"/>
    </xf>
    <xf numFmtId="0" fontId="97" fillId="13" borderId="101" xfId="0" applyFont="1" applyFill="1" applyBorder="1" applyAlignment="1" applyProtection="1">
      <alignment horizontal="center" vertical="center"/>
      <protection hidden="1"/>
    </xf>
    <xf numFmtId="37" fontId="50" fillId="12" borderId="2" xfId="4" applyFont="1" applyFill="1" applyBorder="1" applyAlignment="1" applyProtection="1">
      <alignment horizontal="center" vertical="center"/>
      <protection hidden="1"/>
    </xf>
    <xf numFmtId="0" fontId="38" fillId="26" borderId="11" xfId="0" applyFont="1" applyFill="1" applyBorder="1" applyAlignment="1" applyProtection="1">
      <alignment horizontal="center" vertical="center"/>
      <protection hidden="1"/>
    </xf>
    <xf numFmtId="0" fontId="38" fillId="26" borderId="1" xfId="0" applyFont="1" applyFill="1" applyBorder="1" applyAlignment="1" applyProtection="1">
      <alignment horizontal="center" vertical="center"/>
      <protection hidden="1"/>
    </xf>
    <xf numFmtId="0" fontId="38" fillId="26" borderId="12" xfId="0" applyFont="1" applyFill="1" applyBorder="1" applyAlignment="1" applyProtection="1">
      <alignment horizontal="center" vertical="center"/>
      <protection hidden="1"/>
    </xf>
    <xf numFmtId="0" fontId="38" fillId="23" borderId="11" xfId="0" applyFont="1" applyFill="1" applyBorder="1" applyAlignment="1" applyProtection="1">
      <alignment horizontal="center" vertical="center"/>
      <protection hidden="1"/>
    </xf>
    <xf numFmtId="0" fontId="38" fillId="23" borderId="1" xfId="0" applyFont="1" applyFill="1" applyBorder="1" applyAlignment="1" applyProtection="1">
      <alignment horizontal="center" vertical="center"/>
      <protection hidden="1"/>
    </xf>
    <xf numFmtId="0" fontId="38" fillId="23" borderId="12" xfId="0" applyFont="1" applyFill="1" applyBorder="1" applyAlignment="1" applyProtection="1">
      <alignment horizontal="center" vertical="center"/>
      <protection hidden="1"/>
    </xf>
    <xf numFmtId="0" fontId="0" fillId="23" borderId="11" xfId="0" applyFill="1" applyBorder="1" applyAlignment="1" applyProtection="1">
      <alignment horizontal="center" vertical="center"/>
      <protection hidden="1"/>
    </xf>
    <xf numFmtId="0" fontId="0" fillId="23" borderId="1" xfId="0" applyFill="1" applyBorder="1" applyAlignment="1" applyProtection="1">
      <alignment horizontal="center" vertical="center"/>
      <protection hidden="1"/>
    </xf>
    <xf numFmtId="0" fontId="0" fillId="26" borderId="11" xfId="0" applyFill="1" applyBorder="1" applyAlignment="1" applyProtection="1">
      <alignment horizontal="center" vertical="center"/>
      <protection hidden="1"/>
    </xf>
    <xf numFmtId="0" fontId="0" fillId="26" borderId="1" xfId="0" applyFill="1" applyBorder="1" applyAlignment="1" applyProtection="1">
      <alignment horizontal="center" vertical="center"/>
      <protection hidden="1"/>
    </xf>
    <xf numFmtId="0" fontId="0" fillId="0" borderId="0" xfId="0"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43" fillId="0" borderId="0" xfId="0" applyFont="1" applyAlignment="1" applyProtection="1">
      <alignment horizontal="center" vertical="center"/>
      <protection locked="0"/>
    </xf>
    <xf numFmtId="0" fontId="18" fillId="7" borderId="11" xfId="0" applyFont="1" applyFill="1" applyBorder="1" applyAlignment="1" applyProtection="1">
      <alignment horizontal="center" vertical="center"/>
      <protection locked="0"/>
    </xf>
    <xf numFmtId="0" fontId="18" fillId="7" borderId="12" xfId="0" applyFont="1" applyFill="1" applyBorder="1" applyAlignment="1" applyProtection="1">
      <alignment horizontal="center" vertical="center"/>
      <protection locked="0"/>
    </xf>
    <xf numFmtId="0" fontId="18" fillId="0" borderId="0" xfId="0" applyFont="1" applyAlignment="1" applyProtection="1">
      <alignment horizontal="left" vertical="center" wrapText="1"/>
      <protection locked="0"/>
    </xf>
    <xf numFmtId="0" fontId="18" fillId="7" borderId="11" xfId="0" applyFont="1" applyFill="1" applyBorder="1" applyAlignment="1" applyProtection="1">
      <alignment horizontal="center" vertical="center"/>
      <protection hidden="1"/>
    </xf>
    <xf numFmtId="0" fontId="18" fillId="7" borderId="12" xfId="0" applyFont="1" applyFill="1" applyBorder="1" applyAlignment="1" applyProtection="1">
      <alignment horizontal="center" vertical="center"/>
      <protection hidden="1"/>
    </xf>
    <xf numFmtId="177" fontId="38" fillId="13" borderId="0" xfId="0" applyNumberFormat="1" applyFont="1" applyFill="1" applyAlignment="1" applyProtection="1">
      <alignment horizontal="center" vertical="center"/>
      <protection hidden="1"/>
    </xf>
    <xf numFmtId="0" fontId="64" fillId="0" borderId="30" xfId="0" applyFont="1" applyBorder="1" applyAlignment="1" applyProtection="1">
      <alignment horizontal="center" vertical="center"/>
      <protection hidden="1"/>
    </xf>
    <xf numFmtId="0" fontId="64" fillId="0" borderId="32" xfId="0" applyFont="1" applyBorder="1" applyAlignment="1" applyProtection="1">
      <alignment horizontal="center" vertical="center"/>
      <protection hidden="1"/>
    </xf>
    <xf numFmtId="38" fontId="65" fillId="0" borderId="27" xfId="2" applyFont="1" applyFill="1" applyBorder="1" applyAlignment="1" applyProtection="1">
      <alignment horizontal="center" vertical="center"/>
      <protection hidden="1"/>
    </xf>
    <xf numFmtId="38" fontId="64" fillId="0" borderId="33" xfId="2" applyFont="1" applyFill="1" applyBorder="1" applyAlignment="1" applyProtection="1">
      <alignment horizontal="center" vertical="center"/>
      <protection hidden="1"/>
    </xf>
    <xf numFmtId="57" fontId="88" fillId="0" borderId="30" xfId="0" applyNumberFormat="1" applyFont="1" applyBorder="1" applyAlignment="1" applyProtection="1">
      <alignment horizontal="center"/>
      <protection hidden="1"/>
    </xf>
    <xf numFmtId="38" fontId="79" fillId="0" borderId="27" xfId="2" applyFont="1" applyFill="1" applyBorder="1" applyProtection="1">
      <alignment vertical="center"/>
      <protection hidden="1"/>
    </xf>
    <xf numFmtId="38" fontId="79" fillId="0" borderId="32" xfId="2" applyFont="1" applyFill="1" applyBorder="1" applyProtection="1">
      <alignment vertical="center"/>
      <protection hidden="1"/>
    </xf>
    <xf numFmtId="38" fontId="79" fillId="0" borderId="65" xfId="2" applyFont="1" applyFill="1" applyBorder="1" applyProtection="1">
      <alignment vertical="center"/>
      <protection hidden="1"/>
    </xf>
    <xf numFmtId="38" fontId="79" fillId="0" borderId="66" xfId="2" applyFont="1" applyFill="1" applyBorder="1" applyProtection="1">
      <alignment vertical="center"/>
      <protection hidden="1"/>
    </xf>
    <xf numFmtId="0" fontId="64" fillId="0" borderId="31" xfId="0" applyFont="1" applyBorder="1" applyAlignment="1" applyProtection="1">
      <alignment horizontal="center" vertical="center"/>
      <protection hidden="1"/>
    </xf>
    <xf numFmtId="0" fontId="64" fillId="0" borderId="53" xfId="0" applyFont="1" applyBorder="1" applyAlignment="1" applyProtection="1">
      <alignment horizontal="center" vertical="center"/>
      <protection hidden="1"/>
    </xf>
    <xf numFmtId="38" fontId="64" fillId="0" borderId="34" xfId="2" applyFont="1" applyFill="1" applyBorder="1" applyAlignment="1" applyProtection="1">
      <alignment horizontal="center" vertical="center"/>
      <protection hidden="1"/>
    </xf>
    <xf numFmtId="0" fontId="64" fillId="0" borderId="27" xfId="0" applyFont="1" applyBorder="1" applyAlignment="1" applyProtection="1">
      <alignment horizontal="center" vertical="center"/>
      <protection hidden="1"/>
    </xf>
    <xf numFmtId="57" fontId="88" fillId="0" borderId="55" xfId="0" applyNumberFormat="1" applyFont="1" applyBorder="1" applyAlignment="1" applyProtection="1">
      <alignment horizontal="center"/>
      <protection hidden="1"/>
    </xf>
    <xf numFmtId="179" fontId="88" fillId="0" borderId="30" xfId="0" applyNumberFormat="1" applyFont="1" applyBorder="1" applyAlignment="1" applyProtection="1">
      <alignment horizontal="center"/>
      <protection hidden="1"/>
    </xf>
    <xf numFmtId="38" fontId="67" fillId="0" borderId="27" xfId="2" applyFont="1" applyFill="1" applyBorder="1" applyAlignment="1" applyProtection="1">
      <alignment horizontal="center" vertical="center"/>
      <protection hidden="1"/>
    </xf>
    <xf numFmtId="38" fontId="64" fillId="0" borderId="27" xfId="2" applyFont="1" applyFill="1" applyBorder="1" applyAlignment="1" applyProtection="1">
      <alignment horizontal="center" vertical="center"/>
      <protection hidden="1"/>
    </xf>
    <xf numFmtId="178" fontId="79" fillId="0" borderId="30" xfId="0" applyNumberFormat="1" applyFont="1" applyBorder="1" applyAlignment="1" applyProtection="1">
      <alignment horizontal="center" wrapText="1"/>
      <protection hidden="1"/>
    </xf>
    <xf numFmtId="0" fontId="64" fillId="0" borderId="30" xfId="0" applyFont="1" applyBorder="1" applyAlignment="1" applyProtection="1">
      <alignment horizontal="center" wrapText="1"/>
      <protection hidden="1"/>
    </xf>
    <xf numFmtId="0" fontId="28" fillId="0" borderId="61"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28" fillId="0" borderId="58" xfId="0" applyFont="1" applyBorder="1" applyAlignment="1" applyProtection="1">
      <alignment horizontal="center" vertical="center"/>
      <protection hidden="1"/>
    </xf>
    <xf numFmtId="0" fontId="29" fillId="0" borderId="58" xfId="0" applyFont="1" applyBorder="1" applyAlignment="1" applyProtection="1">
      <alignment horizontal="center" vertical="center"/>
      <protection hidden="1"/>
    </xf>
    <xf numFmtId="0" fontId="6" fillId="0" borderId="62" xfId="0" applyFont="1" applyBorder="1" applyAlignment="1" applyProtection="1">
      <alignment horizontal="center" vertical="center"/>
      <protection hidden="1"/>
    </xf>
  </cellXfs>
  <cellStyles count="5">
    <cellStyle name="ハイパーリンク" xfId="1" builtinId="8"/>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133350</xdr:colOff>
      <xdr:row>21</xdr:row>
      <xdr:rowOff>85725</xdr:rowOff>
    </xdr:from>
    <xdr:to>
      <xdr:col>10</xdr:col>
      <xdr:colOff>552450</xdr:colOff>
      <xdr:row>27</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950" y="3648075"/>
          <a:ext cx="54292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以下の手当も、就業規則で</a:t>
          </a:r>
          <a:r>
            <a:rPr lang="ja-JP" altLang="en-US" sz="1100" b="0" i="0" u="sng" strike="noStrike">
              <a:solidFill>
                <a:schemeClr val="dk1"/>
              </a:solidFill>
              <a:effectLst/>
              <a:latin typeface="+mn-lt"/>
              <a:ea typeface="+mn-ea"/>
              <a:cs typeface="+mn-cs"/>
            </a:rPr>
            <a:t>残業手当に代わるものであることが明確になっており</a:t>
          </a:r>
          <a:r>
            <a:rPr lang="ja-JP" altLang="en-US" sz="1100" b="0" i="0" u="none" strike="noStrike">
              <a:solidFill>
                <a:schemeClr val="dk1"/>
              </a:solidFill>
              <a:effectLst/>
              <a:latin typeface="+mn-lt"/>
              <a:ea typeface="+mn-ea"/>
              <a:cs typeface="+mn-cs"/>
            </a:rPr>
            <a:t>、</a:t>
          </a:r>
          <a:r>
            <a:rPr lang="ja-JP" altLang="en-US"/>
            <a:t> </a:t>
          </a:r>
          <a:endParaRPr lang="en-US" altLang="ja-JP"/>
        </a:p>
        <a:p>
          <a:r>
            <a:rPr lang="ja-JP" altLang="en-US" sz="1100" b="0" i="0" u="none" strike="noStrike">
              <a:solidFill>
                <a:schemeClr val="dk1"/>
              </a:solidFill>
              <a:effectLst/>
              <a:latin typeface="+mn-lt"/>
              <a:ea typeface="+mn-ea"/>
              <a:cs typeface="+mn-cs"/>
            </a:rPr>
            <a:t>　　具体的に</a:t>
          </a:r>
          <a:r>
            <a:rPr lang="ja-JP" altLang="en-US" sz="1100" b="0" i="0" u="sng" strike="noStrike">
              <a:solidFill>
                <a:srgbClr val="0000CC"/>
              </a:solidFill>
              <a:effectLst/>
              <a:latin typeface="+mn-lt"/>
              <a:ea typeface="+mn-ea"/>
              <a:cs typeface="+mn-cs"/>
            </a:rPr>
            <a:t>個別に、金額や残業時間単価等が明示されているとき</a:t>
          </a:r>
          <a:r>
            <a:rPr lang="ja-JP" altLang="en-US" sz="1100" b="0" i="0" u="none" strike="noStrike">
              <a:solidFill>
                <a:schemeClr val="dk1"/>
              </a:solidFill>
              <a:effectLst/>
              <a:latin typeface="+mn-lt"/>
              <a:ea typeface="+mn-ea"/>
              <a:cs typeface="+mn-cs"/>
            </a:rPr>
            <a:t>は割増算定基礎から</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除外できると考えます。</a:t>
          </a:r>
          <a:r>
            <a:rPr lang="ja-JP" altLang="en-US"/>
            <a:t> </a:t>
          </a:r>
          <a:endParaRPr lang="en-US" altLang="ja-JP"/>
        </a:p>
        <a:p>
          <a:r>
            <a:rPr lang="ja-JP" altLang="en-US" sz="1100" b="0" i="0" u="none" strike="noStrike">
              <a:solidFill>
                <a:schemeClr val="dk1"/>
              </a:solidFill>
              <a:effectLst/>
              <a:latin typeface="+mn-lt"/>
              <a:ea typeface="+mn-ea"/>
              <a:cs typeface="+mn-cs"/>
            </a:rPr>
            <a:t>　　ただし、除外する際は念のため管轄する監督署に確認しておくことをお勧めします。</a:t>
          </a:r>
          <a:r>
            <a:rPr lang="ja-JP" altLang="en-US"/>
            <a:t> </a:t>
          </a:r>
          <a:endParaRPr lang="en-US" altLang="ja-JP"/>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a:t>
          </a:r>
          <a:r>
            <a:rPr lang="ja-JP" altLang="en-US" sz="1100" b="0" i="0" u="none" strike="noStrike">
              <a:solidFill>
                <a:srgbClr val="3333FF"/>
              </a:solidFill>
              <a:effectLst/>
              <a:latin typeface="+mn-lt"/>
              <a:ea typeface="+mn-ea"/>
              <a:cs typeface="+mn-cs"/>
            </a:rPr>
            <a:t>　・</a:t>
          </a:r>
          <a:r>
            <a:rPr lang="ja-JP" altLang="ja-JP" sz="1100" b="0" i="0">
              <a:solidFill>
                <a:srgbClr val="3333FF"/>
              </a:solidFill>
              <a:effectLst/>
              <a:latin typeface="+mn-lt"/>
              <a:ea typeface="+mn-ea"/>
              <a:cs typeface="+mn-cs"/>
            </a:rPr>
            <a:t>「固定残業手当」</a:t>
          </a:r>
          <a:r>
            <a:rPr lang="ja-JP" altLang="ja-JP" sz="1100">
              <a:solidFill>
                <a:srgbClr val="3333FF"/>
              </a:solidFill>
              <a:effectLst/>
              <a:latin typeface="+mn-lt"/>
              <a:ea typeface="+mn-ea"/>
              <a:cs typeface="+mn-cs"/>
            </a:rPr>
            <a:t> </a:t>
          </a:r>
          <a:r>
            <a:rPr lang="ja-JP" altLang="en-US" sz="1100">
              <a:solidFill>
                <a:srgbClr val="3333FF"/>
              </a:solidFill>
              <a:effectLst/>
              <a:latin typeface="+mn-lt"/>
              <a:ea typeface="+mn-ea"/>
              <a:cs typeface="+mn-cs"/>
            </a:rPr>
            <a:t>、</a:t>
          </a:r>
          <a:r>
            <a:rPr lang="ja-JP" altLang="en-US" sz="1100" b="0" i="0" u="none" strike="noStrike">
              <a:solidFill>
                <a:srgbClr val="3333FF"/>
              </a:solidFill>
              <a:effectLst/>
              <a:latin typeface="+mn-lt"/>
              <a:ea typeface="+mn-ea"/>
              <a:cs typeface="+mn-cs"/>
            </a:rPr>
            <a:t>「営業手当」、「役職手当」、「管理職手当」</a:t>
          </a:r>
          <a:endParaRPr kumimoji="1" lang="ja-JP" altLang="en-US" sz="1100">
            <a:solidFill>
              <a:srgbClr val="3333FF"/>
            </a:solidFill>
          </a:endParaRPr>
        </a:p>
      </xdr:txBody>
    </xdr:sp>
    <xdr:clientData/>
  </xdr:twoCellAnchor>
  <xdr:twoCellAnchor>
    <xdr:from>
      <xdr:col>3</xdr:col>
      <xdr:colOff>355024</xdr:colOff>
      <xdr:row>71</xdr:row>
      <xdr:rowOff>34636</xdr:rowOff>
    </xdr:from>
    <xdr:to>
      <xdr:col>10</xdr:col>
      <xdr:colOff>1420091</xdr:colOff>
      <xdr:row>81</xdr:row>
      <xdr:rowOff>103908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1160" y="11767704"/>
          <a:ext cx="6061363" cy="1801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rgbClr val="FF0000"/>
              </a:solidFill>
              <a:effectLst/>
              <a:latin typeface="+mn-lt"/>
              <a:ea typeface="+mn-ea"/>
              <a:cs typeface="+mn-cs"/>
            </a:rPr>
            <a:t>（注）</a:t>
          </a:r>
          <a:endParaRPr lang="en-US" altLang="ja-JP" sz="1100" b="0" i="0" u="none" strike="noStrike">
            <a:solidFill>
              <a:srgbClr val="FF0000"/>
            </a:solidFill>
            <a:effectLst/>
            <a:latin typeface="+mn-lt"/>
            <a:ea typeface="+mn-ea"/>
            <a:cs typeface="+mn-cs"/>
          </a:endParaRPr>
        </a:p>
        <a:p>
          <a:r>
            <a:rPr lang="ja-JP" altLang="en-US" sz="1100" b="0" i="0" u="none" strike="noStrike">
              <a:solidFill>
                <a:schemeClr val="tx1"/>
              </a:solidFill>
              <a:effectLst/>
              <a:latin typeface="+mn-lt"/>
              <a:ea typeface="+mn-ea"/>
              <a:cs typeface="+mn-cs"/>
            </a:rPr>
            <a:t>　◆ 残業代見合手当であることを就業規則に規定している手当は</a:t>
          </a:r>
          <a:r>
            <a:rPr lang="ja-JP" altLang="en-US" sz="1100" b="0" i="0" u="none" strike="noStrike">
              <a:solidFill>
                <a:srgbClr val="0000CC"/>
              </a:solidFill>
              <a:effectLst/>
              <a:latin typeface="+mn-lt"/>
              <a:ea typeface="+mn-ea"/>
              <a:cs typeface="+mn-cs"/>
            </a:rPr>
            <a:t>、「</a:t>
          </a:r>
          <a:r>
            <a:rPr lang="en-US" altLang="ja-JP" sz="1100" b="0" i="0" u="none" strike="noStrike">
              <a:solidFill>
                <a:srgbClr val="0000CC"/>
              </a:solidFill>
              <a:effectLst/>
              <a:latin typeface="+mn-lt"/>
              <a:ea typeface="+mn-ea"/>
              <a:cs typeface="+mn-cs"/>
            </a:rPr>
            <a:t>AP</a:t>
          </a:r>
          <a:r>
            <a:rPr lang="ja-JP" altLang="en-US" sz="1100" b="0" i="0" u="none" strike="noStrike">
              <a:solidFill>
                <a:srgbClr val="0000CC"/>
              </a:solidFill>
              <a:effectLst/>
              <a:latin typeface="+mn-lt"/>
              <a:ea typeface="+mn-ea"/>
              <a:cs typeface="+mn-cs"/>
            </a:rPr>
            <a:t>列～</a:t>
          </a:r>
          <a:r>
            <a:rPr lang="en-US" altLang="ja-JP" sz="1100" b="0" i="0" u="none" strike="noStrike">
              <a:solidFill>
                <a:srgbClr val="0000CC"/>
              </a:solidFill>
              <a:effectLst/>
              <a:latin typeface="+mn-lt"/>
              <a:ea typeface="+mn-ea"/>
              <a:cs typeface="+mn-cs"/>
            </a:rPr>
            <a:t>AR</a:t>
          </a:r>
          <a:r>
            <a:rPr lang="ja-JP" altLang="en-US" sz="1100" b="0" i="0" u="none" strike="noStrike">
              <a:solidFill>
                <a:srgbClr val="0000CC"/>
              </a:solidFill>
              <a:effectLst/>
              <a:latin typeface="+mn-lt"/>
              <a:ea typeface="+mn-ea"/>
              <a:cs typeface="+mn-cs"/>
            </a:rPr>
            <a:t>列」</a:t>
          </a:r>
          <a:r>
            <a:rPr lang="ja-JP" altLang="en-US" sz="1100" b="0" i="0" u="none" strike="noStrike">
              <a:solidFill>
                <a:schemeClr val="tx1"/>
              </a:solidFill>
              <a:effectLst/>
              <a:latin typeface="+mn-lt"/>
              <a:ea typeface="+mn-ea"/>
              <a:cs typeface="+mn-cs"/>
            </a:rPr>
            <a:t>に入力する。</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　　　（従前から、時間外手当に代わるものとして支給されており、従業員もそのように理解している</a:t>
          </a:r>
          <a:endParaRPr lang="en-US" altLang="ja-JP" sz="1100" b="0" i="0" u="none" strike="noStrike">
            <a:solidFill>
              <a:schemeClr val="tx1"/>
            </a:solidFill>
            <a:effectLst/>
            <a:latin typeface="+mn-lt"/>
            <a:ea typeface="+mn-ea"/>
            <a:cs typeface="+mn-cs"/>
          </a:endParaRPr>
        </a:p>
        <a:p>
          <a:r>
            <a:rPr lang="ja-JP" altLang="en-US" sz="1100" b="0" i="0" u="none" strike="noStrike">
              <a:solidFill>
                <a:schemeClr val="tx1"/>
              </a:solidFill>
              <a:effectLst/>
              <a:latin typeface="+mn-lt"/>
              <a:ea typeface="+mn-ea"/>
              <a:cs typeface="+mn-cs"/>
            </a:rPr>
            <a:t>　　　　手当に限ります。）</a:t>
          </a:r>
          <a:endParaRPr lang="en-US" altLang="ja-JP" sz="1100" b="0" i="0" u="none" strike="noStrike">
            <a:solidFill>
              <a:schemeClr val="tx1"/>
            </a:solidFill>
            <a:effectLst/>
            <a:latin typeface="+mn-lt"/>
            <a:ea typeface="+mn-ea"/>
            <a:cs typeface="+mn-cs"/>
          </a:endParaRPr>
        </a:p>
        <a:p>
          <a:r>
            <a:rPr kumimoji="1" lang="ja-JP" altLang="en-US" sz="1100">
              <a:solidFill>
                <a:schemeClr val="tx1"/>
              </a:solidFill>
            </a:rPr>
            <a:t>　◆ </a:t>
          </a:r>
          <a:r>
            <a:rPr kumimoji="1" lang="en-US" altLang="ja-JP" sz="1100">
              <a:solidFill>
                <a:schemeClr val="tx1"/>
              </a:solidFill>
            </a:rPr>
            <a:t>.</a:t>
          </a:r>
          <a:r>
            <a:rPr kumimoji="1" lang="ja-JP" altLang="en-US" sz="1100">
              <a:solidFill>
                <a:schemeClr val="tx1"/>
              </a:solidFill>
            </a:rPr>
            <a:t>残業見合手当として「</a:t>
          </a:r>
          <a:r>
            <a:rPr kumimoji="1" lang="en-US" altLang="ja-JP" sz="1100">
              <a:solidFill>
                <a:schemeClr val="tx1"/>
              </a:solidFill>
            </a:rPr>
            <a:t>AP</a:t>
          </a:r>
          <a:r>
            <a:rPr kumimoji="1" lang="ja-JP" altLang="en-US" sz="1100">
              <a:solidFill>
                <a:schemeClr val="tx1"/>
              </a:solidFill>
            </a:rPr>
            <a:t>列～</a:t>
          </a:r>
          <a:r>
            <a:rPr kumimoji="1" lang="en-US" altLang="ja-JP" sz="1100">
              <a:solidFill>
                <a:schemeClr val="tx1"/>
              </a:solidFill>
            </a:rPr>
            <a:t>AR</a:t>
          </a:r>
          <a:r>
            <a:rPr kumimoji="1" lang="ja-JP" altLang="en-US" sz="1100">
              <a:solidFill>
                <a:schemeClr val="tx1"/>
              </a:solidFill>
            </a:rPr>
            <a:t>列」に入力された金額</a:t>
          </a:r>
          <a:r>
            <a:rPr kumimoji="1" lang="ja-JP" altLang="en-US" sz="1100" u="none">
              <a:solidFill>
                <a:schemeClr val="tx1"/>
              </a:solidFill>
            </a:rPr>
            <a:t>は、</a:t>
          </a:r>
          <a:r>
            <a:rPr kumimoji="1" lang="ja-JP" altLang="en-US" sz="1100" u="sng">
              <a:solidFill>
                <a:srgbClr val="0000CC"/>
              </a:solidFill>
            </a:rPr>
            <a:t>「改訂通知書」の「時間外労働見なし</a:t>
          </a:r>
          <a:endParaRPr kumimoji="1" lang="en-US" altLang="ja-JP" sz="1100" u="sng">
            <a:solidFill>
              <a:srgbClr val="0000CC"/>
            </a:solidFill>
          </a:endParaRPr>
        </a:p>
        <a:p>
          <a:r>
            <a:rPr kumimoji="1" lang="ja-JP" altLang="en-US" sz="1100">
              <a:solidFill>
                <a:srgbClr val="0000CC"/>
              </a:solidFill>
            </a:rPr>
            <a:t>　　　</a:t>
          </a:r>
          <a:r>
            <a:rPr kumimoji="1" lang="ja-JP" altLang="en-US" sz="1100" u="sng">
              <a:solidFill>
                <a:srgbClr val="0000CC"/>
              </a:solidFill>
            </a:rPr>
            <a:t>時間」　に加算・反映</a:t>
          </a:r>
          <a:r>
            <a:rPr kumimoji="1" lang="ja-JP" altLang="en-US" sz="1100">
              <a:solidFill>
                <a:schemeClr val="tx1"/>
              </a:solidFill>
            </a:rPr>
            <a:t>されます。</a:t>
          </a:r>
          <a:endParaRPr kumimoji="1" lang="en-US" altLang="ja-JP" sz="1100">
            <a:solidFill>
              <a:schemeClr val="tx1"/>
            </a:solidFill>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  残業見合手当として認められるためには、</a:t>
          </a:r>
          <a:r>
            <a:rPr lang="ja-JP" altLang="en-US" sz="1100" b="0" i="0" u="sng" strike="noStrike">
              <a:solidFill>
                <a:schemeClr val="dk1"/>
              </a:solidFill>
              <a:effectLst/>
              <a:latin typeface="+mn-lt"/>
              <a:ea typeface="+mn-ea"/>
              <a:cs typeface="+mn-cs"/>
            </a:rPr>
            <a:t>個別に、具体的な見込み残業時間や残業単価等</a:t>
          </a:r>
          <a:endParaRPr lang="en-US" altLang="ja-JP" sz="1100" b="0" i="0" u="sng"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a:t>
          </a:r>
          <a:r>
            <a:rPr lang="ja-JP" altLang="en-US" sz="1100" b="0" i="0" u="sng">
              <a:solidFill>
                <a:schemeClr val="dk1"/>
              </a:solidFill>
              <a:effectLst/>
              <a:latin typeface="+mn-lt"/>
              <a:ea typeface="+mn-ea"/>
              <a:cs typeface="+mn-cs"/>
            </a:rPr>
            <a:t>の</a:t>
          </a:r>
          <a:r>
            <a:rPr lang="ja-JP" altLang="ja-JP" sz="1100" b="0" i="0" u="sng">
              <a:solidFill>
                <a:schemeClr val="dk1"/>
              </a:solidFill>
              <a:effectLst/>
              <a:latin typeface="+mn-lt"/>
              <a:ea typeface="+mn-ea"/>
              <a:cs typeface="+mn-cs"/>
            </a:rPr>
            <a:t>明示</a:t>
          </a:r>
          <a:r>
            <a:rPr lang="ja-JP" altLang="en-US" sz="1100" b="0" i="0" u="none" strike="noStrike">
              <a:solidFill>
                <a:schemeClr val="dk1"/>
              </a:solidFill>
              <a:effectLst/>
              <a:latin typeface="+mn-lt"/>
              <a:ea typeface="+mn-ea"/>
              <a:cs typeface="+mn-cs"/>
            </a:rPr>
            <a:t>が必要です。</a:t>
          </a:r>
          <a:endParaRPr kumimoji="1" lang="en-US" altLang="ja-JP" sz="1100" u="none">
            <a:solidFill>
              <a:schemeClr val="tx1"/>
            </a:solidFill>
          </a:endParaRPr>
        </a:p>
        <a:p>
          <a:r>
            <a:rPr kumimoji="1" lang="ja-JP" altLang="en-US" sz="1100">
              <a:solidFill>
                <a:schemeClr val="tx1"/>
              </a:solidFill>
            </a:rPr>
            <a:t>　◆  従業員に提示して同意を得ておくことがリスク管理上必要です。</a:t>
          </a:r>
        </a:p>
      </xdr:txBody>
    </xdr:sp>
    <xdr:clientData/>
  </xdr:twoCellAnchor>
  <xdr:twoCellAnchor>
    <xdr:from>
      <xdr:col>11</xdr:col>
      <xdr:colOff>443344</xdr:colOff>
      <xdr:row>13</xdr:row>
      <xdr:rowOff>69272</xdr:rowOff>
    </xdr:from>
    <xdr:to>
      <xdr:col>17</xdr:col>
      <xdr:colOff>55417</xdr:colOff>
      <xdr:row>17</xdr:row>
      <xdr:rowOff>151014</xdr:rowOff>
    </xdr:to>
    <xdr:sp macro="" textlink="">
      <xdr:nvSpPr>
        <xdr:cNvPr id="4" name="四角形吹き出し 3">
          <a:extLst>
            <a:ext uri="{FF2B5EF4-FFF2-40B4-BE49-F238E27FC236}">
              <a16:creationId xmlns:a16="http://schemas.microsoft.com/office/drawing/2014/main" id="{E79823CA-C49F-91AE-3E31-50360A96E70C}"/>
            </a:ext>
          </a:extLst>
        </xdr:cNvPr>
        <xdr:cNvSpPr/>
      </xdr:nvSpPr>
      <xdr:spPr>
        <a:xfrm>
          <a:off x="7148944" y="2272145"/>
          <a:ext cx="3311237"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352425</xdr:colOff>
      <xdr:row>18</xdr:row>
      <xdr:rowOff>95250</xdr:rowOff>
    </xdr:from>
    <xdr:to>
      <xdr:col>8</xdr:col>
      <xdr:colOff>200025</xdr:colOff>
      <xdr:row>20</xdr:row>
      <xdr:rowOff>142875</xdr:rowOff>
    </xdr:to>
    <xdr:sp macro="" textlink="">
      <xdr:nvSpPr>
        <xdr:cNvPr id="22634" name="AutoShape 1">
          <a:extLst>
            <a:ext uri="{FF2B5EF4-FFF2-40B4-BE49-F238E27FC236}">
              <a16:creationId xmlns:a16="http://schemas.microsoft.com/office/drawing/2014/main" id="{00000000-0008-0000-0100-00006A580000}"/>
            </a:ext>
          </a:extLst>
        </xdr:cNvPr>
        <xdr:cNvSpPr>
          <a:spLocks noChangeArrowheads="1"/>
        </xdr:cNvSpPr>
      </xdr:nvSpPr>
      <xdr:spPr bwMode="auto">
        <a:xfrm>
          <a:off x="4686300" y="2943225"/>
          <a:ext cx="371475" cy="390525"/>
        </a:xfrm>
        <a:prstGeom prst="right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11</xdr:col>
      <xdr:colOff>666750</xdr:colOff>
      <xdr:row>22</xdr:row>
      <xdr:rowOff>38100</xdr:rowOff>
    </xdr:from>
    <xdr:to>
      <xdr:col>11</xdr:col>
      <xdr:colOff>962025</xdr:colOff>
      <xdr:row>22</xdr:row>
      <xdr:rowOff>152400</xdr:rowOff>
    </xdr:to>
    <xdr:sp macro="" textlink="">
      <xdr:nvSpPr>
        <xdr:cNvPr id="22635" name="AutoShape 2">
          <a:extLst>
            <a:ext uri="{FF2B5EF4-FFF2-40B4-BE49-F238E27FC236}">
              <a16:creationId xmlns:a16="http://schemas.microsoft.com/office/drawing/2014/main" id="{00000000-0008-0000-0100-00006B580000}"/>
            </a:ext>
          </a:extLst>
        </xdr:cNvPr>
        <xdr:cNvSpPr>
          <a:spLocks noChangeArrowheads="1"/>
        </xdr:cNvSpPr>
      </xdr:nvSpPr>
      <xdr:spPr bwMode="auto">
        <a:xfrm>
          <a:off x="7067550" y="3571875"/>
          <a:ext cx="295275" cy="114300"/>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4</xdr:col>
      <xdr:colOff>885825</xdr:colOff>
      <xdr:row>22</xdr:row>
      <xdr:rowOff>47625</xdr:rowOff>
    </xdr:from>
    <xdr:to>
      <xdr:col>5</xdr:col>
      <xdr:colOff>142875</xdr:colOff>
      <xdr:row>22</xdr:row>
      <xdr:rowOff>161925</xdr:rowOff>
    </xdr:to>
    <xdr:sp macro="" textlink="">
      <xdr:nvSpPr>
        <xdr:cNvPr id="22636" name="AutoShape 3">
          <a:extLst>
            <a:ext uri="{FF2B5EF4-FFF2-40B4-BE49-F238E27FC236}">
              <a16:creationId xmlns:a16="http://schemas.microsoft.com/office/drawing/2014/main" id="{00000000-0008-0000-0100-00006C580000}"/>
            </a:ext>
          </a:extLst>
        </xdr:cNvPr>
        <xdr:cNvSpPr>
          <a:spLocks noChangeArrowheads="1"/>
        </xdr:cNvSpPr>
      </xdr:nvSpPr>
      <xdr:spPr bwMode="auto">
        <a:xfrm>
          <a:off x="2514600" y="3581400"/>
          <a:ext cx="295275" cy="114300"/>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15</xdr:col>
      <xdr:colOff>104775</xdr:colOff>
      <xdr:row>26</xdr:row>
      <xdr:rowOff>114300</xdr:rowOff>
    </xdr:from>
    <xdr:to>
      <xdr:col>20</xdr:col>
      <xdr:colOff>0</xdr:colOff>
      <xdr:row>37</xdr:row>
      <xdr:rowOff>190500</xdr:rowOff>
    </xdr:to>
    <xdr:sp macro="" textlink="">
      <xdr:nvSpPr>
        <xdr:cNvPr id="3076" name="AutoShape 4">
          <a:extLst>
            <a:ext uri="{FF2B5EF4-FFF2-40B4-BE49-F238E27FC236}">
              <a16:creationId xmlns:a16="http://schemas.microsoft.com/office/drawing/2014/main" id="{00000000-0008-0000-0100-0000040C0000}"/>
            </a:ext>
          </a:extLst>
        </xdr:cNvPr>
        <xdr:cNvSpPr>
          <a:spLocks noChangeArrowheads="1"/>
        </xdr:cNvSpPr>
      </xdr:nvSpPr>
      <xdr:spPr bwMode="auto">
        <a:xfrm>
          <a:off x="9401175" y="4381500"/>
          <a:ext cx="1228725" cy="2028825"/>
        </a:xfrm>
        <a:prstGeom prst="wedgeRectCallout">
          <a:avLst>
            <a:gd name="adj1" fmla="val -70154"/>
            <a:gd name="adj2" fmla="val -3249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sng" strike="noStrike" baseline="0">
              <a:solidFill>
                <a:srgbClr val="FF0000"/>
              </a:solidFill>
              <a:latin typeface="ＭＳ Ｐゴシック"/>
              <a:ea typeface="ＭＳ Ｐゴシック"/>
            </a:rPr>
            <a:t>※</a:t>
          </a:r>
          <a:r>
            <a:rPr lang="ja-JP" altLang="en-US" sz="1100" b="0" i="0" u="sng" strike="noStrike" baseline="0">
              <a:solidFill>
                <a:srgbClr val="FF0000"/>
              </a:solidFill>
              <a:latin typeface="ＭＳ Ｐゴシック"/>
              <a:ea typeface="ＭＳ Ｐゴシック"/>
            </a:rPr>
            <a:t>管理職</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「１」のケースでは、深夜割増固定残業のみ支給し、毎月の残業手当は支給しない。</a:t>
          </a:r>
        </a:p>
        <a:p>
          <a:pPr algn="l" rtl="0">
            <a:defRPr sz="1000"/>
          </a:pPr>
          <a:r>
            <a:rPr lang="ja-JP" altLang="en-US" sz="1100" b="0" i="0" u="none" strike="noStrike" baseline="0">
              <a:solidFill>
                <a:srgbClr val="000000"/>
              </a:solidFill>
              <a:latin typeface="ＭＳ Ｐゴシック"/>
              <a:ea typeface="ＭＳ Ｐゴシック"/>
            </a:rPr>
            <a:t>　「２」のケースでは、残業手当および深夜割増のいずれも支給しない。</a:t>
          </a:r>
        </a:p>
      </xdr:txBody>
    </xdr:sp>
    <xdr:clientData/>
  </xdr:twoCellAnchor>
  <xdr:twoCellAnchor>
    <xdr:from>
      <xdr:col>15</xdr:col>
      <xdr:colOff>114300</xdr:colOff>
      <xdr:row>11</xdr:row>
      <xdr:rowOff>57150</xdr:rowOff>
    </xdr:from>
    <xdr:to>
      <xdr:col>20</xdr:col>
      <xdr:colOff>0</xdr:colOff>
      <xdr:row>24</xdr:row>
      <xdr:rowOff>200025</xdr:rowOff>
    </xdr:to>
    <xdr:sp macro="" textlink="">
      <xdr:nvSpPr>
        <xdr:cNvPr id="3077" name="AutoShape 5">
          <a:extLst>
            <a:ext uri="{FF2B5EF4-FFF2-40B4-BE49-F238E27FC236}">
              <a16:creationId xmlns:a16="http://schemas.microsoft.com/office/drawing/2014/main" id="{00000000-0008-0000-0100-0000050C0000}"/>
            </a:ext>
          </a:extLst>
        </xdr:cNvPr>
        <xdr:cNvSpPr>
          <a:spLocks noChangeArrowheads="1"/>
        </xdr:cNvSpPr>
      </xdr:nvSpPr>
      <xdr:spPr bwMode="auto">
        <a:xfrm>
          <a:off x="9410700" y="1771650"/>
          <a:ext cx="1219200" cy="2305050"/>
        </a:xfrm>
        <a:prstGeom prst="wedgeRectCallout">
          <a:avLst>
            <a:gd name="adj1" fmla="val -69531"/>
            <a:gd name="adj2" fmla="val 1363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時間外割増は</a:t>
          </a:r>
          <a:r>
            <a:rPr lang="en-US" altLang="ja-JP" sz="1100" b="0" i="0" u="none" strike="noStrike" baseline="0">
              <a:solidFill>
                <a:srgbClr val="000000"/>
              </a:solidFill>
              <a:latin typeface="ＭＳ Ｐゴシック"/>
              <a:ea typeface="ＭＳ Ｐゴシック"/>
            </a:rPr>
            <a:t>1.25</a:t>
          </a:r>
          <a:r>
            <a:rPr lang="ja-JP" altLang="en-US" sz="1100" b="0" i="0" u="none" strike="noStrike" baseline="0">
              <a:solidFill>
                <a:srgbClr val="000000"/>
              </a:solidFill>
              <a:latin typeface="ＭＳ Ｐゴシック"/>
              <a:ea typeface="ＭＳ Ｐゴシック"/>
            </a:rPr>
            <a:t>倍、深夜割増は</a:t>
          </a:r>
          <a:r>
            <a:rPr lang="en-US" altLang="ja-JP" sz="1100" b="0" i="0" u="none" strike="noStrike" baseline="0">
              <a:solidFill>
                <a:srgbClr val="000000"/>
              </a:solidFill>
              <a:latin typeface="ＭＳ Ｐゴシック"/>
              <a:ea typeface="ＭＳ Ｐゴシック"/>
            </a:rPr>
            <a:t>0.25</a:t>
          </a:r>
          <a:r>
            <a:rPr lang="ja-JP" altLang="en-US" sz="1100" b="0" i="0" u="none" strike="noStrike" baseline="0">
              <a:solidFill>
                <a:srgbClr val="000000"/>
              </a:solidFill>
              <a:latin typeface="ＭＳ Ｐゴシック"/>
              <a:ea typeface="ＭＳ Ｐゴシック"/>
            </a:rPr>
            <a:t>倍、休日割増は</a:t>
          </a:r>
          <a:r>
            <a:rPr lang="en-US" altLang="ja-JP" sz="1100" b="0" i="0" u="none" strike="noStrike" baseline="0">
              <a:solidFill>
                <a:srgbClr val="000000"/>
              </a:solidFill>
              <a:latin typeface="ＭＳ Ｐゴシック"/>
              <a:ea typeface="ＭＳ Ｐゴシック"/>
            </a:rPr>
            <a:t>1.35</a:t>
          </a:r>
          <a:r>
            <a:rPr lang="ja-JP" altLang="en-US" sz="1100" b="0" i="0" u="none" strike="noStrike" baseline="0">
              <a:solidFill>
                <a:srgbClr val="000000"/>
              </a:solidFill>
              <a:latin typeface="ＭＳ Ｐゴシック"/>
              <a:ea typeface="ＭＳ Ｐゴシック"/>
            </a:rPr>
            <a:t>倍で計算しています。</a:t>
          </a:r>
          <a:r>
            <a:rPr lang="ja-JP" altLang="en-US" sz="1100" b="0" i="0" u="sng" strike="noStrike" baseline="0">
              <a:solidFill>
                <a:srgbClr val="FF0000"/>
              </a:solidFill>
              <a:latin typeface="ＭＳ Ｐゴシック"/>
              <a:ea typeface="ＭＳ Ｐゴシック"/>
            </a:rPr>
            <a:t>深夜割増が時間外労働でおこなわれるときは、</a:t>
          </a:r>
          <a:r>
            <a:rPr lang="en-US" altLang="ja-JP" sz="1100" b="0" i="0" u="sng" strike="noStrike" baseline="0">
              <a:solidFill>
                <a:srgbClr val="FF0000"/>
              </a:solidFill>
              <a:latin typeface="ＭＳ Ｐゴシック"/>
              <a:ea typeface="ＭＳ Ｐゴシック"/>
            </a:rPr>
            <a:t>1.50</a:t>
          </a:r>
          <a:r>
            <a:rPr lang="ja-JP" altLang="en-US" sz="1100" b="0" i="0" u="sng" strike="noStrike" baseline="0">
              <a:solidFill>
                <a:srgbClr val="FF0000"/>
              </a:solidFill>
              <a:latin typeface="ＭＳ Ｐゴシック"/>
              <a:ea typeface="ＭＳ Ｐゴシック"/>
            </a:rPr>
            <a:t>倍になりますので、</a:t>
          </a:r>
          <a:r>
            <a:rPr lang="en-US" altLang="ja-JP" sz="1100" b="0" i="0" u="sng" strike="noStrike" baseline="0">
              <a:solidFill>
                <a:srgbClr val="FF0000"/>
              </a:solidFill>
              <a:latin typeface="ＭＳ Ｐゴシック"/>
              <a:ea typeface="ＭＳ Ｐゴシック"/>
            </a:rPr>
            <a:t>1.25</a:t>
          </a:r>
          <a:r>
            <a:rPr lang="ja-JP" altLang="en-US" sz="1100" b="0" i="0" u="sng" strike="noStrike" baseline="0">
              <a:solidFill>
                <a:srgbClr val="FF0000"/>
              </a:solidFill>
              <a:latin typeface="ＭＳ Ｐゴシック"/>
              <a:ea typeface="ＭＳ Ｐゴシック"/>
            </a:rPr>
            <a:t>部分を時間外割増に、</a:t>
          </a:r>
          <a:r>
            <a:rPr lang="en-US" altLang="ja-JP" sz="1100" b="0" i="0" u="sng" strike="noStrike" baseline="0">
              <a:solidFill>
                <a:srgbClr val="FF0000"/>
              </a:solidFill>
              <a:latin typeface="ＭＳ Ｐゴシック"/>
              <a:ea typeface="ＭＳ Ｐゴシック"/>
            </a:rPr>
            <a:t>0.25</a:t>
          </a:r>
          <a:r>
            <a:rPr lang="ja-JP" altLang="en-US" sz="1100" b="0" i="0" u="sng" strike="noStrike" baseline="0">
              <a:solidFill>
                <a:srgbClr val="FF0000"/>
              </a:solidFill>
              <a:latin typeface="ＭＳ Ｐゴシック"/>
              <a:ea typeface="ＭＳ Ｐゴシック"/>
            </a:rPr>
            <a:t>部分を深夜割増に分けて入力してください。</a:t>
          </a:r>
        </a:p>
      </xdr:txBody>
    </xdr:sp>
    <xdr:clientData/>
  </xdr:twoCellAnchor>
  <xdr:twoCellAnchor>
    <xdr:from>
      <xdr:col>12</xdr:col>
      <xdr:colOff>152400</xdr:colOff>
      <xdr:row>66</xdr:row>
      <xdr:rowOff>28575</xdr:rowOff>
    </xdr:from>
    <xdr:to>
      <xdr:col>12</xdr:col>
      <xdr:colOff>371475</xdr:colOff>
      <xdr:row>66</xdr:row>
      <xdr:rowOff>161925</xdr:rowOff>
    </xdr:to>
    <xdr:sp macro="" textlink="">
      <xdr:nvSpPr>
        <xdr:cNvPr id="22639" name="AutoShape 6">
          <a:extLst>
            <a:ext uri="{FF2B5EF4-FFF2-40B4-BE49-F238E27FC236}">
              <a16:creationId xmlns:a16="http://schemas.microsoft.com/office/drawing/2014/main" id="{00000000-0008-0000-0100-00006F580000}"/>
            </a:ext>
          </a:extLst>
        </xdr:cNvPr>
        <xdr:cNvSpPr>
          <a:spLocks noChangeArrowheads="1"/>
        </xdr:cNvSpPr>
      </xdr:nvSpPr>
      <xdr:spPr bwMode="auto">
        <a:xfrm>
          <a:off x="7639050" y="12049125"/>
          <a:ext cx="219075" cy="133350"/>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12</xdr:col>
      <xdr:colOff>219075</xdr:colOff>
      <xdr:row>70</xdr:row>
      <xdr:rowOff>28575</xdr:rowOff>
    </xdr:from>
    <xdr:to>
      <xdr:col>12</xdr:col>
      <xdr:colOff>438150</xdr:colOff>
      <xdr:row>70</xdr:row>
      <xdr:rowOff>161925</xdr:rowOff>
    </xdr:to>
    <xdr:sp macro="" textlink="">
      <xdr:nvSpPr>
        <xdr:cNvPr id="22640" name="AutoShape 7">
          <a:extLst>
            <a:ext uri="{FF2B5EF4-FFF2-40B4-BE49-F238E27FC236}">
              <a16:creationId xmlns:a16="http://schemas.microsoft.com/office/drawing/2014/main" id="{00000000-0008-0000-0100-000070580000}"/>
            </a:ext>
          </a:extLst>
        </xdr:cNvPr>
        <xdr:cNvSpPr>
          <a:spLocks noChangeArrowheads="1"/>
        </xdr:cNvSpPr>
      </xdr:nvSpPr>
      <xdr:spPr bwMode="auto">
        <a:xfrm>
          <a:off x="7705725" y="12849225"/>
          <a:ext cx="219075" cy="133350"/>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2</xdr:col>
      <xdr:colOff>57150</xdr:colOff>
      <xdr:row>25</xdr:row>
      <xdr:rowOff>161925</xdr:rowOff>
    </xdr:from>
    <xdr:to>
      <xdr:col>3</xdr:col>
      <xdr:colOff>133350</xdr:colOff>
      <xdr:row>26</xdr:row>
      <xdr:rowOff>123825</xdr:rowOff>
    </xdr:to>
    <xdr:sp macro="" textlink="">
      <xdr:nvSpPr>
        <xdr:cNvPr id="22641" name="AutoShape 1">
          <a:extLst>
            <a:ext uri="{FF2B5EF4-FFF2-40B4-BE49-F238E27FC236}">
              <a16:creationId xmlns:a16="http://schemas.microsoft.com/office/drawing/2014/main" id="{00000000-0008-0000-0100-000071580000}"/>
            </a:ext>
          </a:extLst>
        </xdr:cNvPr>
        <xdr:cNvSpPr>
          <a:spLocks noChangeArrowheads="1"/>
        </xdr:cNvSpPr>
      </xdr:nvSpPr>
      <xdr:spPr bwMode="auto">
        <a:xfrm>
          <a:off x="476250" y="4257675"/>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7</xdr:col>
      <xdr:colOff>142875</xdr:colOff>
      <xdr:row>72</xdr:row>
      <xdr:rowOff>171450</xdr:rowOff>
    </xdr:from>
    <xdr:to>
      <xdr:col>7</xdr:col>
      <xdr:colOff>514350</xdr:colOff>
      <xdr:row>74</xdr:row>
      <xdr:rowOff>161925</xdr:rowOff>
    </xdr:to>
    <xdr:sp macro="" textlink="">
      <xdr:nvSpPr>
        <xdr:cNvPr id="22642" name="AutoShape 1">
          <a:extLst>
            <a:ext uri="{FF2B5EF4-FFF2-40B4-BE49-F238E27FC236}">
              <a16:creationId xmlns:a16="http://schemas.microsoft.com/office/drawing/2014/main" id="{00000000-0008-0000-0100-000072580000}"/>
            </a:ext>
          </a:extLst>
        </xdr:cNvPr>
        <xdr:cNvSpPr>
          <a:spLocks noChangeArrowheads="1"/>
        </xdr:cNvSpPr>
      </xdr:nvSpPr>
      <xdr:spPr bwMode="auto">
        <a:xfrm>
          <a:off x="4476750" y="13392150"/>
          <a:ext cx="371475" cy="390525"/>
        </a:xfrm>
        <a:prstGeom prst="right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12</xdr:col>
      <xdr:colOff>866775</xdr:colOff>
      <xdr:row>28</xdr:row>
      <xdr:rowOff>38100</xdr:rowOff>
    </xdr:from>
    <xdr:to>
      <xdr:col>13</xdr:col>
      <xdr:colOff>9525</xdr:colOff>
      <xdr:row>29</xdr:row>
      <xdr:rowOff>161925</xdr:rowOff>
    </xdr:to>
    <xdr:sp macro="" textlink="">
      <xdr:nvSpPr>
        <xdr:cNvPr id="22643" name="AutoShape 2">
          <a:extLst>
            <a:ext uri="{FF2B5EF4-FFF2-40B4-BE49-F238E27FC236}">
              <a16:creationId xmlns:a16="http://schemas.microsoft.com/office/drawing/2014/main" id="{00000000-0008-0000-0100-000073580000}"/>
            </a:ext>
          </a:extLst>
        </xdr:cNvPr>
        <xdr:cNvSpPr>
          <a:spLocks noChangeArrowheads="1"/>
        </xdr:cNvSpPr>
      </xdr:nvSpPr>
      <xdr:spPr bwMode="auto">
        <a:xfrm rot="5400000">
          <a:off x="8296275" y="4714875"/>
          <a:ext cx="295275" cy="180975"/>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12</xdr:col>
      <xdr:colOff>838200</xdr:colOff>
      <xdr:row>68</xdr:row>
      <xdr:rowOff>76200</xdr:rowOff>
    </xdr:from>
    <xdr:to>
      <xdr:col>12</xdr:col>
      <xdr:colOff>1019175</xdr:colOff>
      <xdr:row>69</xdr:row>
      <xdr:rowOff>171450</xdr:rowOff>
    </xdr:to>
    <xdr:sp macro="" textlink="">
      <xdr:nvSpPr>
        <xdr:cNvPr id="22644" name="AutoShape 2">
          <a:extLst>
            <a:ext uri="{FF2B5EF4-FFF2-40B4-BE49-F238E27FC236}">
              <a16:creationId xmlns:a16="http://schemas.microsoft.com/office/drawing/2014/main" id="{00000000-0008-0000-0100-000074580000}"/>
            </a:ext>
          </a:extLst>
        </xdr:cNvPr>
        <xdr:cNvSpPr>
          <a:spLocks noChangeArrowheads="1"/>
        </xdr:cNvSpPr>
      </xdr:nvSpPr>
      <xdr:spPr bwMode="auto">
        <a:xfrm rot="5400000">
          <a:off x="8267700" y="12553950"/>
          <a:ext cx="295275" cy="180975"/>
        </a:xfrm>
        <a:prstGeom prst="up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13</xdr:col>
      <xdr:colOff>619125</xdr:colOff>
      <xdr:row>54</xdr:row>
      <xdr:rowOff>95250</xdr:rowOff>
    </xdr:from>
    <xdr:to>
      <xdr:col>20</xdr:col>
      <xdr:colOff>752475</xdr:colOff>
      <xdr:row>69</xdr:row>
      <xdr:rowOff>0</xdr:rowOff>
    </xdr:to>
    <xdr:grpSp>
      <xdr:nvGrpSpPr>
        <xdr:cNvPr id="22645" name="グループ化 2">
          <a:extLst>
            <a:ext uri="{FF2B5EF4-FFF2-40B4-BE49-F238E27FC236}">
              <a16:creationId xmlns:a16="http://schemas.microsoft.com/office/drawing/2014/main" id="{00000000-0008-0000-0100-000075580000}"/>
            </a:ext>
          </a:extLst>
        </xdr:cNvPr>
        <xdr:cNvGrpSpPr>
          <a:grpSpLocks/>
        </xdr:cNvGrpSpPr>
      </xdr:nvGrpSpPr>
      <xdr:grpSpPr bwMode="auto">
        <a:xfrm>
          <a:off x="8239125" y="9582150"/>
          <a:ext cx="2084070" cy="2876550"/>
          <a:chOff x="9172574" y="9715499"/>
          <a:chExt cx="2238376" cy="2905126"/>
        </a:xfrm>
      </xdr:grpSpPr>
      <xdr:sp macro="" textlink="">
        <xdr:nvSpPr>
          <xdr:cNvPr id="13" name="AutoShape 4">
            <a:extLst>
              <a:ext uri="{FF2B5EF4-FFF2-40B4-BE49-F238E27FC236}">
                <a16:creationId xmlns:a16="http://schemas.microsoft.com/office/drawing/2014/main" id="{00000000-0008-0000-0100-00000D000000}"/>
              </a:ext>
            </a:extLst>
          </xdr:cNvPr>
          <xdr:cNvSpPr>
            <a:spLocks noChangeArrowheads="1"/>
          </xdr:cNvSpPr>
        </xdr:nvSpPr>
        <xdr:spPr bwMode="auto">
          <a:xfrm>
            <a:off x="9763124" y="9715499"/>
            <a:ext cx="1647826" cy="2238376"/>
          </a:xfrm>
          <a:prstGeom prst="wedgeRectCallout">
            <a:avLst>
              <a:gd name="adj1" fmla="val -73309"/>
              <a:gd name="adj2" fmla="val 4804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1100" b="0" i="0" u="sng" strike="noStrike" baseline="0">
                <a:solidFill>
                  <a:srgbClr val="FF0000"/>
                </a:solidFill>
                <a:latin typeface="ＭＳ Ｐゴシック"/>
                <a:ea typeface="ＭＳ Ｐゴシック"/>
              </a:rPr>
              <a:t>※</a:t>
            </a:r>
            <a:r>
              <a:rPr lang="ja-JP" altLang="en-US" sz="1100" b="0" i="0" u="sng" strike="noStrike" baseline="0">
                <a:solidFill>
                  <a:srgbClr val="FF0000"/>
                </a:solidFill>
                <a:latin typeface="ＭＳ Ｐゴシック"/>
                <a:ea typeface="ＭＳ Ｐゴシック"/>
              </a:rPr>
              <a:t>補填選択</a:t>
            </a:r>
            <a:endParaRPr lang="ja-JP" altLang="en-US"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1" i="0" u="none" strike="noStrike" baseline="0">
                <a:solidFill>
                  <a:srgbClr val="0000CC"/>
                </a:solidFill>
                <a:latin typeface="ＭＳ Ｐゴシック"/>
                <a:ea typeface="ＭＳ Ｐゴシック"/>
              </a:rPr>
              <a:t>　</a:t>
            </a:r>
            <a:r>
              <a:rPr lang="ja-JP" altLang="en-US" sz="1100" b="1" i="0" u="sng" strike="noStrike" baseline="0">
                <a:solidFill>
                  <a:srgbClr val="0000CC"/>
                </a:solidFill>
                <a:latin typeface="ＭＳ Ｐゴシック"/>
                <a:ea typeface="ＭＳ Ｐゴシック"/>
              </a:rPr>
              <a:t>「３」</a:t>
            </a:r>
            <a:r>
              <a:rPr lang="ja-JP" altLang="en-US" sz="1100" b="0" i="0" u="sng" strike="noStrike" baseline="0">
                <a:solidFill>
                  <a:srgbClr val="000000"/>
                </a:solidFill>
                <a:latin typeface="ＭＳ Ｐゴシック"/>
                <a:ea typeface="ＭＳ Ｐゴシック"/>
              </a:rPr>
              <a:t>のケースでは</a:t>
            </a:r>
            <a:r>
              <a:rPr lang="ja-JP" altLang="en-US" sz="110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新給与（１）＞旧給与（１）</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0" i="0" baseline="0">
                <a:effectLst/>
                <a:latin typeface="+mn-lt"/>
                <a:ea typeface="+mn-ea"/>
                <a:cs typeface="+mn-cs"/>
              </a:rPr>
              <a:t>新給与（</a:t>
            </a:r>
            <a:r>
              <a:rPr lang="ja-JP" altLang="en-US" sz="1100" b="0" i="0" baseline="0">
                <a:effectLst/>
                <a:latin typeface="+mn-lt"/>
                <a:ea typeface="+mn-ea"/>
                <a:cs typeface="+mn-cs"/>
              </a:rPr>
              <a:t>２</a:t>
            </a:r>
            <a:r>
              <a:rPr lang="ja-JP" altLang="ja-JP" sz="1100" b="0" i="0" baseline="0">
                <a:effectLst/>
                <a:latin typeface="+mn-lt"/>
                <a:ea typeface="+mn-ea"/>
                <a:cs typeface="+mn-cs"/>
              </a:rPr>
              <a:t>）</a:t>
            </a:r>
            <a:r>
              <a:rPr lang="ja-JP" altLang="en-US" sz="1100" b="0" i="0" baseline="0">
                <a:effectLst/>
                <a:latin typeface="+mn-lt"/>
                <a:ea typeface="+mn-ea"/>
                <a:cs typeface="+mn-cs"/>
              </a:rPr>
              <a:t>＝</a:t>
            </a:r>
            <a:r>
              <a:rPr lang="ja-JP" altLang="ja-JP" sz="1100" b="0" i="0" baseline="0">
                <a:effectLst/>
                <a:latin typeface="+mn-lt"/>
                <a:ea typeface="+mn-ea"/>
                <a:cs typeface="+mn-cs"/>
              </a:rPr>
              <a:t>旧給与（</a:t>
            </a:r>
            <a:r>
              <a:rPr lang="ja-JP" altLang="en-US" sz="1100" b="0" i="0" baseline="0">
                <a:effectLst/>
                <a:latin typeface="+mn-lt"/>
                <a:ea typeface="+mn-ea"/>
                <a:cs typeface="+mn-cs"/>
              </a:rPr>
              <a:t>２</a:t>
            </a:r>
            <a:r>
              <a:rPr lang="ja-JP" altLang="ja-JP" sz="1100" b="0" i="0" baseline="0">
                <a:effectLst/>
                <a:latin typeface="+mn-lt"/>
                <a:ea typeface="+mn-ea"/>
                <a:cs typeface="+mn-cs"/>
              </a:rPr>
              <a:t>）</a:t>
            </a:r>
            <a:endParaRPr lang="en-US" altLang="ja-JP" sz="1100" b="0" i="0" baseline="0">
              <a:effectLst/>
              <a:latin typeface="+mn-lt"/>
              <a:ea typeface="+mn-ea"/>
              <a:cs typeface="+mn-cs"/>
            </a:endParaRPr>
          </a:p>
          <a:p>
            <a:pPr marL="0" marR="0" indent="0" algn="l" defTabSz="914400" rtl="0" eaLnBrk="1" fontAlgn="auto" latinLnBrk="0" hangingPunct="1">
              <a:lnSpc>
                <a:spcPts val="1000"/>
              </a:lnSpc>
              <a:spcBef>
                <a:spcPts val="0"/>
              </a:spcBef>
              <a:spcAft>
                <a:spcPts val="0"/>
              </a:spcAft>
              <a:buClrTx/>
              <a:buSzTx/>
              <a:buFontTx/>
              <a:buNone/>
              <a:tabLst/>
              <a:defRPr sz="1000"/>
            </a:pPr>
            <a:endParaRPr lang="en-US" altLang="ja-JP" sz="1100" b="0" i="0" baseline="0">
              <a:effectLst/>
              <a:latin typeface="+mn-lt"/>
              <a:ea typeface="+mn-ea"/>
              <a:cs typeface="+mn-cs"/>
            </a:endParaRPr>
          </a:p>
          <a:p>
            <a:pPr rtl="0">
              <a:lnSpc>
                <a:spcPts val="1000"/>
              </a:lnSpc>
            </a:pPr>
            <a:r>
              <a:rPr lang="ja-JP" altLang="en-US" sz="1100" b="1" i="0" baseline="0">
                <a:solidFill>
                  <a:srgbClr val="0000CC"/>
                </a:solidFill>
                <a:effectLst/>
                <a:latin typeface="+mn-lt"/>
                <a:ea typeface="+mn-ea"/>
                <a:cs typeface="+mn-cs"/>
              </a:rPr>
              <a:t>　</a:t>
            </a:r>
            <a:r>
              <a:rPr lang="ja-JP" altLang="ja-JP" sz="1100" b="1" i="0" u="sng" baseline="0">
                <a:solidFill>
                  <a:srgbClr val="0000CC"/>
                </a:solidFill>
                <a:effectLst/>
                <a:latin typeface="+mn-lt"/>
                <a:ea typeface="+mn-ea"/>
                <a:cs typeface="+mn-cs"/>
              </a:rPr>
              <a:t>「</a:t>
            </a:r>
            <a:r>
              <a:rPr lang="ja-JP" altLang="en-US" sz="1100" b="1" i="0" u="sng" baseline="0">
                <a:solidFill>
                  <a:srgbClr val="0000CC"/>
                </a:solidFill>
                <a:effectLst/>
                <a:latin typeface="+mn-lt"/>
                <a:ea typeface="+mn-ea"/>
                <a:cs typeface="+mn-cs"/>
              </a:rPr>
              <a:t>４</a:t>
            </a:r>
            <a:r>
              <a:rPr lang="ja-JP" altLang="ja-JP" sz="1100" b="1" i="0" u="sng" baseline="0">
                <a:solidFill>
                  <a:srgbClr val="0000CC"/>
                </a:solidFill>
                <a:effectLst/>
                <a:latin typeface="+mn-lt"/>
                <a:ea typeface="+mn-ea"/>
                <a:cs typeface="+mn-cs"/>
              </a:rPr>
              <a:t>」</a:t>
            </a:r>
            <a:r>
              <a:rPr lang="ja-JP" altLang="ja-JP" sz="1100" b="0" i="0" u="sng" baseline="0">
                <a:effectLst/>
                <a:latin typeface="+mn-lt"/>
                <a:ea typeface="+mn-ea"/>
                <a:cs typeface="+mn-cs"/>
              </a:rPr>
              <a:t>のケースでは、</a:t>
            </a:r>
            <a:endParaRPr lang="ja-JP" altLang="ja-JP" sz="1100" u="sng">
              <a:effectLst/>
            </a:endParaRPr>
          </a:p>
          <a:p>
            <a:pPr rtl="0">
              <a:lnSpc>
                <a:spcPts val="1000"/>
              </a:lnSpc>
            </a:pPr>
            <a:r>
              <a:rPr lang="ja-JP" altLang="ja-JP" sz="1100" b="0" i="0" baseline="0">
                <a:effectLst/>
                <a:latin typeface="+mn-lt"/>
                <a:ea typeface="+mn-ea"/>
                <a:cs typeface="+mn-cs"/>
              </a:rPr>
              <a:t>新給与（</a:t>
            </a:r>
            <a:r>
              <a:rPr lang="en-US" altLang="ja-JP" sz="1100" b="0" i="0" baseline="0">
                <a:effectLst/>
                <a:latin typeface="+mn-lt"/>
                <a:ea typeface="+mn-ea"/>
                <a:cs typeface="+mn-cs"/>
              </a:rPr>
              <a:t>1</a:t>
            </a:r>
            <a:r>
              <a:rPr lang="ja-JP" altLang="ja-JP" sz="1100" b="0" i="0" baseline="0">
                <a:effectLst/>
                <a:latin typeface="+mn-lt"/>
                <a:ea typeface="+mn-ea"/>
                <a:cs typeface="+mn-cs"/>
              </a:rPr>
              <a:t>）</a:t>
            </a:r>
            <a:r>
              <a:rPr lang="ja-JP" altLang="en-US" sz="1100" b="0" i="0" baseline="0">
                <a:effectLst/>
                <a:latin typeface="+mn-lt"/>
                <a:ea typeface="+mn-ea"/>
                <a:cs typeface="+mn-cs"/>
              </a:rPr>
              <a:t>＝</a:t>
            </a:r>
            <a:r>
              <a:rPr lang="ja-JP" altLang="ja-JP" sz="1100" b="0" i="0" baseline="0">
                <a:effectLst/>
                <a:latin typeface="+mn-lt"/>
                <a:ea typeface="+mn-ea"/>
                <a:cs typeface="+mn-cs"/>
              </a:rPr>
              <a:t>旧給与（</a:t>
            </a:r>
            <a:r>
              <a:rPr lang="en-US" altLang="ja-JP" sz="1100" b="0" i="0" baseline="0">
                <a:effectLst/>
                <a:latin typeface="+mn-lt"/>
                <a:ea typeface="+mn-ea"/>
                <a:cs typeface="+mn-cs"/>
              </a:rPr>
              <a:t>1</a:t>
            </a:r>
            <a:r>
              <a:rPr lang="ja-JP" altLang="ja-JP" sz="1100" b="0" i="0" baseline="0">
                <a:effectLst/>
                <a:latin typeface="+mn-lt"/>
                <a:ea typeface="+mn-ea"/>
                <a:cs typeface="+mn-cs"/>
              </a:rPr>
              <a:t>）</a:t>
            </a:r>
            <a:endParaRPr lang="ja-JP" altLang="ja-JP" sz="1100">
              <a:effectLst/>
            </a:endParaRPr>
          </a:p>
          <a:p>
            <a:pPr rtl="0" eaLnBrk="1" fontAlgn="auto" latinLnBrk="0" hangingPunct="1">
              <a:lnSpc>
                <a:spcPts val="1100"/>
              </a:lnSpc>
            </a:pPr>
            <a:r>
              <a:rPr lang="ja-JP" altLang="ja-JP" sz="1100" b="0" i="0" baseline="0">
                <a:effectLst/>
                <a:latin typeface="+mn-lt"/>
                <a:ea typeface="+mn-ea"/>
                <a:cs typeface="+mn-cs"/>
              </a:rPr>
              <a:t>新給与（２）</a:t>
            </a:r>
            <a:r>
              <a:rPr lang="ja-JP" altLang="en-US" sz="1100" b="0" i="0" baseline="0">
                <a:effectLst/>
                <a:latin typeface="+mn-lt"/>
                <a:ea typeface="+mn-ea"/>
                <a:cs typeface="+mn-cs"/>
              </a:rPr>
              <a:t>＜</a:t>
            </a:r>
            <a:r>
              <a:rPr lang="ja-JP" altLang="ja-JP" sz="1100" b="0" i="0" baseline="0">
                <a:effectLst/>
                <a:latin typeface="+mn-lt"/>
                <a:ea typeface="+mn-ea"/>
                <a:cs typeface="+mn-cs"/>
              </a:rPr>
              <a:t>旧給与（２）</a:t>
            </a:r>
            <a:endParaRPr lang="en-US" altLang="ja-JP" sz="1100" b="0" i="0" baseline="0">
              <a:effectLst/>
              <a:latin typeface="+mn-lt"/>
              <a:ea typeface="+mn-ea"/>
              <a:cs typeface="+mn-cs"/>
            </a:endParaRPr>
          </a:p>
          <a:p>
            <a:pPr rtl="0" eaLnBrk="1" fontAlgn="auto" latinLnBrk="0" hangingPunct="1">
              <a:lnSpc>
                <a:spcPts val="1000"/>
              </a:lnSpc>
            </a:pPr>
            <a:r>
              <a:rPr lang="ja-JP" altLang="en-US" sz="1100" b="0" i="0" baseline="0">
                <a:effectLst/>
                <a:latin typeface="+mn-lt"/>
                <a:ea typeface="+mn-ea"/>
                <a:cs typeface="+mn-cs"/>
              </a:rPr>
              <a:t>となります。</a:t>
            </a:r>
            <a:endParaRPr lang="en-US" altLang="ja-JP" sz="1100" b="0" i="0" baseline="0">
              <a:effectLst/>
              <a:latin typeface="+mn-lt"/>
              <a:ea typeface="+mn-ea"/>
              <a:cs typeface="+mn-cs"/>
            </a:endParaRPr>
          </a:p>
          <a:p>
            <a:pPr rtl="0" eaLnBrk="1" fontAlgn="auto" latinLnBrk="0" hangingPunct="1">
              <a:lnSpc>
                <a:spcPts val="1000"/>
              </a:lnSpc>
            </a:pPr>
            <a:endParaRPr lang="en-US" altLang="ja-JP" sz="1100" b="0" i="0" baseline="0">
              <a:effectLst/>
              <a:latin typeface="+mn-lt"/>
              <a:ea typeface="+mn-ea"/>
              <a:cs typeface="+mn-cs"/>
            </a:endParaRPr>
          </a:p>
          <a:p>
            <a:pPr rtl="0" eaLnBrk="1" fontAlgn="auto" latinLnBrk="0" hangingPunct="1">
              <a:lnSpc>
                <a:spcPts val="1000"/>
              </a:lnSpc>
            </a:pPr>
            <a:r>
              <a:rPr lang="en-US" altLang="ja-JP" sz="1100" b="0" i="0" baseline="0">
                <a:effectLst/>
                <a:latin typeface="+mn-lt"/>
                <a:ea typeface="+mn-ea"/>
                <a:cs typeface="+mn-cs"/>
              </a:rPr>
              <a:t>※</a:t>
            </a:r>
            <a:r>
              <a:rPr lang="ja-JP" altLang="en-US" sz="1100" b="0" i="0" u="sng" baseline="0">
                <a:effectLst/>
                <a:latin typeface="+mn-lt"/>
                <a:ea typeface="+mn-ea"/>
                <a:cs typeface="+mn-cs"/>
              </a:rPr>
              <a:t>残業手当（変動）</a:t>
            </a:r>
            <a:r>
              <a:rPr lang="ja-JP" altLang="en-US" sz="1100" b="0" i="0" baseline="0">
                <a:effectLst/>
                <a:latin typeface="+mn-lt"/>
                <a:ea typeface="+mn-ea"/>
                <a:cs typeface="+mn-cs"/>
              </a:rPr>
              <a:t>は、従前の支払い実態と同じ残業時間数で計算して新・旧を比較しています。</a:t>
            </a:r>
            <a:endParaRPr lang="en-US" altLang="ja-JP" sz="1100" b="0" i="0" baseline="0">
              <a:effectLst/>
              <a:latin typeface="+mn-lt"/>
              <a:ea typeface="+mn-ea"/>
              <a:cs typeface="+mn-cs"/>
            </a:endParaRPr>
          </a:p>
          <a:p>
            <a:pPr rtl="0" eaLnBrk="1" fontAlgn="auto" latinLnBrk="0" hangingPunct="1">
              <a:lnSpc>
                <a:spcPts val="1100"/>
              </a:lnSpc>
            </a:pPr>
            <a:endParaRPr lang="en-US" altLang="ja-JP" sz="1100" b="0" i="0" baseline="0">
              <a:effectLst/>
              <a:latin typeface="+mn-lt"/>
              <a:ea typeface="+mn-ea"/>
              <a:cs typeface="+mn-cs"/>
            </a:endParaRPr>
          </a:p>
          <a:p>
            <a:pPr marL="0" marR="0" indent="0" algn="l" defTabSz="914400" rtl="0" eaLnBrk="1" fontAlgn="auto" latinLnBrk="0" hangingPunct="1">
              <a:lnSpc>
                <a:spcPts val="1100"/>
              </a:lnSpc>
              <a:spcBef>
                <a:spcPts val="0"/>
              </a:spcBef>
              <a:spcAft>
                <a:spcPts val="0"/>
              </a:spcAft>
              <a:buClrTx/>
              <a:buSzTx/>
              <a:buFontTx/>
              <a:buNone/>
              <a:tabLst/>
              <a:defRPr sz="1000"/>
            </a:pPr>
            <a:endParaRPr lang="ja-JP" altLang="ja-JP" sz="1100">
              <a:effectLst/>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172574" y="11125199"/>
            <a:ext cx="238125" cy="1495426"/>
          </a:xfrm>
          <a:prstGeom prst="rightBrace">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266700</xdr:colOff>
      <xdr:row>6</xdr:row>
      <xdr:rowOff>85725</xdr:rowOff>
    </xdr:from>
    <xdr:to>
      <xdr:col>41</xdr:col>
      <xdr:colOff>638175</xdr:colOff>
      <xdr:row>6</xdr:row>
      <xdr:rowOff>219075</xdr:rowOff>
    </xdr:to>
    <xdr:sp macro="" textlink="">
      <xdr:nvSpPr>
        <xdr:cNvPr id="23574" name="AutoShape 1">
          <a:extLst>
            <a:ext uri="{FF2B5EF4-FFF2-40B4-BE49-F238E27FC236}">
              <a16:creationId xmlns:a16="http://schemas.microsoft.com/office/drawing/2014/main" id="{00000000-0008-0000-0200-0000165C0000}"/>
            </a:ext>
          </a:extLst>
        </xdr:cNvPr>
        <xdr:cNvSpPr>
          <a:spLocks noChangeArrowheads="1"/>
        </xdr:cNvSpPr>
      </xdr:nvSpPr>
      <xdr:spPr bwMode="auto">
        <a:xfrm>
          <a:off x="29098875" y="1771650"/>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31</xdr:col>
      <xdr:colOff>342900</xdr:colOff>
      <xdr:row>3</xdr:row>
      <xdr:rowOff>0</xdr:rowOff>
    </xdr:from>
    <xdr:to>
      <xdr:col>32</xdr:col>
      <xdr:colOff>0</xdr:colOff>
      <xdr:row>3</xdr:row>
      <xdr:rowOff>219075</xdr:rowOff>
    </xdr:to>
    <xdr:sp macro="" textlink="">
      <xdr:nvSpPr>
        <xdr:cNvPr id="23575" name="AutoShape 2">
          <a:extLst>
            <a:ext uri="{FF2B5EF4-FFF2-40B4-BE49-F238E27FC236}">
              <a16:creationId xmlns:a16="http://schemas.microsoft.com/office/drawing/2014/main" id="{00000000-0008-0000-0200-0000175C0000}"/>
            </a:ext>
          </a:extLst>
        </xdr:cNvPr>
        <xdr:cNvSpPr>
          <a:spLocks noChangeArrowheads="1"/>
        </xdr:cNvSpPr>
      </xdr:nvSpPr>
      <xdr:spPr bwMode="auto">
        <a:xfrm>
          <a:off x="22059900" y="790575"/>
          <a:ext cx="314325" cy="219075"/>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10</xdr:col>
      <xdr:colOff>428625</xdr:colOff>
      <xdr:row>5</xdr:row>
      <xdr:rowOff>209550</xdr:rowOff>
    </xdr:from>
    <xdr:to>
      <xdr:col>10</xdr:col>
      <xdr:colOff>742950</xdr:colOff>
      <xdr:row>6</xdr:row>
      <xdr:rowOff>200025</xdr:rowOff>
    </xdr:to>
    <xdr:sp macro="" textlink="">
      <xdr:nvSpPr>
        <xdr:cNvPr id="23576" name="AutoShape 2">
          <a:extLst>
            <a:ext uri="{FF2B5EF4-FFF2-40B4-BE49-F238E27FC236}">
              <a16:creationId xmlns:a16="http://schemas.microsoft.com/office/drawing/2014/main" id="{00000000-0008-0000-0200-0000185C0000}"/>
            </a:ext>
          </a:extLst>
        </xdr:cNvPr>
        <xdr:cNvSpPr>
          <a:spLocks noChangeArrowheads="1"/>
        </xdr:cNvSpPr>
      </xdr:nvSpPr>
      <xdr:spPr bwMode="auto">
        <a:xfrm>
          <a:off x="6791325" y="1666875"/>
          <a:ext cx="314325" cy="219075"/>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2</xdr:col>
      <xdr:colOff>561975</xdr:colOff>
      <xdr:row>4</xdr:row>
      <xdr:rowOff>276225</xdr:rowOff>
    </xdr:from>
    <xdr:to>
      <xdr:col>2</xdr:col>
      <xdr:colOff>876300</xdr:colOff>
      <xdr:row>5</xdr:row>
      <xdr:rowOff>209550</xdr:rowOff>
    </xdr:to>
    <xdr:sp macro="" textlink="">
      <xdr:nvSpPr>
        <xdr:cNvPr id="23577" name="AutoShape 2">
          <a:extLst>
            <a:ext uri="{FF2B5EF4-FFF2-40B4-BE49-F238E27FC236}">
              <a16:creationId xmlns:a16="http://schemas.microsoft.com/office/drawing/2014/main" id="{00000000-0008-0000-0200-0000195C0000}"/>
            </a:ext>
          </a:extLst>
        </xdr:cNvPr>
        <xdr:cNvSpPr>
          <a:spLocks noChangeArrowheads="1"/>
        </xdr:cNvSpPr>
      </xdr:nvSpPr>
      <xdr:spPr bwMode="auto">
        <a:xfrm>
          <a:off x="1752600" y="1362075"/>
          <a:ext cx="314325" cy="3048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21</xdr:col>
      <xdr:colOff>85725</xdr:colOff>
      <xdr:row>2</xdr:row>
      <xdr:rowOff>180975</xdr:rowOff>
    </xdr:from>
    <xdr:to>
      <xdr:col>21</xdr:col>
      <xdr:colOff>733425</xdr:colOff>
      <xdr:row>3</xdr:row>
      <xdr:rowOff>171450</xdr:rowOff>
    </xdr:to>
    <xdr:sp macro="" textlink="">
      <xdr:nvSpPr>
        <xdr:cNvPr id="23578" name="AutoShape 2">
          <a:extLst>
            <a:ext uri="{FF2B5EF4-FFF2-40B4-BE49-F238E27FC236}">
              <a16:creationId xmlns:a16="http://schemas.microsoft.com/office/drawing/2014/main" id="{00000000-0008-0000-0200-00001A5C0000}"/>
            </a:ext>
          </a:extLst>
        </xdr:cNvPr>
        <xdr:cNvSpPr>
          <a:spLocks noChangeArrowheads="1"/>
        </xdr:cNvSpPr>
      </xdr:nvSpPr>
      <xdr:spPr bwMode="auto">
        <a:xfrm rot="5400000">
          <a:off x="13963650" y="495300"/>
          <a:ext cx="285750" cy="647700"/>
        </a:xfrm>
        <a:prstGeom prst="downArrow">
          <a:avLst>
            <a:gd name="adj1" fmla="val 50000"/>
            <a:gd name="adj2" fmla="val 24996"/>
          </a:avLst>
        </a:prstGeom>
        <a:solidFill>
          <a:srgbClr val="0000CC"/>
        </a:solidFill>
        <a:ln w="9525">
          <a:solidFill>
            <a:srgbClr val="0000CC"/>
          </a:solidFill>
          <a:miter lim="800000"/>
          <a:headEnd/>
          <a:tailEnd/>
        </a:ln>
      </xdr:spPr>
    </xdr:sp>
    <xdr:clientData/>
  </xdr:twoCellAnchor>
  <xdr:twoCellAnchor>
    <xdr:from>
      <xdr:col>27</xdr:col>
      <xdr:colOff>152400</xdr:colOff>
      <xdr:row>1</xdr:row>
      <xdr:rowOff>57150</xdr:rowOff>
    </xdr:from>
    <xdr:to>
      <xdr:col>45</xdr:col>
      <xdr:colOff>790575</xdr:colOff>
      <xdr:row>4</xdr:row>
      <xdr:rowOff>47625</xdr:rowOff>
    </xdr:to>
    <xdr:grpSp>
      <xdr:nvGrpSpPr>
        <xdr:cNvPr id="23579" name="グループ化 4">
          <a:extLst>
            <a:ext uri="{FF2B5EF4-FFF2-40B4-BE49-F238E27FC236}">
              <a16:creationId xmlns:a16="http://schemas.microsoft.com/office/drawing/2014/main" id="{00000000-0008-0000-0200-00001B5C0000}"/>
            </a:ext>
          </a:extLst>
        </xdr:cNvPr>
        <xdr:cNvGrpSpPr>
          <a:grpSpLocks/>
        </xdr:cNvGrpSpPr>
      </xdr:nvGrpSpPr>
      <xdr:grpSpPr bwMode="auto">
        <a:xfrm>
          <a:off x="17358360" y="232410"/>
          <a:ext cx="13355955" cy="882015"/>
          <a:chOff x="19240500" y="238125"/>
          <a:chExt cx="14735175" cy="895350"/>
        </a:xfrm>
      </xdr:grpSpPr>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bwMode="auto">
          <a:xfrm>
            <a:off x="29394150" y="238125"/>
            <a:ext cx="4581525" cy="838200"/>
          </a:xfrm>
          <a:prstGeom prst="rect">
            <a:avLst/>
          </a:prstGeom>
          <a:solidFill>
            <a:schemeClr val="lt1"/>
          </a:solidFill>
          <a:ln w="9525"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CC"/>
                </a:solidFill>
              </a:rPr>
              <a:t>１</a:t>
            </a:r>
            <a:r>
              <a:rPr kumimoji="1" lang="en-US" altLang="ja-JP" sz="1100">
                <a:solidFill>
                  <a:srgbClr val="0000CC"/>
                </a:solidFill>
              </a:rPr>
              <a:t>.</a:t>
            </a:r>
            <a:r>
              <a:rPr kumimoji="1" lang="ja-JP" altLang="en-US" sz="1100">
                <a:solidFill>
                  <a:srgbClr val="0000CC"/>
                </a:solidFill>
              </a:rPr>
              <a:t>残業代見合手当であることを</a:t>
            </a:r>
            <a:r>
              <a:rPr kumimoji="1" lang="ja-JP" altLang="ja-JP" sz="1100" u="sng">
                <a:solidFill>
                  <a:srgbClr val="0000CC"/>
                </a:solidFill>
                <a:effectLst/>
                <a:latin typeface="+mn-lt"/>
                <a:ea typeface="+mn-ea"/>
                <a:cs typeface="+mn-cs"/>
              </a:rPr>
              <a:t>就業規則</a:t>
            </a:r>
            <a:r>
              <a:rPr kumimoji="1" lang="ja-JP" altLang="en-US" sz="1100" u="sng">
                <a:solidFill>
                  <a:srgbClr val="0000CC"/>
                </a:solidFill>
                <a:effectLst/>
                <a:latin typeface="+mn-lt"/>
                <a:ea typeface="+mn-ea"/>
                <a:cs typeface="+mn-cs"/>
              </a:rPr>
              <a:t>に</a:t>
            </a:r>
            <a:r>
              <a:rPr kumimoji="1" lang="ja-JP" altLang="en-US" sz="1100" u="sng">
                <a:solidFill>
                  <a:srgbClr val="0000CC"/>
                </a:solidFill>
              </a:rPr>
              <a:t>規定している手当</a:t>
            </a:r>
            <a:r>
              <a:rPr kumimoji="1" lang="ja-JP" altLang="en-US" sz="1100" u="none">
                <a:solidFill>
                  <a:srgbClr val="0000CC"/>
                </a:solidFill>
              </a:rPr>
              <a:t>を</a:t>
            </a:r>
            <a:r>
              <a:rPr kumimoji="1" lang="ja-JP" altLang="en-US" sz="1100">
                <a:solidFill>
                  <a:srgbClr val="0000CC"/>
                </a:solidFill>
              </a:rPr>
              <a:t>、「</a:t>
            </a:r>
            <a:r>
              <a:rPr kumimoji="1" lang="en-US" altLang="ja-JP" sz="1100">
                <a:solidFill>
                  <a:srgbClr val="0000CC"/>
                </a:solidFill>
              </a:rPr>
              <a:t>AP</a:t>
            </a:r>
            <a:r>
              <a:rPr kumimoji="1" lang="ja-JP" altLang="en-US" sz="1100">
                <a:solidFill>
                  <a:srgbClr val="0000CC"/>
                </a:solidFill>
              </a:rPr>
              <a:t>列～</a:t>
            </a:r>
            <a:r>
              <a:rPr kumimoji="1" lang="en-US" altLang="ja-JP" sz="1100">
                <a:solidFill>
                  <a:srgbClr val="0000CC"/>
                </a:solidFill>
              </a:rPr>
              <a:t>AR</a:t>
            </a:r>
            <a:r>
              <a:rPr kumimoji="1" lang="ja-JP" altLang="en-US" sz="1100">
                <a:solidFill>
                  <a:srgbClr val="0000CC"/>
                </a:solidFill>
              </a:rPr>
              <a:t>列」に入力する。</a:t>
            </a:r>
            <a:endParaRPr kumimoji="1" lang="en-US" altLang="ja-JP" sz="1100">
              <a:solidFill>
                <a:srgbClr val="0000CC"/>
              </a:solidFill>
            </a:endParaRPr>
          </a:p>
          <a:p>
            <a:r>
              <a:rPr kumimoji="1" lang="ja-JP" altLang="en-US" sz="1100">
                <a:solidFill>
                  <a:srgbClr val="0000CC"/>
                </a:solidFill>
              </a:rPr>
              <a:t>２</a:t>
            </a:r>
            <a:r>
              <a:rPr kumimoji="1" lang="en-US" altLang="ja-JP" sz="1100">
                <a:solidFill>
                  <a:srgbClr val="0000CC"/>
                </a:solidFill>
              </a:rPr>
              <a:t>.</a:t>
            </a:r>
            <a:r>
              <a:rPr kumimoji="1" lang="ja-JP" altLang="ja-JP" sz="1100">
                <a:solidFill>
                  <a:srgbClr val="0000CC"/>
                </a:solidFill>
                <a:effectLst/>
                <a:latin typeface="+mn-lt"/>
                <a:ea typeface="+mn-ea"/>
                <a:cs typeface="+mn-cs"/>
              </a:rPr>
              <a:t>「</a:t>
            </a:r>
            <a:r>
              <a:rPr kumimoji="1" lang="en-US" altLang="ja-JP" sz="1100">
                <a:solidFill>
                  <a:srgbClr val="0000CC"/>
                </a:solidFill>
                <a:effectLst/>
                <a:latin typeface="+mn-lt"/>
                <a:ea typeface="+mn-ea"/>
                <a:cs typeface="+mn-cs"/>
              </a:rPr>
              <a:t>AP</a:t>
            </a:r>
            <a:r>
              <a:rPr kumimoji="1" lang="ja-JP" altLang="ja-JP" sz="1100">
                <a:solidFill>
                  <a:srgbClr val="0000CC"/>
                </a:solidFill>
                <a:effectLst/>
                <a:latin typeface="+mn-lt"/>
                <a:ea typeface="+mn-ea"/>
                <a:cs typeface="+mn-cs"/>
              </a:rPr>
              <a:t>列～</a:t>
            </a:r>
            <a:r>
              <a:rPr kumimoji="1" lang="en-US" altLang="ja-JP" sz="1100">
                <a:solidFill>
                  <a:srgbClr val="0000CC"/>
                </a:solidFill>
                <a:effectLst/>
                <a:latin typeface="+mn-lt"/>
                <a:ea typeface="+mn-ea"/>
                <a:cs typeface="+mn-cs"/>
              </a:rPr>
              <a:t>AR</a:t>
            </a:r>
            <a:r>
              <a:rPr kumimoji="1" lang="ja-JP" altLang="ja-JP" sz="1100">
                <a:solidFill>
                  <a:srgbClr val="0000CC"/>
                </a:solidFill>
                <a:effectLst/>
                <a:latin typeface="+mn-lt"/>
                <a:ea typeface="+mn-ea"/>
                <a:cs typeface="+mn-cs"/>
              </a:rPr>
              <a:t>列」に入力</a:t>
            </a:r>
            <a:r>
              <a:rPr kumimoji="1" lang="ja-JP" altLang="en-US" sz="1100">
                <a:solidFill>
                  <a:srgbClr val="0000CC"/>
                </a:solidFill>
                <a:effectLst/>
                <a:latin typeface="+mn-lt"/>
                <a:ea typeface="+mn-ea"/>
                <a:cs typeface="+mn-cs"/>
              </a:rPr>
              <a:t>された</a:t>
            </a:r>
            <a:r>
              <a:rPr kumimoji="1" lang="ja-JP" altLang="en-US" sz="1100">
                <a:solidFill>
                  <a:srgbClr val="0000CC"/>
                </a:solidFill>
              </a:rPr>
              <a:t>手当の金額を、</a:t>
            </a:r>
            <a:r>
              <a:rPr kumimoji="1" lang="ja-JP" altLang="en-US" sz="1100" u="sng">
                <a:solidFill>
                  <a:srgbClr val="0000CC"/>
                </a:solidFill>
              </a:rPr>
              <a:t>「改訂通知書」の「時間外労働見なし時間」に加算・反映</a:t>
            </a:r>
            <a:r>
              <a:rPr kumimoji="1" lang="ja-JP" altLang="en-US" sz="1100">
                <a:solidFill>
                  <a:srgbClr val="0000CC"/>
                </a:solidFill>
              </a:rPr>
              <a:t>します（従業員に提示して同意を得ておく）。</a:t>
            </a:r>
            <a:endParaRPr kumimoji="1" lang="en-US" altLang="ja-JP" sz="1100">
              <a:solidFill>
                <a:srgbClr val="0000CC"/>
              </a:solidFill>
            </a:endParaRPr>
          </a:p>
        </xdr:txBody>
      </xdr:sp>
      <xdr:grpSp>
        <xdr:nvGrpSpPr>
          <xdr:cNvPr id="23581" name="グループ化 5">
            <a:extLst>
              <a:ext uri="{FF2B5EF4-FFF2-40B4-BE49-F238E27FC236}">
                <a16:creationId xmlns:a16="http://schemas.microsoft.com/office/drawing/2014/main" id="{00000000-0008-0000-0200-00001D5C0000}"/>
              </a:ext>
            </a:extLst>
          </xdr:cNvPr>
          <xdr:cNvGrpSpPr>
            <a:grpSpLocks/>
          </xdr:cNvGrpSpPr>
        </xdr:nvGrpSpPr>
        <xdr:grpSpPr bwMode="auto">
          <a:xfrm>
            <a:off x="19240500" y="257174"/>
            <a:ext cx="10190562" cy="876301"/>
            <a:chOff x="19240500" y="257175"/>
            <a:chExt cx="9877425" cy="876300"/>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314359" y="257176"/>
              <a:ext cx="9730859" cy="1714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下矢印 3">
              <a:extLst>
                <a:ext uri="{FF2B5EF4-FFF2-40B4-BE49-F238E27FC236}">
                  <a16:creationId xmlns:a16="http://schemas.microsoft.com/office/drawing/2014/main" id="{00000000-0008-0000-0200-000004000000}"/>
                </a:ext>
              </a:extLst>
            </xdr:cNvPr>
            <xdr:cNvSpPr/>
          </xdr:nvSpPr>
          <xdr:spPr>
            <a:xfrm>
              <a:off x="19240500" y="438151"/>
              <a:ext cx="313899" cy="68579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下矢印 10">
              <a:extLst>
                <a:ext uri="{FF2B5EF4-FFF2-40B4-BE49-F238E27FC236}">
                  <a16:creationId xmlns:a16="http://schemas.microsoft.com/office/drawing/2014/main" id="{00000000-0008-0000-0200-00000B000000}"/>
                </a:ext>
              </a:extLst>
            </xdr:cNvPr>
            <xdr:cNvSpPr/>
          </xdr:nvSpPr>
          <xdr:spPr>
            <a:xfrm>
              <a:off x="28805178" y="447676"/>
              <a:ext cx="313899" cy="68579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clientData/>
  </xdr:twoCellAnchor>
  <xdr:twoCellAnchor>
    <xdr:from>
      <xdr:col>11</xdr:col>
      <xdr:colOff>342900</xdr:colOff>
      <xdr:row>1</xdr:row>
      <xdr:rowOff>121920</xdr:rowOff>
    </xdr:from>
    <xdr:to>
      <xdr:col>16</xdr:col>
      <xdr:colOff>53340</xdr:colOff>
      <xdr:row>4</xdr:row>
      <xdr:rowOff>29845</xdr:rowOff>
    </xdr:to>
    <xdr:sp macro="" textlink="">
      <xdr:nvSpPr>
        <xdr:cNvPr id="2" name="四角形吹き出し 3">
          <a:extLst>
            <a:ext uri="{FF2B5EF4-FFF2-40B4-BE49-F238E27FC236}">
              <a16:creationId xmlns:a16="http://schemas.microsoft.com/office/drawing/2014/main" id="{75555028-E96B-D4B7-7D67-D5860B04FAEB}"/>
            </a:ext>
          </a:extLst>
        </xdr:cNvPr>
        <xdr:cNvSpPr/>
      </xdr:nvSpPr>
      <xdr:spPr>
        <a:xfrm>
          <a:off x="6766560" y="297180"/>
          <a:ext cx="3520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１</a:t>
          </a:r>
          <a:r>
            <a:rPr lang="ja-JP" sz="1100" b="1" kern="100">
              <a:solidFill>
                <a:srgbClr val="FF0000"/>
              </a:solidFill>
              <a:effectLst/>
              <a:latin typeface="Calibri" panose="020F0502020204030204" pitchFamily="34" charset="0"/>
              <a:ea typeface="ＭＳ 明朝" panose="02020609040205080304" pitchFamily="17" charset="-128"/>
              <a:cs typeface="+mn-cs"/>
            </a:rPr>
            <a:t>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571500</xdr:colOff>
      <xdr:row>7</xdr:row>
      <xdr:rowOff>57150</xdr:rowOff>
    </xdr:from>
    <xdr:to>
      <xdr:col>47</xdr:col>
      <xdr:colOff>285750</xdr:colOff>
      <xdr:row>7</xdr:row>
      <xdr:rowOff>190500</xdr:rowOff>
    </xdr:to>
    <xdr:sp macro="" textlink="">
      <xdr:nvSpPr>
        <xdr:cNvPr id="16818" name="AutoShape 1">
          <a:extLst>
            <a:ext uri="{FF2B5EF4-FFF2-40B4-BE49-F238E27FC236}">
              <a16:creationId xmlns:a16="http://schemas.microsoft.com/office/drawing/2014/main" id="{00000000-0008-0000-0300-0000B2410000}"/>
            </a:ext>
          </a:extLst>
        </xdr:cNvPr>
        <xdr:cNvSpPr>
          <a:spLocks noChangeArrowheads="1"/>
        </xdr:cNvSpPr>
      </xdr:nvSpPr>
      <xdr:spPr bwMode="auto">
        <a:xfrm>
          <a:off x="34061400" y="1971675"/>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46</xdr:col>
      <xdr:colOff>523875</xdr:colOff>
      <xdr:row>3</xdr:row>
      <xdr:rowOff>133350</xdr:rowOff>
    </xdr:from>
    <xdr:to>
      <xdr:col>47</xdr:col>
      <xdr:colOff>238125</xdr:colOff>
      <xdr:row>4</xdr:row>
      <xdr:rowOff>38100</xdr:rowOff>
    </xdr:to>
    <xdr:sp macro="" textlink="">
      <xdr:nvSpPr>
        <xdr:cNvPr id="16819" name="AutoShape 1">
          <a:extLst>
            <a:ext uri="{FF2B5EF4-FFF2-40B4-BE49-F238E27FC236}">
              <a16:creationId xmlns:a16="http://schemas.microsoft.com/office/drawing/2014/main" id="{00000000-0008-0000-0300-0000B3410000}"/>
            </a:ext>
          </a:extLst>
        </xdr:cNvPr>
        <xdr:cNvSpPr>
          <a:spLocks noChangeArrowheads="1"/>
        </xdr:cNvSpPr>
      </xdr:nvSpPr>
      <xdr:spPr bwMode="auto">
        <a:xfrm>
          <a:off x="34013775" y="914400"/>
          <a:ext cx="371475" cy="219075"/>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571500</xdr:colOff>
      <xdr:row>7</xdr:row>
      <xdr:rowOff>57150</xdr:rowOff>
    </xdr:from>
    <xdr:to>
      <xdr:col>41</xdr:col>
      <xdr:colOff>285750</xdr:colOff>
      <xdr:row>7</xdr:row>
      <xdr:rowOff>190500</xdr:rowOff>
    </xdr:to>
    <xdr:sp macro="" textlink="">
      <xdr:nvSpPr>
        <xdr:cNvPr id="18073" name="AutoShape 1">
          <a:extLst>
            <a:ext uri="{FF2B5EF4-FFF2-40B4-BE49-F238E27FC236}">
              <a16:creationId xmlns:a16="http://schemas.microsoft.com/office/drawing/2014/main" id="{00000000-0008-0000-0400-000099460000}"/>
            </a:ext>
          </a:extLst>
        </xdr:cNvPr>
        <xdr:cNvSpPr>
          <a:spLocks noChangeArrowheads="1"/>
        </xdr:cNvSpPr>
      </xdr:nvSpPr>
      <xdr:spPr bwMode="auto">
        <a:xfrm>
          <a:off x="29984700" y="1866900"/>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40</xdr:col>
      <xdr:colOff>523875</xdr:colOff>
      <xdr:row>3</xdr:row>
      <xdr:rowOff>133350</xdr:rowOff>
    </xdr:from>
    <xdr:to>
      <xdr:col>41</xdr:col>
      <xdr:colOff>238125</xdr:colOff>
      <xdr:row>4</xdr:row>
      <xdr:rowOff>38100</xdr:rowOff>
    </xdr:to>
    <xdr:sp macro="" textlink="">
      <xdr:nvSpPr>
        <xdr:cNvPr id="18074" name="AutoShape 1">
          <a:extLst>
            <a:ext uri="{FF2B5EF4-FFF2-40B4-BE49-F238E27FC236}">
              <a16:creationId xmlns:a16="http://schemas.microsoft.com/office/drawing/2014/main" id="{00000000-0008-0000-0400-00009A460000}"/>
            </a:ext>
          </a:extLst>
        </xdr:cNvPr>
        <xdr:cNvSpPr>
          <a:spLocks noChangeArrowheads="1"/>
        </xdr:cNvSpPr>
      </xdr:nvSpPr>
      <xdr:spPr bwMode="auto">
        <a:xfrm>
          <a:off x="29937075" y="895350"/>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61</xdr:col>
      <xdr:colOff>571500</xdr:colOff>
      <xdr:row>7</xdr:row>
      <xdr:rowOff>57150</xdr:rowOff>
    </xdr:from>
    <xdr:to>
      <xdr:col>62</xdr:col>
      <xdr:colOff>285750</xdr:colOff>
      <xdr:row>7</xdr:row>
      <xdr:rowOff>190500</xdr:rowOff>
    </xdr:to>
    <xdr:sp macro="" textlink="">
      <xdr:nvSpPr>
        <xdr:cNvPr id="18075" name="AutoShape 1">
          <a:extLst>
            <a:ext uri="{FF2B5EF4-FFF2-40B4-BE49-F238E27FC236}">
              <a16:creationId xmlns:a16="http://schemas.microsoft.com/office/drawing/2014/main" id="{00000000-0008-0000-0400-00009B460000}"/>
            </a:ext>
          </a:extLst>
        </xdr:cNvPr>
        <xdr:cNvSpPr>
          <a:spLocks noChangeArrowheads="1"/>
        </xdr:cNvSpPr>
      </xdr:nvSpPr>
      <xdr:spPr bwMode="auto">
        <a:xfrm>
          <a:off x="46767750" y="1866900"/>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twoCellAnchor>
    <xdr:from>
      <xdr:col>61</xdr:col>
      <xdr:colOff>523875</xdr:colOff>
      <xdr:row>3</xdr:row>
      <xdr:rowOff>133350</xdr:rowOff>
    </xdr:from>
    <xdr:to>
      <xdr:col>62</xdr:col>
      <xdr:colOff>238125</xdr:colOff>
      <xdr:row>4</xdr:row>
      <xdr:rowOff>38100</xdr:rowOff>
    </xdr:to>
    <xdr:sp macro="" textlink="">
      <xdr:nvSpPr>
        <xdr:cNvPr id="18076" name="AutoShape 1">
          <a:extLst>
            <a:ext uri="{FF2B5EF4-FFF2-40B4-BE49-F238E27FC236}">
              <a16:creationId xmlns:a16="http://schemas.microsoft.com/office/drawing/2014/main" id="{00000000-0008-0000-0400-00009C460000}"/>
            </a:ext>
          </a:extLst>
        </xdr:cNvPr>
        <xdr:cNvSpPr>
          <a:spLocks noChangeArrowheads="1"/>
        </xdr:cNvSpPr>
      </xdr:nvSpPr>
      <xdr:spPr bwMode="auto">
        <a:xfrm>
          <a:off x="46720125" y="895350"/>
          <a:ext cx="371475" cy="133350"/>
        </a:xfrm>
        <a:prstGeom prst="downArrow">
          <a:avLst>
            <a:gd name="adj1" fmla="val 50000"/>
            <a:gd name="adj2" fmla="val 25000"/>
          </a:avLst>
        </a:prstGeom>
        <a:solidFill>
          <a:srgbClr val="FF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190500</xdr:colOff>
      <xdr:row>4</xdr:row>
      <xdr:rowOff>171450</xdr:rowOff>
    </xdr:from>
    <xdr:to>
      <xdr:col>9</xdr:col>
      <xdr:colOff>561975</xdr:colOff>
      <xdr:row>6</xdr:row>
      <xdr:rowOff>66675</xdr:rowOff>
    </xdr:to>
    <xdr:sp macro="" textlink="">
      <xdr:nvSpPr>
        <xdr:cNvPr id="7622" name="AutoShape 1">
          <a:extLst>
            <a:ext uri="{FF2B5EF4-FFF2-40B4-BE49-F238E27FC236}">
              <a16:creationId xmlns:a16="http://schemas.microsoft.com/office/drawing/2014/main" id="{00000000-0008-0000-0500-0000C61D0000}"/>
            </a:ext>
          </a:extLst>
        </xdr:cNvPr>
        <xdr:cNvSpPr>
          <a:spLocks noChangeArrowheads="1"/>
        </xdr:cNvSpPr>
      </xdr:nvSpPr>
      <xdr:spPr bwMode="auto">
        <a:xfrm flipH="1">
          <a:off x="8115300" y="895350"/>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9</xdr:col>
      <xdr:colOff>209550</xdr:colOff>
      <xdr:row>10</xdr:row>
      <xdr:rowOff>85725</xdr:rowOff>
    </xdr:from>
    <xdr:to>
      <xdr:col>9</xdr:col>
      <xdr:colOff>581025</xdr:colOff>
      <xdr:row>12</xdr:row>
      <xdr:rowOff>95250</xdr:rowOff>
    </xdr:to>
    <xdr:sp macro="" textlink="">
      <xdr:nvSpPr>
        <xdr:cNvPr id="7623" name="AutoShape 1">
          <a:extLst>
            <a:ext uri="{FF2B5EF4-FFF2-40B4-BE49-F238E27FC236}">
              <a16:creationId xmlns:a16="http://schemas.microsoft.com/office/drawing/2014/main" id="{00000000-0008-0000-0500-0000C71D0000}"/>
            </a:ext>
          </a:extLst>
        </xdr:cNvPr>
        <xdr:cNvSpPr>
          <a:spLocks noChangeArrowheads="1"/>
        </xdr:cNvSpPr>
      </xdr:nvSpPr>
      <xdr:spPr bwMode="auto">
        <a:xfrm flipH="1">
          <a:off x="8134350" y="2095500"/>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9</xdr:col>
      <xdr:colOff>180975</xdr:colOff>
      <xdr:row>3</xdr:row>
      <xdr:rowOff>0</xdr:rowOff>
    </xdr:from>
    <xdr:to>
      <xdr:col>9</xdr:col>
      <xdr:colOff>552450</xdr:colOff>
      <xdr:row>4</xdr:row>
      <xdr:rowOff>95250</xdr:rowOff>
    </xdr:to>
    <xdr:sp macro="" textlink="">
      <xdr:nvSpPr>
        <xdr:cNvPr id="7624" name="AutoShape 1">
          <a:extLst>
            <a:ext uri="{FF2B5EF4-FFF2-40B4-BE49-F238E27FC236}">
              <a16:creationId xmlns:a16="http://schemas.microsoft.com/office/drawing/2014/main" id="{00000000-0008-0000-0500-0000C81D0000}"/>
            </a:ext>
          </a:extLst>
        </xdr:cNvPr>
        <xdr:cNvSpPr>
          <a:spLocks noChangeArrowheads="1"/>
        </xdr:cNvSpPr>
      </xdr:nvSpPr>
      <xdr:spPr bwMode="auto">
        <a:xfrm flipH="1">
          <a:off x="8105775" y="428625"/>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9</xdr:col>
      <xdr:colOff>219075</xdr:colOff>
      <xdr:row>17</xdr:row>
      <xdr:rowOff>0</xdr:rowOff>
    </xdr:from>
    <xdr:to>
      <xdr:col>9</xdr:col>
      <xdr:colOff>590550</xdr:colOff>
      <xdr:row>18</xdr:row>
      <xdr:rowOff>133350</xdr:rowOff>
    </xdr:to>
    <xdr:sp macro="" textlink="">
      <xdr:nvSpPr>
        <xdr:cNvPr id="7625" name="AutoShape 1">
          <a:extLst>
            <a:ext uri="{FF2B5EF4-FFF2-40B4-BE49-F238E27FC236}">
              <a16:creationId xmlns:a16="http://schemas.microsoft.com/office/drawing/2014/main" id="{00000000-0008-0000-0500-0000C91D0000}"/>
            </a:ext>
          </a:extLst>
        </xdr:cNvPr>
        <xdr:cNvSpPr>
          <a:spLocks noChangeArrowheads="1"/>
        </xdr:cNvSpPr>
      </xdr:nvSpPr>
      <xdr:spPr bwMode="auto">
        <a:xfrm flipH="1">
          <a:off x="8143875" y="3228975"/>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3</xdr:row>
      <xdr:rowOff>0</xdr:rowOff>
    </xdr:from>
    <xdr:to>
      <xdr:col>9</xdr:col>
      <xdr:colOff>552450</xdr:colOff>
      <xdr:row>4</xdr:row>
      <xdr:rowOff>95250</xdr:rowOff>
    </xdr:to>
    <xdr:sp macro="" textlink="">
      <xdr:nvSpPr>
        <xdr:cNvPr id="18657" name="AutoShape 1">
          <a:extLst>
            <a:ext uri="{FF2B5EF4-FFF2-40B4-BE49-F238E27FC236}">
              <a16:creationId xmlns:a16="http://schemas.microsoft.com/office/drawing/2014/main" id="{00000000-0008-0000-0600-0000E1480000}"/>
            </a:ext>
          </a:extLst>
        </xdr:cNvPr>
        <xdr:cNvSpPr>
          <a:spLocks noChangeArrowheads="1"/>
        </xdr:cNvSpPr>
      </xdr:nvSpPr>
      <xdr:spPr bwMode="auto">
        <a:xfrm flipH="1">
          <a:off x="8105775" y="647700"/>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9</xdr:col>
      <xdr:colOff>228600</xdr:colOff>
      <xdr:row>14</xdr:row>
      <xdr:rowOff>19050</xdr:rowOff>
    </xdr:from>
    <xdr:to>
      <xdr:col>9</xdr:col>
      <xdr:colOff>600075</xdr:colOff>
      <xdr:row>16</xdr:row>
      <xdr:rowOff>76200</xdr:rowOff>
    </xdr:to>
    <xdr:sp macro="" textlink="">
      <xdr:nvSpPr>
        <xdr:cNvPr id="18658" name="AutoShape 1">
          <a:extLst>
            <a:ext uri="{FF2B5EF4-FFF2-40B4-BE49-F238E27FC236}">
              <a16:creationId xmlns:a16="http://schemas.microsoft.com/office/drawing/2014/main" id="{00000000-0008-0000-0600-0000E2480000}"/>
            </a:ext>
          </a:extLst>
        </xdr:cNvPr>
        <xdr:cNvSpPr>
          <a:spLocks noChangeArrowheads="1"/>
        </xdr:cNvSpPr>
      </xdr:nvSpPr>
      <xdr:spPr bwMode="auto">
        <a:xfrm flipH="1">
          <a:off x="8153400" y="2914650"/>
          <a:ext cx="371475" cy="390525"/>
        </a:xfrm>
        <a:prstGeom prst="rightArrow">
          <a:avLst>
            <a:gd name="adj1" fmla="val 50000"/>
            <a:gd name="adj2" fmla="val 25000"/>
          </a:avLst>
        </a:prstGeom>
        <a:solidFill>
          <a:srgbClr val="0000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K110"/>
  <sheetViews>
    <sheetView showGridLines="0" tabSelected="1" zoomScale="110" zoomScaleNormal="110" workbookViewId="0">
      <selection activeCell="D1" sqref="D1"/>
    </sheetView>
  </sheetViews>
  <sheetFormatPr defaultColWidth="9" defaultRowHeight="13.2" x14ac:dyDescent="0.2"/>
  <cols>
    <col min="1" max="1" width="1.77734375" style="5" customWidth="1"/>
    <col min="2" max="2" width="2.33203125" style="5" customWidth="1"/>
    <col min="3" max="3" width="3.88671875" style="5" customWidth="1"/>
    <col min="4" max="9" width="9" style="5"/>
    <col min="10" max="10" width="11.77734375" style="5" customWidth="1"/>
    <col min="11" max="11" width="23.88671875" style="5" customWidth="1"/>
    <col min="12" max="16384" width="9" style="5"/>
  </cols>
  <sheetData>
    <row r="1" spans="2:11" ht="13.8" thickBot="1" x14ac:dyDescent="0.25"/>
    <row r="2" spans="2:11" ht="15" customHeight="1" x14ac:dyDescent="0.2">
      <c r="B2" s="459"/>
      <c r="C2" s="460"/>
      <c r="D2" s="460"/>
      <c r="E2" s="460"/>
      <c r="F2" s="460"/>
      <c r="G2" s="460"/>
      <c r="H2" s="460"/>
      <c r="I2" s="460"/>
      <c r="J2" s="460"/>
      <c r="K2" s="461"/>
    </row>
    <row r="3" spans="2:11" x14ac:dyDescent="0.2">
      <c r="B3" s="462"/>
      <c r="C3" s="463" t="s">
        <v>249</v>
      </c>
      <c r="D3" s="464"/>
      <c r="E3" s="464"/>
      <c r="F3" s="464"/>
      <c r="G3" s="464"/>
      <c r="H3" s="464"/>
      <c r="I3" s="464"/>
      <c r="J3" s="464"/>
      <c r="K3" s="465"/>
    </row>
    <row r="4" spans="2:11" ht="14.4" x14ac:dyDescent="0.2">
      <c r="B4" s="462"/>
      <c r="C4" s="466" t="s">
        <v>250</v>
      </c>
      <c r="D4" s="464"/>
      <c r="E4" s="464"/>
      <c r="F4" s="464"/>
      <c r="G4" s="464"/>
      <c r="H4" s="464"/>
      <c r="I4" s="464"/>
      <c r="J4" s="467"/>
      <c r="K4" s="465"/>
    </row>
    <row r="5" spans="2:11" ht="14.4" x14ac:dyDescent="0.2">
      <c r="B5" s="462"/>
      <c r="C5" s="466"/>
      <c r="D5" s="464"/>
      <c r="E5" s="464"/>
      <c r="F5" s="464"/>
      <c r="G5" s="464"/>
      <c r="H5" s="464"/>
      <c r="I5" s="464"/>
      <c r="J5" s="464"/>
      <c r="K5" s="465"/>
    </row>
    <row r="6" spans="2:11" ht="14.4" x14ac:dyDescent="0.2">
      <c r="B6" s="462"/>
      <c r="C6" s="466"/>
      <c r="D6" s="479" t="s">
        <v>127</v>
      </c>
      <c r="E6" s="464"/>
      <c r="F6" s="464"/>
      <c r="G6" s="464"/>
      <c r="H6" s="464"/>
      <c r="I6" s="464"/>
      <c r="J6" s="464"/>
      <c r="K6" s="465"/>
    </row>
    <row r="7" spans="2:11" ht="14.4" x14ac:dyDescent="0.2">
      <c r="B7" s="462"/>
      <c r="C7" s="466"/>
      <c r="D7" s="479" t="s">
        <v>132</v>
      </c>
      <c r="E7" s="464"/>
      <c r="F7" s="464"/>
      <c r="G7" s="464"/>
      <c r="H7" s="464"/>
      <c r="I7" s="464"/>
      <c r="J7" s="464"/>
      <c r="K7" s="465"/>
    </row>
    <row r="8" spans="2:11" x14ac:dyDescent="0.2">
      <c r="B8" s="462"/>
      <c r="C8" s="464"/>
      <c r="D8" s="464"/>
      <c r="E8" s="464"/>
      <c r="F8" s="464"/>
      <c r="G8" s="464"/>
      <c r="H8" s="464"/>
      <c r="I8" s="464"/>
      <c r="J8" s="464"/>
      <c r="K8" s="465"/>
    </row>
    <row r="9" spans="2:11" x14ac:dyDescent="0.2">
      <c r="B9" s="462"/>
      <c r="C9" s="464"/>
      <c r="D9" s="468" t="s">
        <v>122</v>
      </c>
      <c r="E9" s="464"/>
      <c r="F9" s="464"/>
      <c r="G9" s="464"/>
      <c r="H9" s="464"/>
      <c r="I9" s="469"/>
      <c r="J9" s="464"/>
      <c r="K9" s="465"/>
    </row>
    <row r="10" spans="2:11" x14ac:dyDescent="0.2">
      <c r="B10" s="462"/>
      <c r="C10" s="464"/>
      <c r="D10" s="464" t="s">
        <v>133</v>
      </c>
      <c r="E10" s="464"/>
      <c r="F10" s="464"/>
      <c r="G10" s="464"/>
      <c r="H10" s="464"/>
      <c r="I10" s="469"/>
      <c r="J10" s="464"/>
      <c r="K10" s="465"/>
    </row>
    <row r="11" spans="2:11" x14ac:dyDescent="0.2">
      <c r="B11" s="462"/>
      <c r="C11" s="464"/>
      <c r="D11" s="480" t="s">
        <v>251</v>
      </c>
      <c r="E11" s="464"/>
      <c r="F11" s="464"/>
      <c r="G11" s="464"/>
      <c r="H11" s="464"/>
      <c r="I11" s="469"/>
      <c r="J11" s="464"/>
      <c r="K11" s="465"/>
    </row>
    <row r="12" spans="2:11" x14ac:dyDescent="0.2">
      <c r="B12" s="462"/>
      <c r="C12" s="464"/>
      <c r="D12" s="481" t="s">
        <v>234</v>
      </c>
      <c r="E12" s="464"/>
      <c r="F12" s="464"/>
      <c r="G12" s="464"/>
      <c r="H12" s="464"/>
      <c r="I12" s="469"/>
      <c r="J12" s="464"/>
      <c r="K12" s="465"/>
    </row>
    <row r="13" spans="2:11" ht="9" customHeight="1" x14ac:dyDescent="0.2">
      <c r="B13" s="462"/>
      <c r="C13" s="464"/>
      <c r="D13" s="464"/>
      <c r="E13" s="464"/>
      <c r="F13" s="464"/>
      <c r="G13" s="464"/>
      <c r="H13" s="464"/>
      <c r="I13" s="469"/>
      <c r="J13" s="464"/>
      <c r="K13" s="465"/>
    </row>
    <row r="14" spans="2:11" x14ac:dyDescent="0.2">
      <c r="B14" s="462"/>
      <c r="C14" s="464"/>
      <c r="D14" s="470" t="s">
        <v>134</v>
      </c>
      <c r="E14" s="464"/>
      <c r="F14" s="464"/>
      <c r="G14" s="464"/>
      <c r="H14" s="464"/>
      <c r="I14" s="469"/>
      <c r="J14" s="464"/>
      <c r="K14" s="465"/>
    </row>
    <row r="15" spans="2:11" x14ac:dyDescent="0.2">
      <c r="B15" s="462"/>
      <c r="C15" s="464"/>
      <c r="D15" s="470" t="s">
        <v>135</v>
      </c>
      <c r="E15" s="464"/>
      <c r="F15" s="464"/>
      <c r="G15" s="464"/>
      <c r="H15" s="464"/>
      <c r="I15" s="469"/>
      <c r="J15" s="464"/>
      <c r="K15" s="465"/>
    </row>
    <row r="16" spans="2:11" x14ac:dyDescent="0.2">
      <c r="B16" s="462"/>
      <c r="C16" s="464"/>
      <c r="D16" s="470" t="s">
        <v>252</v>
      </c>
      <c r="E16" s="464"/>
      <c r="F16" s="464"/>
      <c r="G16" s="464"/>
      <c r="H16" s="464"/>
      <c r="I16" s="469"/>
      <c r="J16" s="464"/>
      <c r="K16" s="465"/>
    </row>
    <row r="17" spans="2:11" x14ac:dyDescent="0.2">
      <c r="B17" s="462"/>
      <c r="C17" s="464"/>
      <c r="D17" s="464"/>
      <c r="E17" s="464"/>
      <c r="F17" s="464"/>
      <c r="G17" s="464"/>
      <c r="H17" s="464"/>
      <c r="I17" s="469"/>
      <c r="J17" s="464"/>
      <c r="K17" s="465"/>
    </row>
    <row r="18" spans="2:11" x14ac:dyDescent="0.2">
      <c r="B18" s="462"/>
      <c r="C18" s="464"/>
      <c r="D18" s="464" t="s">
        <v>136</v>
      </c>
      <c r="E18" s="464"/>
      <c r="F18" s="464"/>
      <c r="G18" s="464"/>
      <c r="H18" s="464"/>
      <c r="I18" s="469"/>
      <c r="J18" s="464"/>
      <c r="K18" s="465"/>
    </row>
    <row r="19" spans="2:11" x14ac:dyDescent="0.2">
      <c r="B19" s="462"/>
      <c r="C19" s="464"/>
      <c r="D19" s="464" t="s">
        <v>124</v>
      </c>
      <c r="E19" s="464"/>
      <c r="F19" s="464"/>
      <c r="G19" s="464"/>
      <c r="H19" s="464"/>
      <c r="I19" s="469"/>
      <c r="J19" s="464"/>
      <c r="K19" s="465"/>
    </row>
    <row r="20" spans="2:11" x14ac:dyDescent="0.2">
      <c r="B20" s="462"/>
      <c r="C20" s="464"/>
      <c r="D20" s="464" t="s">
        <v>123</v>
      </c>
      <c r="E20" s="464"/>
      <c r="F20" s="464"/>
      <c r="G20" s="464"/>
      <c r="H20" s="464"/>
      <c r="I20" s="469"/>
      <c r="J20" s="464"/>
      <c r="K20" s="465"/>
    </row>
    <row r="21" spans="2:11" ht="5.25" customHeight="1" x14ac:dyDescent="0.2">
      <c r="B21" s="462"/>
      <c r="C21" s="464"/>
      <c r="D21" s="464"/>
      <c r="E21" s="464"/>
      <c r="F21" s="464"/>
      <c r="G21" s="464"/>
      <c r="H21" s="464"/>
      <c r="I21" s="469"/>
      <c r="J21" s="464"/>
      <c r="K21" s="465"/>
    </row>
    <row r="22" spans="2:11" x14ac:dyDescent="0.2">
      <c r="B22" s="462"/>
      <c r="C22" s="464"/>
      <c r="D22" s="482"/>
      <c r="E22" s="464"/>
      <c r="F22" s="464"/>
      <c r="G22" s="464"/>
      <c r="H22" s="464"/>
      <c r="I22" s="469"/>
      <c r="J22" s="464"/>
      <c r="K22" s="465"/>
    </row>
    <row r="23" spans="2:11" x14ac:dyDescent="0.2">
      <c r="B23" s="462"/>
      <c r="C23" s="464"/>
      <c r="D23" s="482"/>
      <c r="E23" s="464"/>
      <c r="F23" s="464"/>
      <c r="G23" s="464"/>
      <c r="H23" s="464"/>
      <c r="I23" s="469"/>
      <c r="J23" s="464"/>
      <c r="K23" s="465"/>
    </row>
    <row r="24" spans="2:11" x14ac:dyDescent="0.2">
      <c r="B24" s="462"/>
      <c r="C24" s="464"/>
      <c r="D24" s="482"/>
      <c r="E24" s="464"/>
      <c r="F24" s="464"/>
      <c r="G24" s="464"/>
      <c r="H24" s="464"/>
      <c r="I24" s="469"/>
      <c r="J24" s="464"/>
      <c r="K24" s="465"/>
    </row>
    <row r="25" spans="2:11" x14ac:dyDescent="0.2">
      <c r="B25" s="462"/>
      <c r="C25" s="464"/>
      <c r="D25" s="482"/>
      <c r="E25" s="464"/>
      <c r="F25" s="464"/>
      <c r="G25" s="464"/>
      <c r="H25" s="464"/>
      <c r="I25" s="469"/>
      <c r="J25" s="464"/>
      <c r="K25" s="465"/>
    </row>
    <row r="26" spans="2:11" x14ac:dyDescent="0.2">
      <c r="B26" s="462"/>
      <c r="C26" s="464"/>
      <c r="D26" s="482"/>
      <c r="E26" s="464"/>
      <c r="F26" s="464"/>
      <c r="G26" s="464"/>
      <c r="H26" s="464"/>
      <c r="I26" s="469"/>
      <c r="J26" s="464"/>
      <c r="K26" s="465"/>
    </row>
    <row r="27" spans="2:11" x14ac:dyDescent="0.2">
      <c r="B27" s="462"/>
      <c r="C27" s="464"/>
      <c r="D27" s="482"/>
      <c r="E27" s="464"/>
      <c r="F27" s="464"/>
      <c r="G27" s="464"/>
      <c r="H27" s="464"/>
      <c r="I27" s="469"/>
      <c r="J27" s="464"/>
      <c r="K27" s="465"/>
    </row>
    <row r="28" spans="2:11" x14ac:dyDescent="0.2">
      <c r="B28" s="462"/>
      <c r="C28" s="464"/>
      <c r="D28" s="464"/>
      <c r="E28" s="464"/>
      <c r="F28" s="464"/>
      <c r="G28" s="464"/>
      <c r="H28" s="464"/>
      <c r="I28" s="469"/>
      <c r="J28" s="464"/>
      <c r="K28" s="465"/>
    </row>
    <row r="29" spans="2:11" x14ac:dyDescent="0.2">
      <c r="B29" s="462"/>
      <c r="C29" s="464"/>
      <c r="D29" s="464" t="s">
        <v>137</v>
      </c>
      <c r="E29" s="464"/>
      <c r="F29" s="464"/>
      <c r="G29" s="464"/>
      <c r="H29" s="464"/>
      <c r="I29" s="469"/>
      <c r="J29" s="464"/>
      <c r="K29" s="465"/>
    </row>
    <row r="30" spans="2:11" x14ac:dyDescent="0.2">
      <c r="B30" s="462"/>
      <c r="C30" s="464"/>
      <c r="D30" s="464" t="s">
        <v>126</v>
      </c>
      <c r="E30" s="464"/>
      <c r="F30" s="464"/>
      <c r="G30" s="464"/>
      <c r="H30" s="464"/>
      <c r="I30" s="469"/>
      <c r="J30" s="464"/>
      <c r="K30" s="465"/>
    </row>
    <row r="31" spans="2:11" x14ac:dyDescent="0.2">
      <c r="B31" s="462"/>
      <c r="C31" s="464"/>
      <c r="D31" s="464" t="s">
        <v>125</v>
      </c>
      <c r="E31" s="464"/>
      <c r="F31" s="464"/>
      <c r="G31" s="464"/>
      <c r="H31" s="464"/>
      <c r="I31" s="469"/>
      <c r="J31" s="464"/>
      <c r="K31" s="465"/>
    </row>
    <row r="32" spans="2:11" x14ac:dyDescent="0.2">
      <c r="B32" s="462"/>
      <c r="C32" s="464"/>
      <c r="D32" s="464"/>
      <c r="E32" s="464"/>
      <c r="F32" s="464"/>
      <c r="G32" s="464"/>
      <c r="H32" s="464"/>
      <c r="I32" s="469"/>
      <c r="J32" s="464"/>
      <c r="K32" s="465"/>
    </row>
    <row r="33" spans="2:11" x14ac:dyDescent="0.2">
      <c r="B33" s="462"/>
      <c r="C33" s="476" t="s">
        <v>310</v>
      </c>
      <c r="D33" s="477"/>
      <c r="E33" s="477"/>
      <c r="F33" s="477"/>
      <c r="G33" s="464"/>
      <c r="H33" s="464"/>
      <c r="I33" s="464"/>
      <c r="J33" s="464"/>
      <c r="K33" s="465"/>
    </row>
    <row r="34" spans="2:11" s="464" customFormat="1" ht="6" customHeight="1" x14ac:dyDescent="0.2">
      <c r="B34" s="462"/>
      <c r="C34" s="471"/>
      <c r="K34" s="465"/>
    </row>
    <row r="35" spans="2:11" x14ac:dyDescent="0.2">
      <c r="B35" s="462"/>
      <c r="C35" s="464"/>
      <c r="D35" s="464" t="s">
        <v>138</v>
      </c>
      <c r="E35" s="464"/>
      <c r="F35" s="464"/>
      <c r="G35" s="464"/>
      <c r="H35" s="464"/>
      <c r="I35" s="464"/>
      <c r="J35" s="464"/>
      <c r="K35" s="465"/>
    </row>
    <row r="36" spans="2:11" x14ac:dyDescent="0.2">
      <c r="B36" s="462"/>
      <c r="C36" s="464"/>
      <c r="D36" s="464" t="s">
        <v>149</v>
      </c>
      <c r="E36" s="464"/>
      <c r="F36" s="464"/>
      <c r="G36" s="464"/>
      <c r="H36" s="464"/>
      <c r="I36" s="464"/>
      <c r="J36" s="464"/>
      <c r="K36" s="465"/>
    </row>
    <row r="37" spans="2:11" x14ac:dyDescent="0.2">
      <c r="B37" s="462"/>
      <c r="C37" s="464"/>
      <c r="D37" s="464" t="s">
        <v>139</v>
      </c>
      <c r="E37" s="464"/>
      <c r="F37" s="464"/>
      <c r="G37" s="464"/>
      <c r="H37" s="464"/>
      <c r="I37" s="464"/>
      <c r="J37" s="464"/>
      <c r="K37" s="465"/>
    </row>
    <row r="38" spans="2:11" x14ac:dyDescent="0.2">
      <c r="B38" s="462"/>
      <c r="C38" s="464"/>
      <c r="D38" s="464" t="s">
        <v>140</v>
      </c>
      <c r="E38" s="464"/>
      <c r="F38" s="464"/>
      <c r="G38" s="464"/>
      <c r="H38" s="464"/>
      <c r="I38" s="464"/>
      <c r="J38" s="464"/>
      <c r="K38" s="465"/>
    </row>
    <row r="39" spans="2:11" x14ac:dyDescent="0.2">
      <c r="B39" s="462"/>
      <c r="C39" s="471"/>
      <c r="D39" s="470" t="s">
        <v>292</v>
      </c>
      <c r="E39" s="464"/>
      <c r="F39" s="464"/>
      <c r="G39" s="464"/>
      <c r="H39" s="464"/>
      <c r="I39" s="464"/>
      <c r="J39" s="464"/>
      <c r="K39" s="465"/>
    </row>
    <row r="40" spans="2:11" x14ac:dyDescent="0.2">
      <c r="B40" s="462"/>
      <c r="C40" s="471"/>
      <c r="D40" s="470" t="s">
        <v>293</v>
      </c>
      <c r="E40" s="464"/>
      <c r="F40" s="464"/>
      <c r="G40" s="464"/>
      <c r="H40" s="464"/>
      <c r="I40" s="464"/>
      <c r="J40" s="464"/>
      <c r="K40" s="465"/>
    </row>
    <row r="41" spans="2:11" ht="8.25" customHeight="1" x14ac:dyDescent="0.2">
      <c r="B41" s="462"/>
      <c r="C41" s="464"/>
      <c r="D41" s="470"/>
      <c r="E41" s="464"/>
      <c r="F41" s="464"/>
      <c r="G41" s="464"/>
      <c r="H41" s="464"/>
      <c r="I41" s="464"/>
      <c r="J41" s="464"/>
      <c r="K41" s="465"/>
    </row>
    <row r="42" spans="2:11" ht="13.5" customHeight="1" x14ac:dyDescent="0.2">
      <c r="B42" s="462"/>
      <c r="C42" s="464"/>
      <c r="D42" s="487" t="s">
        <v>244</v>
      </c>
      <c r="E42" s="464"/>
      <c r="F42" s="464"/>
      <c r="G42" s="464"/>
      <c r="H42" s="464"/>
      <c r="I42" s="464"/>
      <c r="J42" s="464"/>
      <c r="K42" s="465"/>
    </row>
    <row r="43" spans="2:11" x14ac:dyDescent="0.2">
      <c r="B43" s="462"/>
      <c r="C43" s="464"/>
      <c r="D43" s="480" t="s">
        <v>150</v>
      </c>
      <c r="E43" s="464"/>
      <c r="F43" s="464"/>
      <c r="G43" s="464"/>
      <c r="H43" s="464"/>
      <c r="I43" s="464"/>
      <c r="J43" s="464"/>
      <c r="K43" s="465"/>
    </row>
    <row r="44" spans="2:11" x14ac:dyDescent="0.2">
      <c r="B44" s="462"/>
      <c r="C44" s="464"/>
      <c r="D44" s="480" t="s">
        <v>253</v>
      </c>
      <c r="E44" s="464"/>
      <c r="F44" s="464"/>
      <c r="G44" s="464"/>
      <c r="H44" s="464"/>
      <c r="I44" s="464"/>
      <c r="J44" s="464"/>
      <c r="K44" s="465"/>
    </row>
    <row r="45" spans="2:11" x14ac:dyDescent="0.2">
      <c r="B45" s="462"/>
      <c r="C45" s="464"/>
      <c r="D45" s="480" t="s">
        <v>254</v>
      </c>
      <c r="E45" s="464"/>
      <c r="F45" s="464"/>
      <c r="G45" s="464"/>
      <c r="H45" s="464"/>
      <c r="I45" s="464"/>
      <c r="J45" s="464"/>
      <c r="K45" s="465"/>
    </row>
    <row r="46" spans="2:11" x14ac:dyDescent="0.2">
      <c r="B46" s="462"/>
      <c r="C46" s="464"/>
      <c r="D46" s="480" t="s">
        <v>243</v>
      </c>
      <c r="E46" s="464"/>
      <c r="F46" s="464"/>
      <c r="G46" s="464"/>
      <c r="H46" s="464"/>
      <c r="I46" s="464"/>
      <c r="J46" s="464"/>
      <c r="K46" s="465"/>
    </row>
    <row r="47" spans="2:11" x14ac:dyDescent="0.2">
      <c r="B47" s="462"/>
      <c r="C47" s="464"/>
      <c r="D47" s="486" t="s">
        <v>141</v>
      </c>
      <c r="E47" s="464"/>
      <c r="F47" s="464"/>
      <c r="G47" s="464"/>
      <c r="H47" s="464"/>
      <c r="I47" s="464"/>
      <c r="J47" s="464"/>
      <c r="K47" s="465"/>
    </row>
    <row r="48" spans="2:11" ht="5.25" customHeight="1" x14ac:dyDescent="0.2">
      <c r="B48" s="462"/>
      <c r="C48" s="464"/>
      <c r="D48" s="470"/>
      <c r="E48" s="464"/>
      <c r="F48" s="464"/>
      <c r="G48" s="464"/>
      <c r="H48" s="464"/>
      <c r="I48" s="464"/>
      <c r="J48" s="464"/>
      <c r="K48" s="465"/>
    </row>
    <row r="49" spans="2:11" x14ac:dyDescent="0.2">
      <c r="B49" s="462"/>
      <c r="C49" s="464"/>
      <c r="D49" s="487" t="s">
        <v>255</v>
      </c>
      <c r="E49" s="464"/>
      <c r="F49" s="464"/>
      <c r="G49" s="464"/>
      <c r="H49" s="464"/>
      <c r="I49" s="464"/>
      <c r="J49" s="464"/>
      <c r="K49" s="465"/>
    </row>
    <row r="50" spans="2:11" x14ac:dyDescent="0.2">
      <c r="B50" s="462"/>
      <c r="C50" s="464"/>
      <c r="D50" s="480" t="s">
        <v>242</v>
      </c>
      <c r="E50" s="464"/>
      <c r="F50" s="464"/>
      <c r="G50" s="464"/>
      <c r="H50" s="464"/>
      <c r="I50" s="464"/>
      <c r="J50" s="464"/>
      <c r="K50" s="465"/>
    </row>
    <row r="51" spans="2:11" x14ac:dyDescent="0.2">
      <c r="B51" s="462"/>
      <c r="C51" s="464"/>
      <c r="D51" s="480" t="s">
        <v>256</v>
      </c>
      <c r="E51" s="464"/>
      <c r="F51" s="464"/>
      <c r="G51" s="464"/>
      <c r="H51" s="464"/>
      <c r="I51" s="464"/>
      <c r="J51" s="464"/>
      <c r="K51" s="465"/>
    </row>
    <row r="52" spans="2:11" x14ac:dyDescent="0.2">
      <c r="B52" s="462"/>
      <c r="C52" s="464"/>
      <c r="D52" s="480" t="s">
        <v>257</v>
      </c>
      <c r="E52" s="464"/>
      <c r="F52" s="464"/>
      <c r="G52" s="464"/>
      <c r="H52" s="464"/>
      <c r="I52" s="464"/>
      <c r="J52" s="464"/>
      <c r="K52" s="465"/>
    </row>
    <row r="53" spans="2:11" x14ac:dyDescent="0.2">
      <c r="B53" s="462"/>
      <c r="C53" s="464"/>
      <c r="D53" s="480" t="s">
        <v>258</v>
      </c>
      <c r="E53" s="464"/>
      <c r="F53" s="464"/>
      <c r="G53" s="464"/>
      <c r="H53" s="464"/>
      <c r="I53" s="464"/>
      <c r="J53" s="464"/>
      <c r="K53" s="465"/>
    </row>
    <row r="54" spans="2:11" x14ac:dyDescent="0.2">
      <c r="B54" s="462"/>
      <c r="C54" s="464"/>
      <c r="D54" s="480" t="s">
        <v>245</v>
      </c>
      <c r="E54" s="464"/>
      <c r="F54" s="464"/>
      <c r="G54" s="464"/>
      <c r="H54" s="464"/>
      <c r="I54" s="464"/>
      <c r="J54" s="464"/>
      <c r="K54" s="465"/>
    </row>
    <row r="55" spans="2:11" x14ac:dyDescent="0.2">
      <c r="B55" s="462"/>
      <c r="C55" s="464"/>
      <c r="D55" s="486" t="s">
        <v>259</v>
      </c>
      <c r="E55" s="464"/>
      <c r="F55" s="464"/>
      <c r="G55" s="464"/>
      <c r="H55" s="464"/>
      <c r="I55" s="464"/>
      <c r="J55" s="464"/>
      <c r="K55" s="465"/>
    </row>
    <row r="56" spans="2:11" x14ac:dyDescent="0.2">
      <c r="B56" s="462"/>
      <c r="C56" s="464"/>
      <c r="D56" s="464"/>
      <c r="E56" s="464"/>
      <c r="F56" s="464"/>
      <c r="G56" s="464"/>
      <c r="H56" s="464"/>
      <c r="I56" s="464"/>
      <c r="J56" s="464"/>
      <c r="K56" s="465"/>
    </row>
    <row r="57" spans="2:11" x14ac:dyDescent="0.2">
      <c r="B57" s="462"/>
      <c r="C57" s="478" t="s">
        <v>246</v>
      </c>
      <c r="D57" s="477"/>
      <c r="E57" s="477"/>
      <c r="F57" s="477"/>
      <c r="G57" s="477"/>
      <c r="H57" s="464"/>
      <c r="I57" s="464"/>
      <c r="J57" s="464"/>
      <c r="K57" s="465"/>
    </row>
    <row r="58" spans="2:11" s="464" customFormat="1" ht="6" customHeight="1" x14ac:dyDescent="0.2">
      <c r="B58" s="462"/>
      <c r="C58" s="488"/>
      <c r="K58" s="465"/>
    </row>
    <row r="59" spans="2:11" x14ac:dyDescent="0.2">
      <c r="B59" s="462"/>
      <c r="C59" s="488"/>
      <c r="D59" s="487" t="s">
        <v>260</v>
      </c>
      <c r="E59" s="464"/>
      <c r="F59" s="464"/>
      <c r="G59" s="464"/>
      <c r="H59" s="464"/>
      <c r="I59" s="464"/>
      <c r="J59" s="464"/>
      <c r="K59" s="465"/>
    </row>
    <row r="60" spans="2:11" x14ac:dyDescent="0.2">
      <c r="B60" s="462"/>
      <c r="C60" s="488"/>
      <c r="D60" s="464" t="s">
        <v>151</v>
      </c>
      <c r="E60" s="464"/>
      <c r="F60" s="464"/>
      <c r="G60" s="464"/>
      <c r="H60" s="464"/>
      <c r="I60" s="464"/>
      <c r="J60" s="464"/>
      <c r="K60" s="465"/>
    </row>
    <row r="61" spans="2:11" x14ac:dyDescent="0.2">
      <c r="B61" s="462"/>
      <c r="C61" s="488"/>
      <c r="D61" s="463" t="s">
        <v>143</v>
      </c>
      <c r="E61" s="464"/>
      <c r="F61" s="464"/>
      <c r="G61" s="464"/>
      <c r="H61" s="464"/>
      <c r="I61" s="464"/>
      <c r="J61" s="464"/>
      <c r="K61" s="465"/>
    </row>
    <row r="62" spans="2:11" x14ac:dyDescent="0.2">
      <c r="B62" s="462"/>
      <c r="C62" s="488"/>
      <c r="D62" s="468" t="s">
        <v>261</v>
      </c>
      <c r="E62" s="464"/>
      <c r="F62" s="464"/>
      <c r="G62" s="464"/>
      <c r="H62" s="464"/>
      <c r="I62" s="464"/>
      <c r="J62" s="464"/>
      <c r="K62" s="465"/>
    </row>
    <row r="63" spans="2:11" x14ac:dyDescent="0.2">
      <c r="B63" s="462"/>
      <c r="C63" s="488"/>
      <c r="D63" s="468" t="s">
        <v>144</v>
      </c>
      <c r="E63" s="464"/>
      <c r="F63" s="464"/>
      <c r="G63" s="464"/>
      <c r="H63" s="464"/>
      <c r="I63" s="464"/>
      <c r="J63" s="464"/>
      <c r="K63" s="465"/>
    </row>
    <row r="64" spans="2:11" ht="6" customHeight="1" x14ac:dyDescent="0.2">
      <c r="B64" s="462"/>
      <c r="C64" s="464"/>
      <c r="D64" s="464"/>
      <c r="E64" s="464"/>
      <c r="F64" s="464"/>
      <c r="G64" s="464"/>
      <c r="H64" s="464"/>
      <c r="I64" s="464"/>
      <c r="J64" s="464"/>
      <c r="K64" s="465"/>
    </row>
    <row r="65" spans="2:11" ht="13.5" customHeight="1" x14ac:dyDescent="0.2">
      <c r="B65" s="462"/>
      <c r="C65" s="464"/>
      <c r="D65" s="487" t="s">
        <v>303</v>
      </c>
      <c r="E65" s="464"/>
      <c r="F65" s="464"/>
      <c r="G65" s="464"/>
      <c r="H65" s="464"/>
      <c r="I65" s="464"/>
      <c r="J65" s="464"/>
      <c r="K65" s="465"/>
    </row>
    <row r="66" spans="2:11" ht="13.5" customHeight="1" x14ac:dyDescent="0.2">
      <c r="B66" s="462"/>
      <c r="C66" s="464"/>
      <c r="D66" s="464" t="s">
        <v>142</v>
      </c>
      <c r="E66" s="464"/>
      <c r="F66" s="464"/>
      <c r="G66" s="464"/>
      <c r="H66" s="464"/>
      <c r="I66" s="464"/>
      <c r="J66" s="464"/>
      <c r="K66" s="465"/>
    </row>
    <row r="67" spans="2:11" ht="13.5" customHeight="1" x14ac:dyDescent="0.2">
      <c r="B67" s="462"/>
      <c r="C67" s="464"/>
      <c r="D67" s="481" t="s">
        <v>263</v>
      </c>
      <c r="E67" s="464"/>
      <c r="F67" s="464"/>
      <c r="G67" s="464"/>
      <c r="H67" s="464"/>
      <c r="I67" s="464"/>
      <c r="J67" s="464"/>
      <c r="K67" s="465"/>
    </row>
    <row r="68" spans="2:11" ht="13.5" customHeight="1" x14ac:dyDescent="0.2">
      <c r="B68" s="462"/>
      <c r="C68" s="464"/>
      <c r="D68" s="480" t="s">
        <v>264</v>
      </c>
      <c r="E68" s="464"/>
      <c r="F68" s="464"/>
      <c r="G68" s="464"/>
      <c r="H68" s="464"/>
      <c r="I68" s="464"/>
      <c r="J68" s="464"/>
      <c r="K68" s="465"/>
    </row>
    <row r="69" spans="2:11" ht="13.5" customHeight="1" x14ac:dyDescent="0.2">
      <c r="B69" s="462"/>
      <c r="C69" s="464"/>
      <c r="D69" s="472" t="s">
        <v>265</v>
      </c>
      <c r="E69" s="464"/>
      <c r="F69" s="464"/>
      <c r="G69" s="464"/>
      <c r="H69" s="464"/>
      <c r="I69" s="464"/>
      <c r="J69" s="464"/>
      <c r="K69" s="465"/>
    </row>
    <row r="70" spans="2:11" ht="13.5" customHeight="1" x14ac:dyDescent="0.2">
      <c r="B70" s="462"/>
      <c r="C70" s="464"/>
      <c r="D70" s="481" t="s">
        <v>262</v>
      </c>
      <c r="E70" s="464"/>
      <c r="F70" s="464"/>
      <c r="G70" s="464"/>
      <c r="H70" s="464"/>
      <c r="I70" s="464"/>
      <c r="J70" s="464"/>
      <c r="K70" s="465"/>
    </row>
    <row r="71" spans="2:11" x14ac:dyDescent="0.2">
      <c r="B71" s="462"/>
      <c r="C71" s="464"/>
      <c r="D71" s="481" t="s">
        <v>363</v>
      </c>
      <c r="E71" s="464"/>
      <c r="F71" s="464"/>
      <c r="G71" s="464"/>
      <c r="H71" s="464"/>
      <c r="I71" s="464"/>
      <c r="J71" s="464"/>
      <c r="K71" s="465"/>
    </row>
    <row r="72" spans="2:11" x14ac:dyDescent="0.2">
      <c r="B72" s="462"/>
      <c r="C72" s="464"/>
      <c r="D72" s="481"/>
      <c r="E72" s="464"/>
      <c r="F72" s="464"/>
      <c r="G72" s="464"/>
      <c r="H72" s="464"/>
      <c r="I72" s="464"/>
      <c r="J72" s="464"/>
      <c r="K72" s="465"/>
    </row>
    <row r="73" spans="2:11" x14ac:dyDescent="0.2">
      <c r="B73" s="462"/>
      <c r="C73" s="464"/>
      <c r="D73" s="481"/>
      <c r="E73" s="464"/>
      <c r="F73" s="464"/>
      <c r="G73" s="464"/>
      <c r="H73" s="464"/>
      <c r="I73" s="464"/>
      <c r="J73" s="464"/>
      <c r="K73" s="465"/>
    </row>
    <row r="74" spans="2:11" x14ac:dyDescent="0.2">
      <c r="B74" s="462"/>
      <c r="C74" s="464"/>
      <c r="D74" s="481"/>
      <c r="E74" s="464"/>
      <c r="F74" s="464"/>
      <c r="G74" s="464"/>
      <c r="H74" s="464"/>
      <c r="I74" s="464"/>
      <c r="J74" s="464"/>
      <c r="K74" s="465"/>
    </row>
    <row r="75" spans="2:11" x14ac:dyDescent="0.2">
      <c r="B75" s="462"/>
      <c r="C75" s="464"/>
      <c r="D75" s="481"/>
      <c r="E75" s="464"/>
      <c r="F75" s="464"/>
      <c r="G75" s="464"/>
      <c r="H75" s="464"/>
      <c r="I75" s="464"/>
      <c r="J75" s="464"/>
      <c r="K75" s="465"/>
    </row>
    <row r="76" spans="2:11" x14ac:dyDescent="0.2">
      <c r="B76" s="462"/>
      <c r="C76" s="464"/>
      <c r="D76" s="481"/>
      <c r="E76" s="464"/>
      <c r="F76" s="464"/>
      <c r="G76" s="464"/>
      <c r="H76" s="464"/>
      <c r="I76" s="464"/>
      <c r="J76" s="464"/>
      <c r="K76" s="465"/>
    </row>
    <row r="77" spans="2:11" x14ac:dyDescent="0.2">
      <c r="B77" s="462"/>
      <c r="C77" s="464"/>
      <c r="D77" s="481"/>
      <c r="E77" s="464"/>
      <c r="F77" s="464"/>
      <c r="G77" s="464"/>
      <c r="H77" s="464"/>
      <c r="I77" s="464"/>
      <c r="J77" s="464"/>
      <c r="K77" s="465"/>
    </row>
    <row r="78" spans="2:11" x14ac:dyDescent="0.2">
      <c r="B78" s="462"/>
      <c r="C78" s="464"/>
      <c r="D78" s="481"/>
      <c r="E78" s="464"/>
      <c r="F78" s="464"/>
      <c r="G78" s="464"/>
      <c r="H78" s="464"/>
      <c r="I78" s="464"/>
      <c r="J78" s="464"/>
      <c r="K78" s="465"/>
    </row>
    <row r="79" spans="2:11" x14ac:dyDescent="0.2">
      <c r="B79" s="462"/>
      <c r="C79" s="464"/>
      <c r="D79" s="481"/>
      <c r="E79" s="464"/>
      <c r="F79" s="464"/>
      <c r="G79" s="464"/>
      <c r="H79" s="464"/>
      <c r="I79" s="464"/>
      <c r="J79" s="464"/>
      <c r="K79" s="465"/>
    </row>
    <row r="80" spans="2:11" x14ac:dyDescent="0.2">
      <c r="B80" s="462"/>
      <c r="C80" s="464"/>
      <c r="D80" s="481"/>
      <c r="E80" s="464"/>
      <c r="F80" s="464"/>
      <c r="G80" s="464"/>
      <c r="H80" s="464"/>
      <c r="I80" s="464"/>
      <c r="J80" s="464"/>
      <c r="K80" s="465"/>
    </row>
    <row r="81" spans="2:11" x14ac:dyDescent="0.2">
      <c r="B81" s="462"/>
      <c r="C81" s="464"/>
      <c r="D81" s="481"/>
      <c r="E81" s="464"/>
      <c r="F81" s="464"/>
      <c r="G81" s="464"/>
      <c r="H81" s="464"/>
      <c r="I81" s="464"/>
      <c r="J81" s="464"/>
      <c r="K81" s="465"/>
    </row>
    <row r="82" spans="2:11" x14ac:dyDescent="0.2">
      <c r="B82" s="462"/>
      <c r="C82" s="464"/>
      <c r="D82" s="481"/>
      <c r="E82" s="464"/>
      <c r="F82" s="464"/>
      <c r="G82" s="464"/>
      <c r="H82" s="464"/>
      <c r="I82" s="464"/>
      <c r="J82" s="464"/>
      <c r="K82" s="465"/>
    </row>
    <row r="83" spans="2:11" ht="5.25" customHeight="1" x14ac:dyDescent="0.2">
      <c r="B83" s="462"/>
      <c r="C83" s="464"/>
      <c r="D83" s="481"/>
      <c r="E83" s="464"/>
      <c r="F83" s="464"/>
      <c r="G83" s="464"/>
      <c r="H83" s="464"/>
      <c r="I83" s="464"/>
      <c r="J83" s="464"/>
      <c r="K83" s="465"/>
    </row>
    <row r="84" spans="2:11" ht="13.5" customHeight="1" x14ac:dyDescent="0.2">
      <c r="B84" s="462"/>
      <c r="C84" s="464"/>
      <c r="D84" s="487" t="s">
        <v>304</v>
      </c>
      <c r="E84" s="464"/>
      <c r="F84" s="464"/>
      <c r="G84" s="464"/>
      <c r="H84" s="464"/>
      <c r="I84" s="464"/>
      <c r="J84" s="464"/>
      <c r="K84" s="465"/>
    </row>
    <row r="85" spans="2:11" ht="13.5" customHeight="1" x14ac:dyDescent="0.2">
      <c r="B85" s="462"/>
      <c r="C85" s="464"/>
      <c r="D85" s="480" t="s">
        <v>305</v>
      </c>
      <c r="E85" s="464"/>
      <c r="F85" s="464"/>
      <c r="G85" s="464"/>
      <c r="H85" s="464"/>
      <c r="I85" s="464"/>
      <c r="J85" s="464"/>
      <c r="K85" s="465"/>
    </row>
    <row r="86" spans="2:11" ht="13.5" customHeight="1" x14ac:dyDescent="0.2">
      <c r="B86" s="462"/>
      <c r="C86" s="464"/>
      <c r="D86" s="480" t="s">
        <v>306</v>
      </c>
      <c r="E86" s="464"/>
      <c r="F86" s="464"/>
      <c r="G86" s="464"/>
      <c r="H86" s="464"/>
      <c r="I86" s="464"/>
      <c r="J86" s="464"/>
      <c r="K86" s="465"/>
    </row>
    <row r="87" spans="2:11" ht="13.5" customHeight="1" x14ac:dyDescent="0.2">
      <c r="B87" s="462"/>
      <c r="C87" s="464"/>
      <c r="D87" s="481" t="s">
        <v>307</v>
      </c>
      <c r="E87" s="464"/>
      <c r="F87" s="464"/>
      <c r="G87" s="464"/>
      <c r="H87" s="464"/>
      <c r="I87" s="464"/>
      <c r="J87" s="464"/>
      <c r="K87" s="465"/>
    </row>
    <row r="88" spans="2:11" x14ac:dyDescent="0.2">
      <c r="B88" s="462"/>
      <c r="C88" s="464"/>
      <c r="D88" s="464"/>
      <c r="E88" s="464"/>
      <c r="F88" s="464"/>
      <c r="G88" s="464"/>
      <c r="H88" s="464"/>
      <c r="I88" s="464"/>
      <c r="J88" s="464"/>
      <c r="K88" s="465"/>
    </row>
    <row r="89" spans="2:11" x14ac:dyDescent="0.2">
      <c r="B89" s="462"/>
      <c r="C89" s="476" t="s">
        <v>266</v>
      </c>
      <c r="D89" s="477"/>
      <c r="E89" s="477"/>
      <c r="F89" s="477"/>
      <c r="G89" s="464"/>
      <c r="H89" s="464"/>
      <c r="I89" s="464"/>
      <c r="J89" s="464"/>
      <c r="K89" s="465"/>
    </row>
    <row r="90" spans="2:11" x14ac:dyDescent="0.2">
      <c r="B90" s="462"/>
      <c r="C90" s="464"/>
      <c r="D90" s="480" t="s">
        <v>267</v>
      </c>
      <c r="E90" s="464"/>
      <c r="F90" s="464"/>
      <c r="G90" s="464"/>
      <c r="H90" s="464"/>
      <c r="I90" s="464"/>
      <c r="J90" s="464"/>
      <c r="K90" s="465"/>
    </row>
    <row r="91" spans="2:11" ht="6.75" customHeight="1" x14ac:dyDescent="0.2">
      <c r="B91" s="462"/>
      <c r="C91" s="464"/>
      <c r="D91" s="464"/>
      <c r="E91" s="464"/>
      <c r="F91" s="464"/>
      <c r="G91" s="464"/>
      <c r="H91" s="464"/>
      <c r="I91" s="464"/>
      <c r="J91" s="464"/>
      <c r="K91" s="465"/>
    </row>
    <row r="92" spans="2:11" x14ac:dyDescent="0.2">
      <c r="B92" s="462"/>
      <c r="C92" s="464"/>
      <c r="D92" s="472" t="s">
        <v>145</v>
      </c>
      <c r="E92" s="464"/>
      <c r="F92" s="464"/>
      <c r="G92" s="464"/>
      <c r="H92" s="464"/>
      <c r="I92" s="464"/>
      <c r="J92" s="464"/>
      <c r="K92" s="465"/>
    </row>
    <row r="93" spans="2:11" x14ac:dyDescent="0.2">
      <c r="B93" s="462"/>
      <c r="C93" s="464"/>
      <c r="D93" s="464"/>
      <c r="E93" s="464"/>
      <c r="F93" s="464"/>
      <c r="G93" s="464"/>
      <c r="H93" s="464"/>
      <c r="I93" s="464"/>
      <c r="J93" s="464"/>
      <c r="K93" s="465"/>
    </row>
    <row r="94" spans="2:11" x14ac:dyDescent="0.2">
      <c r="B94" s="462"/>
      <c r="C94" s="476" t="s">
        <v>268</v>
      </c>
      <c r="D94" s="477"/>
      <c r="E94" s="477"/>
      <c r="F94" s="477"/>
      <c r="G94" s="464"/>
      <c r="H94" s="464"/>
      <c r="I94" s="464"/>
      <c r="J94" s="464"/>
      <c r="K94" s="465"/>
    </row>
    <row r="95" spans="2:11" ht="5.25" customHeight="1" x14ac:dyDescent="0.2">
      <c r="B95" s="462"/>
      <c r="C95" s="471"/>
      <c r="D95" s="464"/>
      <c r="E95" s="464"/>
      <c r="F95" s="464"/>
      <c r="G95" s="464"/>
      <c r="H95" s="464"/>
      <c r="I95" s="464"/>
      <c r="J95" s="464"/>
      <c r="K95" s="465"/>
    </row>
    <row r="96" spans="2:11" x14ac:dyDescent="0.2">
      <c r="B96" s="462"/>
      <c r="C96" s="464" t="s">
        <v>94</v>
      </c>
      <c r="D96" s="480" t="s">
        <v>269</v>
      </c>
      <c r="E96" s="464"/>
      <c r="F96" s="464"/>
      <c r="G96" s="464"/>
      <c r="H96" s="464"/>
      <c r="I96" s="464"/>
      <c r="J96" s="464"/>
      <c r="K96" s="465"/>
    </row>
    <row r="97" spans="2:11" x14ac:dyDescent="0.2">
      <c r="B97" s="462"/>
      <c r="C97" s="464"/>
      <c r="D97" s="464"/>
      <c r="E97" s="464"/>
      <c r="F97" s="464"/>
      <c r="G97" s="464"/>
      <c r="H97" s="464"/>
      <c r="I97" s="464"/>
      <c r="J97" s="464"/>
      <c r="K97" s="465"/>
    </row>
    <row r="98" spans="2:11" x14ac:dyDescent="0.2">
      <c r="B98" s="462"/>
      <c r="C98" s="476" t="s">
        <v>128</v>
      </c>
      <c r="D98" s="477"/>
      <c r="E98" s="477"/>
      <c r="F98" s="464"/>
      <c r="G98" s="464"/>
      <c r="H98" s="464"/>
      <c r="I98" s="464"/>
      <c r="J98" s="464"/>
      <c r="K98" s="465"/>
    </row>
    <row r="99" spans="2:11" ht="4.5" customHeight="1" x14ac:dyDescent="0.2">
      <c r="B99" s="462"/>
      <c r="C99" s="471"/>
      <c r="D99" s="464"/>
      <c r="E99" s="464"/>
      <c r="F99" s="464"/>
      <c r="G99" s="464"/>
      <c r="H99" s="464"/>
      <c r="I99" s="464"/>
      <c r="J99" s="464"/>
      <c r="K99" s="465"/>
    </row>
    <row r="100" spans="2:11" x14ac:dyDescent="0.2">
      <c r="B100" s="462"/>
      <c r="C100" s="464" t="s">
        <v>95</v>
      </c>
      <c r="D100" s="480" t="s">
        <v>364</v>
      </c>
      <c r="E100" s="464"/>
      <c r="F100" s="464"/>
      <c r="G100" s="464"/>
      <c r="H100" s="464"/>
      <c r="I100" s="464"/>
      <c r="J100" s="464"/>
      <c r="K100" s="465"/>
    </row>
    <row r="101" spans="2:11" x14ac:dyDescent="0.2">
      <c r="B101" s="462"/>
      <c r="C101" s="464"/>
      <c r="D101" s="464"/>
      <c r="E101" s="464"/>
      <c r="F101" s="464"/>
      <c r="G101" s="464"/>
      <c r="H101" s="464"/>
      <c r="I101" s="464"/>
      <c r="J101" s="464"/>
      <c r="K101" s="465"/>
    </row>
    <row r="102" spans="2:11" x14ac:dyDescent="0.2">
      <c r="B102" s="462"/>
      <c r="C102" s="476" t="s">
        <v>129</v>
      </c>
      <c r="D102" s="477"/>
      <c r="E102" s="477"/>
      <c r="F102" s="464"/>
      <c r="G102" s="464"/>
      <c r="H102" s="464"/>
      <c r="I102" s="464"/>
      <c r="J102" s="464"/>
      <c r="K102" s="465"/>
    </row>
    <row r="103" spans="2:11" ht="4.5" customHeight="1" x14ac:dyDescent="0.2">
      <c r="B103" s="462"/>
      <c r="C103" s="471"/>
      <c r="D103" s="464"/>
      <c r="E103" s="464"/>
      <c r="F103" s="464"/>
      <c r="G103" s="464"/>
      <c r="H103" s="464"/>
      <c r="I103" s="464"/>
      <c r="J103" s="464"/>
      <c r="K103" s="465"/>
    </row>
    <row r="104" spans="2:11" x14ac:dyDescent="0.2">
      <c r="B104" s="462"/>
      <c r="C104" s="464" t="s">
        <v>95</v>
      </c>
      <c r="D104" s="480" t="s">
        <v>365</v>
      </c>
      <c r="E104" s="464"/>
      <c r="F104" s="464"/>
      <c r="G104" s="464"/>
      <c r="H104" s="464"/>
      <c r="I104" s="464"/>
      <c r="J104" s="464"/>
      <c r="K104" s="465"/>
    </row>
    <row r="105" spans="2:11" ht="9" customHeight="1" x14ac:dyDescent="0.2">
      <c r="B105" s="462"/>
      <c r="C105" s="464"/>
      <c r="D105" s="464"/>
      <c r="E105" s="464"/>
      <c r="F105" s="464"/>
      <c r="G105" s="464"/>
      <c r="H105" s="464"/>
      <c r="I105" s="464"/>
      <c r="J105" s="464"/>
      <c r="K105" s="465"/>
    </row>
    <row r="106" spans="2:11" x14ac:dyDescent="0.2">
      <c r="B106" s="462"/>
      <c r="C106" s="476" t="s">
        <v>130</v>
      </c>
      <c r="D106" s="477"/>
      <c r="E106" s="477"/>
      <c r="F106" s="464"/>
      <c r="G106" s="464"/>
      <c r="H106" s="464"/>
      <c r="I106" s="464"/>
      <c r="J106" s="464"/>
      <c r="K106" s="465"/>
    </row>
    <row r="107" spans="2:11" ht="4.5" customHeight="1" x14ac:dyDescent="0.2">
      <c r="B107" s="462"/>
      <c r="C107" s="471"/>
      <c r="D107" s="464"/>
      <c r="E107" s="464"/>
      <c r="F107" s="464"/>
      <c r="G107" s="464"/>
      <c r="H107" s="464"/>
      <c r="I107" s="464"/>
      <c r="J107" s="464"/>
      <c r="K107" s="465"/>
    </row>
    <row r="108" spans="2:11" x14ac:dyDescent="0.2">
      <c r="B108" s="462"/>
      <c r="C108" s="464" t="s">
        <v>96</v>
      </c>
      <c r="D108" s="464" t="s">
        <v>146</v>
      </c>
      <c r="E108" s="464"/>
      <c r="F108" s="464"/>
      <c r="G108" s="464"/>
      <c r="H108" s="464"/>
      <c r="I108" s="464"/>
      <c r="J108" s="464"/>
      <c r="K108" s="465"/>
    </row>
    <row r="109" spans="2:11" x14ac:dyDescent="0.2">
      <c r="B109" s="462"/>
      <c r="C109" s="464"/>
      <c r="D109" s="464"/>
      <c r="E109" s="464"/>
      <c r="F109" s="464"/>
      <c r="G109" s="464"/>
      <c r="H109" s="464"/>
      <c r="I109" s="464"/>
      <c r="J109" s="464"/>
      <c r="K109" s="465"/>
    </row>
    <row r="110" spans="2:11" ht="13.8" thickBot="1" x14ac:dyDescent="0.25">
      <c r="B110" s="473"/>
      <c r="C110" s="474"/>
      <c r="D110" s="474"/>
      <c r="E110" s="474"/>
      <c r="F110" s="474"/>
      <c r="G110" s="474"/>
      <c r="H110" s="474"/>
      <c r="I110" s="474"/>
      <c r="J110" s="474"/>
      <c r="K110" s="475"/>
    </row>
  </sheetData>
  <sheetProtection sheet="1"/>
  <phoneticPr fontId="2"/>
  <pageMargins left="0.59055118110236227" right="0.59055118110236227" top="0.98425196850393704" bottom="0.59055118110236227" header="0.51181102362204722" footer="0.51181102362204722"/>
  <pageSetup paperSize="9" scale="94" orientation="portrait" horizontalDpi="4294967293" verticalDpi="4294967293" r:id="rId1"/>
  <headerFooter alignWithMargins="0"/>
  <rowBreaks count="1" manualBreakCount="1">
    <brk id="5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B121"/>
  <sheetViews>
    <sheetView showGridLines="0" zoomScaleNormal="100" workbookViewId="0">
      <pane xSplit="1" ySplit="3" topLeftCell="B4" activePane="bottomRight" state="frozen"/>
      <selection pane="topRight" activeCell="B1" sqref="B1"/>
      <selection pane="bottomLeft" activeCell="A4" sqref="A4"/>
      <selection pane="bottomRight" activeCell="I2" sqref="I2"/>
    </sheetView>
  </sheetViews>
  <sheetFormatPr defaultColWidth="9" defaultRowHeight="13.2" x14ac:dyDescent="0.2"/>
  <cols>
    <col min="1" max="1" width="3.77734375" style="6" customWidth="1"/>
    <col min="2" max="2" width="1.77734375" style="6" customWidth="1"/>
    <col min="3" max="3" width="3.88671875" style="6" customWidth="1"/>
    <col min="4" max="4" width="12" style="6" customWidth="1"/>
    <col min="5" max="6" width="13.6640625" style="6" customWidth="1"/>
    <col min="7" max="7" width="8.21875" style="6" customWidth="1"/>
    <col min="8" max="8" width="6.88671875" style="6" customWidth="1"/>
    <col min="9" max="9" width="3.33203125" style="6" customWidth="1"/>
    <col min="10" max="10" width="4.109375" style="6" customWidth="1"/>
    <col min="11" max="11" width="12.77734375" style="6" customWidth="1"/>
    <col min="12" max="12" width="14.21875" style="6" customWidth="1"/>
    <col min="13" max="13" width="13.6640625" style="6" customWidth="1"/>
    <col min="14" max="14" width="8.109375" style="6" customWidth="1"/>
    <col min="15" max="15" width="2" style="6" customWidth="1"/>
    <col min="16" max="16" width="4" style="6" customWidth="1"/>
    <col min="17" max="17" width="1.6640625" style="6" customWidth="1"/>
    <col min="18" max="18" width="3.21875" style="6" customWidth="1"/>
    <col min="19" max="19" width="5.109375" style="6" customWidth="1"/>
    <col min="20" max="20" width="3.44140625" style="6" customWidth="1"/>
    <col min="21" max="21" width="11.88671875" style="6" bestFit="1" customWidth="1"/>
    <col min="22" max="22" width="12.88671875" style="6" customWidth="1"/>
    <col min="23" max="23" width="2.6640625" style="6" customWidth="1"/>
    <col min="24" max="16384" width="9" style="6"/>
  </cols>
  <sheetData>
    <row r="1" spans="1:17" ht="7.5" customHeight="1" x14ac:dyDescent="0.2"/>
    <row r="2" spans="1:17" ht="16.2" x14ac:dyDescent="0.2">
      <c r="B2" s="10" t="s">
        <v>309</v>
      </c>
    </row>
    <row r="3" spans="1:17" ht="5.25" customHeight="1" x14ac:dyDescent="0.2">
      <c r="B3" s="11"/>
    </row>
    <row r="4" spans="1:17" ht="7.5" customHeight="1" x14ac:dyDescent="0.2"/>
    <row r="5" spans="1:17" ht="18.75" customHeight="1" x14ac:dyDescent="0.2">
      <c r="A5" s="12"/>
      <c r="B5" s="12"/>
      <c r="C5" s="12"/>
      <c r="D5" s="12"/>
      <c r="E5" s="12"/>
      <c r="F5" s="12"/>
      <c r="G5" s="12"/>
      <c r="H5" s="12"/>
      <c r="I5" s="12"/>
      <c r="J5" s="12"/>
      <c r="K5" s="12"/>
      <c r="L5" s="12"/>
      <c r="M5" s="12"/>
      <c r="N5" s="12"/>
      <c r="O5" s="12"/>
      <c r="P5" s="12"/>
    </row>
    <row r="6" spans="1:17" ht="18.75" customHeight="1" x14ac:dyDescent="0.2">
      <c r="A6" s="12"/>
      <c r="P6" s="12"/>
    </row>
    <row r="7" spans="1:17" ht="18.75" customHeight="1" x14ac:dyDescent="0.2">
      <c r="A7" s="12"/>
      <c r="D7" s="861" t="s">
        <v>238</v>
      </c>
      <c r="E7" s="862"/>
      <c r="J7" s="13" t="s">
        <v>89</v>
      </c>
      <c r="P7" s="12"/>
    </row>
    <row r="8" spans="1:17" ht="8.25" customHeight="1" x14ac:dyDescent="0.2">
      <c r="A8" s="12"/>
      <c r="P8" s="12"/>
    </row>
    <row r="9" spans="1:17" x14ac:dyDescent="0.2">
      <c r="A9" s="12"/>
      <c r="D9" s="14" t="s">
        <v>8</v>
      </c>
      <c r="E9" s="15"/>
      <c r="O9" s="16"/>
      <c r="P9" s="12"/>
    </row>
    <row r="10" spans="1:17" ht="6" customHeight="1" x14ac:dyDescent="0.2">
      <c r="A10" s="12"/>
      <c r="P10" s="12"/>
    </row>
    <row r="11" spans="1:17" x14ac:dyDescent="0.2">
      <c r="A11" s="12"/>
      <c r="D11" s="816" t="s">
        <v>9</v>
      </c>
      <c r="E11" s="817"/>
      <c r="F11" s="3">
        <v>365</v>
      </c>
      <c r="G11" s="483" t="s">
        <v>10</v>
      </c>
      <c r="K11" s="816" t="s">
        <v>11</v>
      </c>
      <c r="L11" s="817"/>
      <c r="M11" s="22">
        <f>(F11-F13)*F12</f>
        <v>2080</v>
      </c>
      <c r="N11" s="19" t="s">
        <v>12</v>
      </c>
      <c r="P11" s="23"/>
      <c r="Q11" s="24"/>
    </row>
    <row r="12" spans="1:17" x14ac:dyDescent="0.2">
      <c r="A12" s="12"/>
      <c r="D12" s="816" t="s">
        <v>13</v>
      </c>
      <c r="E12" s="817"/>
      <c r="F12" s="2">
        <v>8</v>
      </c>
      <c r="G12" s="19" t="s">
        <v>12</v>
      </c>
      <c r="K12" s="816" t="s">
        <v>14</v>
      </c>
      <c r="L12" s="817"/>
      <c r="M12" s="25">
        <f>M11/12</f>
        <v>173.33333333333334</v>
      </c>
      <c r="N12" s="19" t="s">
        <v>12</v>
      </c>
      <c r="P12" s="12"/>
    </row>
    <row r="13" spans="1:17" x14ac:dyDescent="0.2">
      <c r="A13" s="12"/>
      <c r="D13" s="816" t="s">
        <v>15</v>
      </c>
      <c r="E13" s="817"/>
      <c r="F13" s="1">
        <v>105</v>
      </c>
      <c r="G13" s="19" t="s">
        <v>10</v>
      </c>
      <c r="K13" s="816" t="s">
        <v>16</v>
      </c>
      <c r="L13" s="817"/>
      <c r="M13" s="815">
        <v>1177</v>
      </c>
      <c r="N13" s="19" t="s">
        <v>17</v>
      </c>
      <c r="P13" s="12"/>
    </row>
    <row r="14" spans="1:17" x14ac:dyDescent="0.2">
      <c r="A14" s="12"/>
      <c r="D14" s="26"/>
      <c r="E14" s="26"/>
      <c r="J14" s="27" t="s">
        <v>90</v>
      </c>
      <c r="L14" s="26"/>
      <c r="P14" s="12"/>
    </row>
    <row r="15" spans="1:17" x14ac:dyDescent="0.2">
      <c r="A15" s="12"/>
      <c r="D15" s="26"/>
      <c r="E15" s="26"/>
      <c r="J15" s="27" t="s">
        <v>366</v>
      </c>
      <c r="L15" s="26"/>
      <c r="P15" s="12"/>
    </row>
    <row r="16" spans="1:17" x14ac:dyDescent="0.2">
      <c r="A16" s="12"/>
      <c r="D16" s="14" t="s">
        <v>158</v>
      </c>
      <c r="E16" s="15"/>
      <c r="K16" s="14" t="s">
        <v>239</v>
      </c>
      <c r="L16" s="28"/>
      <c r="P16" s="12"/>
    </row>
    <row r="17" spans="1:26" ht="8.25" customHeight="1" x14ac:dyDescent="0.2">
      <c r="A17" s="12"/>
      <c r="L17" s="485"/>
      <c r="P17" s="12"/>
    </row>
    <row r="18" spans="1:26" ht="13.5" customHeight="1" x14ac:dyDescent="0.2">
      <c r="A18" s="12"/>
      <c r="D18" s="820" t="s">
        <v>40</v>
      </c>
      <c r="E18" s="870" t="s">
        <v>42</v>
      </c>
      <c r="F18" s="870" t="s">
        <v>43</v>
      </c>
      <c r="G18" s="820" t="s">
        <v>41</v>
      </c>
      <c r="K18" s="820" t="s">
        <v>40</v>
      </c>
      <c r="L18" s="870" t="s">
        <v>240</v>
      </c>
      <c r="M18" s="870" t="s">
        <v>44</v>
      </c>
      <c r="N18" s="820" t="s">
        <v>41</v>
      </c>
      <c r="P18" s="12"/>
    </row>
    <row r="19" spans="1:26" ht="13.5" customHeight="1" x14ac:dyDescent="0.2">
      <c r="A19" s="12"/>
      <c r="D19" s="820"/>
      <c r="E19" s="820"/>
      <c r="F19" s="820"/>
      <c r="G19" s="820"/>
      <c r="K19" s="820"/>
      <c r="L19" s="820"/>
      <c r="M19" s="820"/>
      <c r="N19" s="820"/>
      <c r="P19" s="12"/>
    </row>
    <row r="20" spans="1:26" ht="13.5" customHeight="1" x14ac:dyDescent="0.2">
      <c r="A20" s="12"/>
      <c r="D20" s="29" t="s">
        <v>20</v>
      </c>
      <c r="E20" s="4">
        <v>45</v>
      </c>
      <c r="F20" s="4">
        <v>20</v>
      </c>
      <c r="G20" s="3">
        <v>1.25</v>
      </c>
      <c r="K20" s="29" t="s">
        <v>20</v>
      </c>
      <c r="L20" s="752">
        <v>25</v>
      </c>
      <c r="M20" s="4">
        <v>20</v>
      </c>
      <c r="N20" s="3">
        <v>1.25</v>
      </c>
      <c r="P20" s="12"/>
      <c r="S20" s="30"/>
      <c r="T20" s="30"/>
    </row>
    <row r="21" spans="1:26" ht="13.5" customHeight="1" x14ac:dyDescent="0.2">
      <c r="A21" s="12"/>
      <c r="D21" s="29" t="s">
        <v>37</v>
      </c>
      <c r="E21" s="4">
        <v>20</v>
      </c>
      <c r="F21" s="4">
        <v>10</v>
      </c>
      <c r="G21" s="3">
        <v>0.25</v>
      </c>
      <c r="K21" s="29" t="s">
        <v>37</v>
      </c>
      <c r="L21" s="4">
        <v>10</v>
      </c>
      <c r="M21" s="4">
        <v>10</v>
      </c>
      <c r="N21" s="3">
        <v>0.25</v>
      </c>
      <c r="P21" s="12"/>
      <c r="S21" s="30"/>
      <c r="T21" s="30"/>
    </row>
    <row r="22" spans="1:26" x14ac:dyDescent="0.2">
      <c r="A22" s="12"/>
      <c r="D22" s="29" t="s">
        <v>38</v>
      </c>
      <c r="E22" s="4">
        <v>8</v>
      </c>
      <c r="F22" s="4">
        <v>8</v>
      </c>
      <c r="G22" s="3">
        <v>1.35</v>
      </c>
      <c r="K22" s="29" t="s">
        <v>38</v>
      </c>
      <c r="L22" s="4">
        <v>0</v>
      </c>
      <c r="M22" s="4">
        <v>8</v>
      </c>
      <c r="N22" s="3">
        <v>1.35</v>
      </c>
      <c r="P22" s="12"/>
      <c r="S22" s="30"/>
      <c r="T22" s="30"/>
    </row>
    <row r="23" spans="1:26" x14ac:dyDescent="0.2">
      <c r="A23" s="12"/>
      <c r="D23" s="26"/>
      <c r="P23" s="12"/>
      <c r="S23" s="30"/>
      <c r="T23" s="30"/>
    </row>
    <row r="24" spans="1:26" x14ac:dyDescent="0.2">
      <c r="A24" s="12"/>
      <c r="D24" s="31" t="s">
        <v>152</v>
      </c>
      <c r="K24" s="31" t="s">
        <v>291</v>
      </c>
      <c r="M24" s="32"/>
      <c r="P24" s="12"/>
      <c r="S24" s="30"/>
      <c r="T24" s="30"/>
    </row>
    <row r="25" spans="1:26" ht="17.25" customHeight="1" x14ac:dyDescent="0.2">
      <c r="A25" s="12"/>
      <c r="D25" s="31" t="s">
        <v>241</v>
      </c>
      <c r="K25" s="6" t="s">
        <v>88</v>
      </c>
      <c r="M25" s="32"/>
      <c r="P25" s="12"/>
      <c r="R25" s="33"/>
      <c r="S25" s="30"/>
      <c r="T25" s="30"/>
      <c r="U25" s="34"/>
      <c r="V25" s="34"/>
      <c r="W25" s="35"/>
      <c r="X25" s="35"/>
      <c r="Y25" s="35"/>
      <c r="Z25" s="35"/>
    </row>
    <row r="26" spans="1:26" x14ac:dyDescent="0.2">
      <c r="A26" s="12"/>
      <c r="K26" s="31" t="s">
        <v>153</v>
      </c>
      <c r="M26" s="32"/>
      <c r="P26" s="12"/>
      <c r="Q26" s="34"/>
      <c r="R26" s="35"/>
      <c r="S26" s="30"/>
      <c r="T26" s="30"/>
      <c r="U26" s="35"/>
      <c r="V26" s="35"/>
      <c r="W26" s="35"/>
      <c r="X26" s="35"/>
      <c r="Y26" s="35"/>
      <c r="Z26" s="35"/>
    </row>
    <row r="27" spans="1:26" ht="13.8" thickBot="1" x14ac:dyDescent="0.25">
      <c r="A27" s="12"/>
      <c r="D27" s="484" t="s">
        <v>235</v>
      </c>
      <c r="K27" s="31" t="s">
        <v>294</v>
      </c>
      <c r="M27" s="32"/>
      <c r="P27" s="12"/>
      <c r="R27" s="35"/>
      <c r="S27" s="30"/>
      <c r="T27" s="30"/>
      <c r="U27" s="35"/>
      <c r="V27" s="35"/>
      <c r="W27" s="35"/>
      <c r="X27" s="35"/>
      <c r="Y27" s="35"/>
      <c r="Z27" s="35"/>
    </row>
    <row r="28" spans="1:26" ht="14.1" customHeight="1" thickBot="1" x14ac:dyDescent="0.25">
      <c r="A28" s="12"/>
      <c r="C28" s="839" t="s">
        <v>26</v>
      </c>
      <c r="D28" s="839"/>
      <c r="E28" s="839" t="s">
        <v>22</v>
      </c>
      <c r="F28" s="839"/>
      <c r="G28" s="36" t="s">
        <v>58</v>
      </c>
      <c r="H28" s="36" t="s">
        <v>63</v>
      </c>
      <c r="J28" s="858" t="s">
        <v>236</v>
      </c>
      <c r="K28" s="859"/>
      <c r="L28" s="860"/>
      <c r="M28" s="37"/>
      <c r="P28" s="12"/>
      <c r="R28" s="35"/>
      <c r="U28" s="35"/>
      <c r="V28" s="35"/>
      <c r="W28" s="35"/>
      <c r="X28" s="35"/>
      <c r="Y28" s="35"/>
      <c r="Z28" s="35"/>
    </row>
    <row r="29" spans="1:26" ht="14.1" customHeight="1" x14ac:dyDescent="0.2">
      <c r="A29" s="12"/>
      <c r="C29" s="831">
        <v>102</v>
      </c>
      <c r="D29" s="831"/>
      <c r="E29" s="832" t="str">
        <f>VLOOKUP($C$29,④新旧データ比較一覧表!$C$9:$DS$500,3,0)</f>
        <v>AD</v>
      </c>
      <c r="F29" s="832">
        <f>VLOOKUP($C$29,④新旧データ比較一覧表!$C$9:$DO$56,14,0)</f>
        <v>176240</v>
      </c>
      <c r="G29" s="823" t="str">
        <f>VLOOKUP($C$29,④新旧データ比較一覧表!$C$9:$DS$500,6,0)</f>
        <v>主任</v>
      </c>
      <c r="H29" s="823">
        <f>VLOOKUP($C$29,④新旧データ比較一覧表!$C$9:$DS$500,7,0)</f>
        <v>6</v>
      </c>
      <c r="J29" s="824" t="s">
        <v>237</v>
      </c>
      <c r="K29" s="825"/>
      <c r="L29" s="825"/>
      <c r="M29" s="826"/>
      <c r="N29" s="856">
        <v>1</v>
      </c>
      <c r="P29" s="12"/>
      <c r="R29" s="35"/>
      <c r="U29" s="35"/>
      <c r="V29" s="35"/>
      <c r="W29" s="35"/>
      <c r="X29" s="35"/>
      <c r="Y29" s="35"/>
      <c r="Z29" s="35"/>
    </row>
    <row r="30" spans="1:26" ht="14.1" customHeight="1" thickBot="1" x14ac:dyDescent="0.25">
      <c r="A30" s="12"/>
      <c r="C30" s="831"/>
      <c r="D30" s="831"/>
      <c r="E30" s="832">
        <f>VLOOKUP($C$29,④新旧データ比較一覧表!$C$9:$DO$56,14,0)</f>
        <v>176240</v>
      </c>
      <c r="F30" s="832">
        <f>VLOOKUP($C$29,④新旧データ比較一覧表!$C$9:$DO$56,14,0)</f>
        <v>176240</v>
      </c>
      <c r="G30" s="823">
        <f>VLOOKUP($C$29,④新旧データ比較一覧表!$C$9:$DO$56,14,0)</f>
        <v>176240</v>
      </c>
      <c r="H30" s="823">
        <f>VLOOKUP($C$29,④新旧データ比較一覧表!$C$9:$DO$56,14,0)</f>
        <v>176240</v>
      </c>
      <c r="J30" s="827" t="s">
        <v>5</v>
      </c>
      <c r="K30" s="828"/>
      <c r="L30" s="828"/>
      <c r="M30" s="829"/>
      <c r="N30" s="857"/>
      <c r="P30" s="12"/>
      <c r="R30" s="35"/>
      <c r="U30" s="35"/>
      <c r="V30" s="35"/>
      <c r="W30" s="35"/>
      <c r="X30" s="35"/>
      <c r="Y30" s="35"/>
      <c r="Z30" s="35"/>
    </row>
    <row r="31" spans="1:26" ht="14.1" customHeight="1" thickBot="1" x14ac:dyDescent="0.25">
      <c r="A31" s="12"/>
      <c r="D31" s="26"/>
      <c r="E31" s="26"/>
      <c r="P31" s="12"/>
      <c r="X31" s="35"/>
      <c r="Y31" s="35"/>
      <c r="Z31" s="35"/>
    </row>
    <row r="32" spans="1:26" ht="14.1" customHeight="1" thickBot="1" x14ac:dyDescent="0.25">
      <c r="A32" s="12"/>
      <c r="C32" s="568" t="s">
        <v>148</v>
      </c>
      <c r="D32" s="38"/>
      <c r="E32" s="39"/>
      <c r="J32" s="568" t="s">
        <v>31</v>
      </c>
      <c r="K32" s="38"/>
      <c r="L32" s="569"/>
      <c r="M32" s="570" t="s">
        <v>316</v>
      </c>
      <c r="N32" s="571">
        <f>②社員基本データ入力!$U$3</f>
        <v>2</v>
      </c>
      <c r="P32" s="12"/>
      <c r="X32" s="35"/>
      <c r="Y32" s="35"/>
      <c r="Z32" s="35"/>
    </row>
    <row r="33" spans="1:26" ht="9" customHeight="1" thickBot="1" x14ac:dyDescent="0.25">
      <c r="A33" s="12"/>
      <c r="D33" s="31"/>
      <c r="F33" s="40"/>
      <c r="G33" s="40"/>
      <c r="H33" s="40"/>
      <c r="I33" s="40"/>
      <c r="J33" s="40"/>
      <c r="K33" s="26"/>
      <c r="L33" s="26"/>
      <c r="P33" s="12"/>
      <c r="S33" s="30"/>
      <c r="T33" s="30"/>
      <c r="X33" s="35"/>
      <c r="Y33" s="35"/>
      <c r="Z33" s="35"/>
    </row>
    <row r="34" spans="1:26" ht="15.9" customHeight="1" x14ac:dyDescent="0.2">
      <c r="A34" s="12"/>
      <c r="C34" s="863" t="s">
        <v>27</v>
      </c>
      <c r="D34" s="822" t="str">
        <f>IF(④新旧データ比較一覧表!P$9="","",④新旧データ比較一覧表!P$9)</f>
        <v>年齢給</v>
      </c>
      <c r="E34" s="822" t="str">
        <f>IF(④新旧データ比較一覧表!S$9="","",④新旧データ比較一覧表!S$9)</f>
        <v/>
      </c>
      <c r="F34" s="730">
        <f>VLOOKUP($C$29,④新旧データ比較一覧表!$C$9:$DS$500,14,0)</f>
        <v>176240</v>
      </c>
      <c r="G34" s="675" t="s">
        <v>17</v>
      </c>
      <c r="H34" s="41"/>
      <c r="I34" s="41"/>
      <c r="J34" s="867" t="s">
        <v>27</v>
      </c>
      <c r="K34" s="834" t="str">
        <f>IF(④新旧データ比較一覧表!U$9="","",④新旧データ比較一覧表!U$9)</f>
        <v>年齢給</v>
      </c>
      <c r="L34" s="834" t="str">
        <f>IF(④新旧データ比較一覧表!Z$9="","",④新旧データ比較一覧表!Z$9)</f>
        <v>役職手当
(1)</v>
      </c>
      <c r="M34" s="692">
        <f>VLOOKUP($C$29,④新旧データ比較一覧表!$C$9:$DS$500,19,0)</f>
        <v>176240</v>
      </c>
      <c r="N34" s="693" t="s">
        <v>17</v>
      </c>
      <c r="O34" s="33"/>
      <c r="P34" s="42"/>
      <c r="S34" s="30"/>
      <c r="T34" s="30"/>
      <c r="X34" s="35"/>
      <c r="Y34" s="35"/>
      <c r="Z34" s="35"/>
    </row>
    <row r="35" spans="1:26" ht="15.9" customHeight="1" x14ac:dyDescent="0.2">
      <c r="A35" s="12"/>
      <c r="C35" s="864"/>
      <c r="D35" s="821" t="str">
        <f>IF(④新旧データ比較一覧表!Q$9="","",④新旧データ比較一覧表!Q$9)</f>
        <v>職能給</v>
      </c>
      <c r="E35" s="821" t="str">
        <f>IF(④新旧データ比較一覧表!T$9="","",④新旧データ比較一覧表!T$9)</f>
        <v>基本給計</v>
      </c>
      <c r="F35" s="676">
        <f>VLOOKUP($C$29,④新旧データ比較一覧表!$C$9:$DS$500,15,0)</f>
        <v>194640</v>
      </c>
      <c r="G35" s="677" t="s">
        <v>17</v>
      </c>
      <c r="J35" s="868"/>
      <c r="K35" s="830" t="str">
        <f>IF(④新旧データ比較一覧表!V$9="","",④新旧データ比較一覧表!V$9)</f>
        <v>職能給</v>
      </c>
      <c r="L35" s="830" t="str">
        <f>IF(④新旧データ比較一覧表!AA$9="","",④新旧データ比較一覧表!AA$9)</f>
        <v>資格手当</v>
      </c>
      <c r="M35" s="694">
        <f>VLOOKUP($C$29,④新旧データ比較一覧表!$C$9:$DS$500,20,0)</f>
        <v>130120.32193158951</v>
      </c>
      <c r="N35" s="695" t="s">
        <v>17</v>
      </c>
      <c r="O35" s="33"/>
      <c r="P35" s="43" t="b">
        <v>0</v>
      </c>
      <c r="S35" s="30"/>
      <c r="T35" s="30"/>
      <c r="X35" s="35"/>
      <c r="Y35" s="35"/>
      <c r="Z35" s="35"/>
    </row>
    <row r="36" spans="1:26" ht="15.9" customHeight="1" x14ac:dyDescent="0.2">
      <c r="A36" s="12"/>
      <c r="C36" s="864"/>
      <c r="D36" s="821" t="str">
        <f>IF(④新旧データ比較一覧表!R$9="","",④新旧データ比較一覧表!R$9)</f>
        <v/>
      </c>
      <c r="E36" s="821" t="str">
        <f>IF(④新旧データ比較一覧表!U$9="","",④新旧データ比較一覧表!U$9)</f>
        <v>年齢給</v>
      </c>
      <c r="F36" s="676" t="str">
        <f>VLOOKUP($C$29,④新旧データ比較一覧表!$C$9:$DS$500,16,0)</f>
        <v/>
      </c>
      <c r="G36" s="677" t="s">
        <v>17</v>
      </c>
      <c r="J36" s="868"/>
      <c r="K36" s="830" t="str">
        <f>IF(④新旧データ比較一覧表!W$9="","",④新旧データ比較一覧表!W$9)</f>
        <v/>
      </c>
      <c r="L36" s="830" t="str">
        <f>IF(④新旧データ比較一覧表!AB$9="","",④新旧データ比較一覧表!AB$9)</f>
        <v>営業手当
(1)</v>
      </c>
      <c r="M36" s="694" t="str">
        <f>VLOOKUP($C$29,④新旧データ比較一覧表!$C$9:$DS$500,21,0)</f>
        <v/>
      </c>
      <c r="N36" s="695" t="s">
        <v>17</v>
      </c>
      <c r="O36" s="33"/>
      <c r="P36" s="43"/>
      <c r="S36" s="30"/>
      <c r="T36" s="30"/>
      <c r="X36" s="35"/>
      <c r="Y36" s="35"/>
      <c r="Z36" s="35"/>
    </row>
    <row r="37" spans="1:26" ht="15.9" customHeight="1" thickBot="1" x14ac:dyDescent="0.25">
      <c r="A37" s="12"/>
      <c r="C37" s="864"/>
      <c r="D37" s="833" t="str">
        <f>IF(④新旧データ比較一覧表!S$9="","",④新旧データ比較一覧表!S$9)</f>
        <v/>
      </c>
      <c r="E37" s="833" t="str">
        <f>IF(④新旧データ比較一覧表!V$9="","",④新旧データ比較一覧表!V$9)</f>
        <v>職能給</v>
      </c>
      <c r="F37" s="678" t="str">
        <f>VLOOKUP($C$29,④新旧データ比較一覧表!$C$9:$DS$500,17,0)</f>
        <v/>
      </c>
      <c r="G37" s="679" t="s">
        <v>17</v>
      </c>
      <c r="J37" s="868"/>
      <c r="K37" s="830" t="str">
        <f>IF(④新旧データ比較一覧表!X$9="","",④新旧データ比較一覧表!X$9)</f>
        <v/>
      </c>
      <c r="L37" s="830" t="str">
        <f>IF(④新旧データ比較一覧表!AC$9="","",④新旧データ比較一覧表!AC$9)</f>
        <v/>
      </c>
      <c r="M37" s="694" t="str">
        <f>VLOOKUP($C$29,④新旧データ比較一覧表!$C$9:$DS$500,22,0)</f>
        <v/>
      </c>
      <c r="N37" s="695" t="s">
        <v>17</v>
      </c>
      <c r="O37" s="33"/>
      <c r="P37" s="42"/>
      <c r="X37" s="35"/>
      <c r="Y37" s="35"/>
      <c r="Z37" s="35"/>
    </row>
    <row r="38" spans="1:26" ht="15.9" customHeight="1" thickBot="1" x14ac:dyDescent="0.25">
      <c r="A38" s="12"/>
      <c r="C38" s="865"/>
      <c r="D38" s="818" t="str">
        <f>IF(④新旧データ比較一覧表!Y$9="","",④新旧データ比較一覧表!Y$9)</f>
        <v>基本給計</v>
      </c>
      <c r="E38" s="819" t="str">
        <f>IF(④新旧データ比較一覧表!V$9="","",④新旧データ比較一覧表!V$9)</f>
        <v>職能給</v>
      </c>
      <c r="F38" s="680">
        <f>VLOOKUP($C$29,④新旧データ比較一覧表!$C$9:$DS$500,18,0)</f>
        <v>370880</v>
      </c>
      <c r="G38" s="681" t="s">
        <v>17</v>
      </c>
      <c r="J38" s="869"/>
      <c r="K38" s="872" t="str">
        <f>IF(④新旧データ比較一覧表!Y$9="","",④新旧データ比較一覧表!Y$9)</f>
        <v>基本給計</v>
      </c>
      <c r="L38" s="873" t="str">
        <f>IF(④新旧データ比較一覧表!AC$9="","",④新旧データ比較一覧表!AC$9)</f>
        <v/>
      </c>
      <c r="M38" s="696">
        <f>VLOOKUP($C$29,④新旧データ比較一覧表!$C$9:$DS$500,23,0)</f>
        <v>306360.32193158951</v>
      </c>
      <c r="N38" s="697" t="s">
        <v>17</v>
      </c>
      <c r="O38" s="33"/>
      <c r="P38" s="12"/>
      <c r="S38" s="30"/>
      <c r="T38" s="30"/>
      <c r="X38" s="35"/>
      <c r="Y38" s="35"/>
      <c r="Z38" s="35"/>
    </row>
    <row r="39" spans="1:26" ht="15.9" customHeight="1" x14ac:dyDescent="0.2">
      <c r="A39" s="12"/>
      <c r="C39" s="864"/>
      <c r="D39" s="840" t="str">
        <f>IF(④新旧データ比較一覧表!Z$9="","",④新旧データ比較一覧表!Z$9)</f>
        <v>役職手当
(1)</v>
      </c>
      <c r="E39" s="840" t="str">
        <f>IF(④新旧データ比較一覧表!V$9="","",④新旧データ比較一覧表!V$9)</f>
        <v>職能給</v>
      </c>
      <c r="F39" s="682">
        <f>VLOOKUP($C$29,④新旧データ比較一覧表!$C$9:$DS$500,24,0)</f>
        <v>10000</v>
      </c>
      <c r="G39" s="683" t="s">
        <v>17</v>
      </c>
      <c r="J39" s="868"/>
      <c r="K39" s="871" t="str">
        <f>IF(④新旧データ比較一覧表!AU$9="","",④新旧データ比較一覧表!AU$9)</f>
        <v>役職手当
(1)</v>
      </c>
      <c r="L39" s="871" t="str">
        <f>IF(④新旧データ比較一覧表!AC$9="","",④新旧データ比較一覧表!AC$9)</f>
        <v/>
      </c>
      <c r="M39" s="698">
        <f>VLOOKUP($C$29,④新旧データ比較一覧表!$C$9:$DS$500,45,0)</f>
        <v>10000</v>
      </c>
      <c r="N39" s="699" t="s">
        <v>17</v>
      </c>
      <c r="O39" s="33"/>
      <c r="P39" s="12"/>
      <c r="S39" s="30"/>
      <c r="T39" s="30"/>
      <c r="X39" s="35"/>
      <c r="Y39" s="35"/>
      <c r="Z39" s="35"/>
    </row>
    <row r="40" spans="1:26" ht="15.9" customHeight="1" x14ac:dyDescent="0.2">
      <c r="A40" s="12"/>
      <c r="C40" s="864"/>
      <c r="D40" s="821" t="str">
        <f>IF(④新旧データ比較一覧表!AA$9="","",④新旧データ比較一覧表!AA$9)</f>
        <v>資格手当</v>
      </c>
      <c r="E40" s="821" t="str">
        <f>IF(④新旧データ比較一覧表!V$9="","",④新旧データ比較一覧表!V$9)</f>
        <v>職能給</v>
      </c>
      <c r="F40" s="684">
        <f>VLOOKUP($C$29,④新旧データ比較一覧表!$C$9:$DS$500,25,0)</f>
        <v>10000</v>
      </c>
      <c r="G40" s="677" t="s">
        <v>17</v>
      </c>
      <c r="J40" s="868"/>
      <c r="K40" s="830" t="str">
        <f>IF(④新旧データ比較一覧表!AV$9="","",④新旧データ比較一覧表!AV$9)</f>
        <v>資格手当</v>
      </c>
      <c r="L40" s="830" t="str">
        <f>IF(④新旧データ比較一覧表!AC$9="","",④新旧データ比較一覧表!AC$9)</f>
        <v/>
      </c>
      <c r="M40" s="694">
        <f>VLOOKUP($C$29,④新旧データ比較一覧表!$C$9:$DS$500,46,0)</f>
        <v>10000</v>
      </c>
      <c r="N40" s="695" t="s">
        <v>17</v>
      </c>
      <c r="O40" s="33"/>
      <c r="P40" s="12"/>
      <c r="S40" s="30"/>
      <c r="T40" s="30"/>
      <c r="X40" s="35"/>
      <c r="Y40" s="35"/>
      <c r="Z40" s="35"/>
    </row>
    <row r="41" spans="1:26" ht="15.9" customHeight="1" x14ac:dyDescent="0.2">
      <c r="A41" s="12"/>
      <c r="C41" s="864"/>
      <c r="D41" s="821" t="str">
        <f>IF(④新旧データ比較一覧表!AB$9="","",④新旧データ比較一覧表!AB$9)</f>
        <v>営業手当
(1)</v>
      </c>
      <c r="E41" s="821" t="str">
        <f>IF(④新旧データ比較一覧表!V$9="","",④新旧データ比較一覧表!V$9)</f>
        <v>職能給</v>
      </c>
      <c r="F41" s="684" t="str">
        <f>VLOOKUP($C$29,④新旧データ比較一覧表!$C$9:$DS$500,26,0)</f>
        <v/>
      </c>
      <c r="G41" s="677" t="s">
        <v>17</v>
      </c>
      <c r="J41" s="868"/>
      <c r="K41" s="830" t="str">
        <f>IF(④新旧データ比較一覧表!AW$9="","",④新旧データ比較一覧表!AW$9)</f>
        <v>営業手当
(1)</v>
      </c>
      <c r="L41" s="830" t="str">
        <f>IF(④新旧データ比較一覧表!AC$9="","",④新旧データ比較一覧表!AC$9)</f>
        <v/>
      </c>
      <c r="M41" s="694" t="str">
        <f>VLOOKUP($C$29,④新旧データ比較一覧表!$C$9:$DS$500,47,0)</f>
        <v/>
      </c>
      <c r="N41" s="695" t="s">
        <v>17</v>
      </c>
      <c r="O41" s="33"/>
      <c r="P41" s="12"/>
      <c r="X41" s="35"/>
      <c r="Y41" s="35"/>
      <c r="Z41" s="35"/>
    </row>
    <row r="42" spans="1:26" ht="15.9" customHeight="1" x14ac:dyDescent="0.2">
      <c r="A42" s="12"/>
      <c r="C42" s="864"/>
      <c r="D42" s="821" t="str">
        <f>IF(④新旧データ比較一覧表!AC$9="","",④新旧データ比較一覧表!AC$9)</f>
        <v/>
      </c>
      <c r="E42" s="821" t="str">
        <f>IF(④新旧データ比較一覧表!V$9="","",④新旧データ比較一覧表!V$9)</f>
        <v>職能給</v>
      </c>
      <c r="F42" s="676" t="str">
        <f>VLOOKUP($C$29,④新旧データ比較一覧表!$C$9:$DS$500,27,0)</f>
        <v/>
      </c>
      <c r="G42" s="677" t="s">
        <v>17</v>
      </c>
      <c r="J42" s="868"/>
      <c r="K42" s="830" t="str">
        <f>IF(④新旧データ比較一覧表!AX$9="","",④新旧データ比較一覧表!AX$9)</f>
        <v/>
      </c>
      <c r="L42" s="830" t="str">
        <f>IF(④新旧データ比較一覧表!AC$9="","",④新旧データ比較一覧表!AC$9)</f>
        <v/>
      </c>
      <c r="M42" s="694" t="str">
        <f>VLOOKUP($C$29,④新旧データ比較一覧表!$C$9:$DS$500,48,0)</f>
        <v/>
      </c>
      <c r="N42" s="695" t="s">
        <v>17</v>
      </c>
      <c r="O42" s="33"/>
      <c r="P42" s="12"/>
      <c r="S42" s="30"/>
      <c r="T42" s="30"/>
      <c r="X42" s="35"/>
      <c r="Y42" s="35"/>
      <c r="Z42" s="35"/>
    </row>
    <row r="43" spans="1:26" ht="15.9" customHeight="1" x14ac:dyDescent="0.2">
      <c r="A43" s="12"/>
      <c r="C43" s="864"/>
      <c r="D43" s="821" t="str">
        <f>IF(④新旧データ比較一覧表!AD$9="","",④新旧データ比較一覧表!AD$9)</f>
        <v/>
      </c>
      <c r="E43" s="821" t="str">
        <f>IF(④新旧データ比較一覧表!V$9="","",④新旧データ比較一覧表!V$9)</f>
        <v>職能給</v>
      </c>
      <c r="F43" s="676" t="str">
        <f>VLOOKUP($C$29,④新旧データ比較一覧表!$C$9:$DS$500,28,0)</f>
        <v/>
      </c>
      <c r="G43" s="677" t="s">
        <v>17</v>
      </c>
      <c r="J43" s="868"/>
      <c r="K43" s="830" t="str">
        <f>IF(④新旧データ比較一覧表!AY$9="","",④新旧データ比較一覧表!AY$9)</f>
        <v/>
      </c>
      <c r="L43" s="830" t="str">
        <f>IF(④新旧データ比較一覧表!AC$9="","",④新旧データ比較一覧表!AC$9)</f>
        <v/>
      </c>
      <c r="M43" s="694" t="str">
        <f>VLOOKUP($C$29,④新旧データ比較一覧表!$C$9:$DS$500,49,0)</f>
        <v/>
      </c>
      <c r="N43" s="695" t="s">
        <v>17</v>
      </c>
      <c r="O43" s="33"/>
      <c r="P43" s="12"/>
      <c r="S43" s="30"/>
      <c r="T43" s="30"/>
      <c r="X43" s="35"/>
      <c r="Y43" s="35"/>
      <c r="Z43" s="35"/>
    </row>
    <row r="44" spans="1:26" ht="15.9" customHeight="1" x14ac:dyDescent="0.2">
      <c r="A44" s="12"/>
      <c r="C44" s="864"/>
      <c r="D44" s="821" t="str">
        <f>IF(④新旧データ比較一覧表!AE$9="","",④新旧データ比較一覧表!AE$9)</f>
        <v/>
      </c>
      <c r="E44" s="821" t="str">
        <f>IF(④新旧データ比較一覧表!V$9="","",④新旧データ比較一覧表!V$9)</f>
        <v>職能給</v>
      </c>
      <c r="F44" s="684" t="str">
        <f>VLOOKUP($C$29,④新旧データ比較一覧表!$C$9:$DS$500,29,0)</f>
        <v/>
      </c>
      <c r="G44" s="677" t="s">
        <v>17</v>
      </c>
      <c r="J44" s="868"/>
      <c r="K44" s="830" t="str">
        <f>IF(④新旧データ比較一覧表!AZ$9="","",④新旧データ比較一覧表!AZ$9)</f>
        <v/>
      </c>
      <c r="L44" s="830" t="str">
        <f>IF(④新旧データ比較一覧表!AC$9="","",④新旧データ比較一覧表!AC$9)</f>
        <v/>
      </c>
      <c r="M44" s="694" t="str">
        <f>VLOOKUP($C$29,④新旧データ比較一覧表!$C$9:$DS$500,50,0)</f>
        <v/>
      </c>
      <c r="N44" s="695" t="s">
        <v>17</v>
      </c>
      <c r="O44" s="33"/>
      <c r="P44" s="12"/>
      <c r="R44" s="35"/>
      <c r="S44" s="30"/>
      <c r="T44" s="30"/>
      <c r="U44" s="34"/>
      <c r="V44" s="34"/>
      <c r="W44" s="35"/>
      <c r="X44" s="35"/>
      <c r="Y44" s="35"/>
      <c r="Z44" s="35"/>
    </row>
    <row r="45" spans="1:26" ht="15.9" customHeight="1" x14ac:dyDescent="0.2">
      <c r="A45" s="12"/>
      <c r="C45" s="864"/>
      <c r="D45" s="821" t="str">
        <f>IF(④新旧データ比較一覧表!AF$9="","",④新旧データ比較一覧表!AF$9)</f>
        <v/>
      </c>
      <c r="E45" s="821" t="str">
        <f>IF(④新旧データ比較一覧表!V$9="","",④新旧データ比較一覧表!V$9)</f>
        <v>職能給</v>
      </c>
      <c r="F45" s="684" t="str">
        <f>VLOOKUP($C$29,④新旧データ比較一覧表!$C$9:$DS$500,30,0)</f>
        <v/>
      </c>
      <c r="G45" s="677" t="s">
        <v>17</v>
      </c>
      <c r="J45" s="868"/>
      <c r="K45" s="830" t="str">
        <f>IF(④新旧データ比較一覧表!BA$9="","",④新旧データ比較一覧表!BA$9)</f>
        <v/>
      </c>
      <c r="L45" s="830" t="str">
        <f>IF(④新旧データ比較一覧表!AC$9="","",④新旧データ比較一覧表!AC$9)</f>
        <v/>
      </c>
      <c r="M45" s="694" t="str">
        <f>VLOOKUP($C$29,④新旧データ比較一覧表!$C$9:$DS$500,51,0)</f>
        <v/>
      </c>
      <c r="N45" s="695" t="s">
        <v>17</v>
      </c>
      <c r="O45" s="33"/>
      <c r="P45" s="12"/>
      <c r="R45" s="35"/>
      <c r="S45" s="35"/>
      <c r="T45" s="35"/>
      <c r="U45" s="35"/>
      <c r="V45" s="35"/>
      <c r="W45" s="35"/>
      <c r="X45" s="35"/>
      <c r="Y45" s="35"/>
      <c r="Z45" s="35"/>
    </row>
    <row r="46" spans="1:26" ht="15.9" customHeight="1" thickBot="1" x14ac:dyDescent="0.25">
      <c r="A46" s="12"/>
      <c r="C46" s="864"/>
      <c r="D46" s="836" t="str">
        <f>IF(④新旧データ比較一覧表!AG$9="","",④新旧データ比較一覧表!AG$9)</f>
        <v>皆勤手当</v>
      </c>
      <c r="E46" s="836" t="str">
        <f>IF(④新旧データ比較一覧表!V$9="","",④新旧データ比較一覧表!V$9)</f>
        <v>職能給</v>
      </c>
      <c r="F46" s="685">
        <f>VLOOKUP($C$29,④新旧データ比較一覧表!$C$9:$DS$500,31,0)</f>
        <v>5000</v>
      </c>
      <c r="G46" s="686" t="s">
        <v>17</v>
      </c>
      <c r="J46" s="868"/>
      <c r="K46" s="835" t="str">
        <f>IF(④新旧データ比較一覧表!BB$9="","",④新旧データ比較一覧表!BB$9)</f>
        <v>皆勤手当</v>
      </c>
      <c r="L46" s="835" t="str">
        <f>IF(④新旧データ比較一覧表!AC$9="","",④新旧データ比較一覧表!AC$9)</f>
        <v/>
      </c>
      <c r="M46" s="713">
        <f>VLOOKUP($C$29,④新旧データ比較一覧表!$C$9:$DS$500,52,0)</f>
        <v>5000</v>
      </c>
      <c r="N46" s="722" t="s">
        <v>17</v>
      </c>
      <c r="O46" s="33"/>
      <c r="P46" s="12"/>
      <c r="R46" s="35"/>
      <c r="S46" s="35"/>
      <c r="T46" s="35"/>
      <c r="U46" s="35"/>
      <c r="V46" s="35"/>
      <c r="W46" s="35"/>
      <c r="X46" s="35"/>
      <c r="Y46" s="35"/>
      <c r="Z46" s="35"/>
    </row>
    <row r="47" spans="1:26" ht="15.9" customHeight="1" thickBot="1" x14ac:dyDescent="0.25">
      <c r="A47" s="12"/>
      <c r="C47" s="866"/>
      <c r="D47" s="818" t="str">
        <f>IF(④新旧データ比較一覧表!AH$9="","",④新旧データ比較一覧表!AH$9)</f>
        <v>残業算定基礎
算入手当計</v>
      </c>
      <c r="E47" s="819" t="str">
        <f>IF(④新旧データ比較一覧表!V$9="","",④新旧データ比較一覧表!V$9)</f>
        <v>職能給</v>
      </c>
      <c r="F47" s="680">
        <f>VLOOKUP($C$29,④新旧データ比較一覧表!$C$9:$DS$500,32,0)</f>
        <v>25000</v>
      </c>
      <c r="G47" s="681" t="s">
        <v>17</v>
      </c>
      <c r="J47" s="869"/>
      <c r="K47" s="872" t="str">
        <f>IF(④新旧データ比較一覧表!BC$9="","",④新旧データ比較一覧表!BC$9)</f>
        <v>残業算定基礎
算入手当計</v>
      </c>
      <c r="L47" s="873" t="str">
        <f>IF(④新旧データ比較一覧表!AC$9="","",④新旧データ比較一覧表!AC$9)</f>
        <v/>
      </c>
      <c r="M47" s="696">
        <f>VLOOKUP($C$29,④新旧データ比較一覧表!$C$9:$DS$500,53,0)</f>
        <v>25000</v>
      </c>
      <c r="N47" s="697" t="s">
        <v>17</v>
      </c>
      <c r="O47" s="33"/>
      <c r="P47" s="12"/>
      <c r="R47" s="35"/>
      <c r="S47" s="35"/>
      <c r="T47" s="35"/>
      <c r="U47" s="35"/>
      <c r="V47" s="35"/>
      <c r="W47" s="35"/>
      <c r="X47" s="35"/>
      <c r="Y47" s="34"/>
      <c r="Z47" s="35"/>
    </row>
    <row r="48" spans="1:26" ht="15.9" customHeight="1" x14ac:dyDescent="0.2">
      <c r="A48" s="12"/>
      <c r="C48" s="874" t="s">
        <v>28</v>
      </c>
      <c r="D48" s="907" t="str">
        <f>IF(④新旧データ比較一覧表!AI$9="","",④新旧データ比較一覧表!AI$9)</f>
        <v>家族手当</v>
      </c>
      <c r="E48" s="908" t="str">
        <f>IF(④新旧データ比較一覧表!V$9="","",④新旧データ比較一覧表!V$9)</f>
        <v>職能給</v>
      </c>
      <c r="F48" s="687">
        <f>VLOOKUP($C$29,④新旧データ比較一覧表!$C$9:$DS$500,33,0)</f>
        <v>10000</v>
      </c>
      <c r="G48" s="688" t="s">
        <v>17</v>
      </c>
      <c r="J48" s="847" t="s">
        <v>28</v>
      </c>
      <c r="K48" s="899" t="str">
        <f>IF(④新旧データ比較一覧表!BD$9="","",④新旧データ比較一覧表!BD$9)</f>
        <v>家族手当</v>
      </c>
      <c r="L48" s="900" t="str">
        <f>IF(④新旧データ比較一覧表!AC$9="","",④新旧データ比較一覧表!AC$9)</f>
        <v/>
      </c>
      <c r="M48" s="700">
        <f>VLOOKUP($C$29,④新旧データ比較一覧表!$C$9:$DS$500,54,0)</f>
        <v>10000</v>
      </c>
      <c r="N48" s="701" t="s">
        <v>17</v>
      </c>
      <c r="O48" s="33"/>
      <c r="P48" s="12"/>
    </row>
    <row r="49" spans="1:22" ht="15.9" customHeight="1" x14ac:dyDescent="0.2">
      <c r="A49" s="12"/>
      <c r="C49" s="875"/>
      <c r="D49" s="850" t="str">
        <f>IF(④新旧データ比較一覧表!AJ$9="","",④新旧データ比較一覧表!AJ$9)</f>
        <v>通勤手当</v>
      </c>
      <c r="E49" s="851" t="str">
        <f>IF(④新旧データ比較一覧表!V$9="","",④新旧データ比較一覧表!V$9)</f>
        <v>職能給</v>
      </c>
      <c r="F49" s="684" t="str">
        <f>VLOOKUP($C$29,④新旧データ比較一覧表!$C$9:$DS$500,34,0)</f>
        <v/>
      </c>
      <c r="G49" s="689" t="s">
        <v>17</v>
      </c>
      <c r="J49" s="848"/>
      <c r="K49" s="854" t="str">
        <f>IF(④新旧データ比較一覧表!BE$9="","",④新旧データ比較一覧表!BE$9)</f>
        <v>通勤手当</v>
      </c>
      <c r="L49" s="855" t="str">
        <f>IF(④新旧データ比較一覧表!AC$9="","",④新旧データ比較一覧表!AC$9)</f>
        <v/>
      </c>
      <c r="M49" s="694" t="str">
        <f>VLOOKUP($C$29,④新旧データ比較一覧表!$C$9:$DS$500,55,0)</f>
        <v/>
      </c>
      <c r="N49" s="702" t="s">
        <v>17</v>
      </c>
      <c r="O49" s="33"/>
      <c r="P49" s="12"/>
    </row>
    <row r="50" spans="1:22" ht="15.9" customHeight="1" x14ac:dyDescent="0.2">
      <c r="A50" s="12"/>
      <c r="C50" s="875"/>
      <c r="D50" s="821" t="str">
        <f>IF(④新旧データ比較一覧表!AK$9="","",④新旧データ比較一覧表!AK$9)</f>
        <v>単身赴任手当</v>
      </c>
      <c r="E50" s="821" t="str">
        <f>IF(④新旧データ比較一覧表!V$9="","",④新旧データ比較一覧表!V$9)</f>
        <v>職能給</v>
      </c>
      <c r="F50" s="684" t="str">
        <f>VLOOKUP($C$29,④新旧データ比較一覧表!$C$9:$DS$500,35,0)</f>
        <v/>
      </c>
      <c r="G50" s="689" t="s">
        <v>17</v>
      </c>
      <c r="J50" s="848"/>
      <c r="K50" s="854" t="str">
        <f>IF(④新旧データ比較一覧表!BF$9="","",④新旧データ比較一覧表!BF$9)</f>
        <v>単身赴任手当</v>
      </c>
      <c r="L50" s="855" t="str">
        <f>IF(④新旧データ比較一覧表!AC$9="","",④新旧データ比較一覧表!AC$9)</f>
        <v/>
      </c>
      <c r="M50" s="694" t="str">
        <f>VLOOKUP($C$29,④新旧データ比較一覧表!$C$9:$DS$500,56,0)</f>
        <v/>
      </c>
      <c r="N50" s="702" t="s">
        <v>17</v>
      </c>
      <c r="O50" s="33"/>
      <c r="P50" s="12"/>
    </row>
    <row r="51" spans="1:22" ht="15.9" customHeight="1" x14ac:dyDescent="0.2">
      <c r="A51" s="12"/>
      <c r="C51" s="875"/>
      <c r="D51" s="821" t="str">
        <f>IF(④新旧データ比較一覧表!AL$9="","",④新旧データ比較一覧表!AL$9)</f>
        <v>子女教育手当</v>
      </c>
      <c r="E51" s="821" t="str">
        <f>IF(④新旧データ比較一覧表!V$9="","",④新旧データ比較一覧表!V$9)</f>
        <v>職能給</v>
      </c>
      <c r="F51" s="418" t="str">
        <f>VLOOKUP($C$29,④新旧データ比較一覧表!$C$9:$DS$500,36,0)</f>
        <v/>
      </c>
      <c r="G51" s="689" t="s">
        <v>17</v>
      </c>
      <c r="J51" s="848"/>
      <c r="K51" s="854" t="str">
        <f>IF(④新旧データ比較一覧表!BG$9="","",④新旧データ比較一覧表!BG$9)</f>
        <v>子女教育手当</v>
      </c>
      <c r="L51" s="855" t="str">
        <f>IF(④新旧データ比較一覧表!AC$9="","",④新旧データ比較一覧表!AC$9)</f>
        <v/>
      </c>
      <c r="M51" s="694" t="str">
        <f>VLOOKUP($C$29,④新旧データ比較一覧表!$C$9:$DS$500,57,0)</f>
        <v/>
      </c>
      <c r="N51" s="702" t="s">
        <v>17</v>
      </c>
      <c r="O51" s="33"/>
      <c r="P51" s="12"/>
      <c r="R51" s="44"/>
    </row>
    <row r="52" spans="1:22" ht="15.9" customHeight="1" x14ac:dyDescent="0.2">
      <c r="A52" s="12"/>
      <c r="C52" s="875"/>
      <c r="D52" s="821" t="str">
        <f>IF(④新旧データ比較一覧表!AM$9="","",④新旧データ比較一覧表!AM$9)</f>
        <v>住宅手当</v>
      </c>
      <c r="E52" s="821" t="str">
        <f>IF(④新旧データ比較一覧表!V$9="","",④新旧データ比較一覧表!V$9)</f>
        <v>職能給</v>
      </c>
      <c r="F52" s="684" t="str">
        <f>VLOOKUP($C$29,④新旧データ比較一覧表!$C$9:$DS$500,37,0)</f>
        <v/>
      </c>
      <c r="G52" s="689" t="s">
        <v>17</v>
      </c>
      <c r="J52" s="848"/>
      <c r="K52" s="854" t="str">
        <f>IF(④新旧データ比較一覧表!BH$9="","",④新旧データ比較一覧表!BH$9)</f>
        <v>住宅手当</v>
      </c>
      <c r="L52" s="855" t="str">
        <f>IF(④新旧データ比較一覧表!AC$9="","",④新旧データ比較一覧表!AC$9)</f>
        <v/>
      </c>
      <c r="M52" s="694" t="str">
        <f>VLOOKUP($C$29,④新旧データ比較一覧表!$C$9:$DS$500,58,0)</f>
        <v/>
      </c>
      <c r="N52" s="702" t="s">
        <v>17</v>
      </c>
      <c r="O52" s="33"/>
      <c r="P52" s="43" t="b">
        <v>0</v>
      </c>
    </row>
    <row r="53" spans="1:22" ht="15.9" customHeight="1" x14ac:dyDescent="0.2">
      <c r="A53" s="12"/>
      <c r="C53" s="875"/>
      <c r="D53" s="821" t="str">
        <f>IF(④新旧データ比較一覧表!AN$9="","",④新旧データ比較一覧表!AN$9)</f>
        <v/>
      </c>
      <c r="E53" s="821" t="str">
        <f>IF(④新旧データ比較一覧表!V$9="","",④新旧データ比較一覧表!V$9)</f>
        <v>職能給</v>
      </c>
      <c r="F53" s="684" t="str">
        <f>VLOOKUP($C$29,④新旧データ比較一覧表!$C$9:$DS$500,38,0)</f>
        <v/>
      </c>
      <c r="G53" s="689" t="s">
        <v>17</v>
      </c>
      <c r="J53" s="848"/>
      <c r="K53" s="854" t="str">
        <f>IF(④新旧データ比較一覧表!BI$9="","",④新旧データ比較一覧表!BI$9)</f>
        <v/>
      </c>
      <c r="L53" s="855" t="str">
        <f>IF(④新旧データ比較一覧表!AC$9="","",④新旧データ比較一覧表!AC$9)</f>
        <v/>
      </c>
      <c r="M53" s="694" t="str">
        <f>VLOOKUP($C$29,④新旧データ比較一覧表!$C$9:$DS$500,59,0)</f>
        <v/>
      </c>
      <c r="N53" s="702" t="s">
        <v>17</v>
      </c>
      <c r="O53" s="33"/>
      <c r="P53" s="43"/>
    </row>
    <row r="54" spans="1:22" ht="15.9" customHeight="1" thickBot="1" x14ac:dyDescent="0.25">
      <c r="A54" s="12"/>
      <c r="C54" s="875"/>
      <c r="D54" s="821" t="str">
        <f>IF(④新旧データ比較一覧表!AO$9="","",④新旧データ比較一覧表!AO$9)</f>
        <v/>
      </c>
      <c r="E54" s="821" t="str">
        <f>IF(④新旧データ比較一覧表!V$9="","",④新旧データ比較一覧表!V$9)</f>
        <v>職能給</v>
      </c>
      <c r="F54" s="684" t="str">
        <f>VLOOKUP($C$29,④新旧データ比較一覧表!$C$9:$DS$500,39,0)</f>
        <v/>
      </c>
      <c r="G54" s="689" t="s">
        <v>17</v>
      </c>
      <c r="J54" s="848"/>
      <c r="K54" s="854" t="str">
        <f>IF(④新旧データ比較一覧表!BJ$9="","",④新旧データ比較一覧表!BJ$9)</f>
        <v/>
      </c>
      <c r="L54" s="855" t="str">
        <f>IF(④新旧データ比較一覧表!AC$9="","",④新旧データ比較一覧表!AC$9)</f>
        <v/>
      </c>
      <c r="M54" s="694" t="str">
        <f>VLOOKUP($C$29,④新旧データ比較一覧表!$C$9:$DS$500,60,0)</f>
        <v/>
      </c>
      <c r="N54" s="702" t="s">
        <v>17</v>
      </c>
      <c r="O54" s="33"/>
      <c r="P54" s="43"/>
    </row>
    <row r="55" spans="1:22" ht="15.9" customHeight="1" thickBot="1" x14ac:dyDescent="0.25">
      <c r="A55" s="12"/>
      <c r="C55" s="875"/>
      <c r="D55" s="818" t="s">
        <v>332</v>
      </c>
      <c r="E55" s="819"/>
      <c r="F55" s="725">
        <f>SUM(F48:F54)</f>
        <v>10000</v>
      </c>
      <c r="G55" s="712" t="s">
        <v>17</v>
      </c>
      <c r="J55" s="848"/>
      <c r="K55" s="911" t="s">
        <v>332</v>
      </c>
      <c r="L55" s="912" t="str">
        <f>IF(④新旧データ比較一覧表!AC$9="","",④新旧データ比較一覧表!AC$9)</f>
        <v/>
      </c>
      <c r="M55" s="696">
        <f>SUM(M48:M54)</f>
        <v>10000</v>
      </c>
      <c r="N55" s="705" t="s">
        <v>17</v>
      </c>
      <c r="O55" s="33"/>
      <c r="P55" s="43"/>
    </row>
    <row r="56" spans="1:22" ht="15.9" customHeight="1" x14ac:dyDescent="0.2">
      <c r="A56" s="12"/>
      <c r="C56" s="875"/>
      <c r="D56" s="877" t="str">
        <f>IF(④新旧データ比較一覧表!AP$9="","",④新旧データ比較一覧表!AP$9)</f>
        <v>役職手当(2)
（残業代見合）</v>
      </c>
      <c r="E56" s="878" t="str">
        <f>IF(④新旧データ比較一覧表!V$9="","",④新旧データ比較一覧表!V$9)</f>
        <v>職能給</v>
      </c>
      <c r="F56" s="714" t="str">
        <f>VLOOKUP($C$29,④新旧データ比較一覧表!$C$9:$DS$500,40,0)</f>
        <v/>
      </c>
      <c r="G56" s="715" t="s">
        <v>17</v>
      </c>
      <c r="J56" s="848"/>
      <c r="K56" s="918" t="str">
        <f>IF(④新旧データ比較一覧表!BK$9="","",④新旧データ比較一覧表!BK$9)</f>
        <v>役職手当(2)
（残業代見合）</v>
      </c>
      <c r="L56" s="919"/>
      <c r="M56" s="698" t="str">
        <f>VLOOKUP($C$29,④新旧データ比較一覧表!$C$9:$DS$500,61,0)</f>
        <v/>
      </c>
      <c r="N56" s="723" t="s">
        <v>17</v>
      </c>
      <c r="O56" s="33"/>
      <c r="P56" s="43"/>
    </row>
    <row r="57" spans="1:22" ht="15.9" customHeight="1" x14ac:dyDescent="0.2">
      <c r="A57" s="12"/>
      <c r="C57" s="875"/>
      <c r="D57" s="850" t="str">
        <f>IF(④新旧データ比較一覧表!AQ$9="","",④新旧データ比較一覧表!AQ$9)</f>
        <v>営業手当(2)
（残業代見合）</v>
      </c>
      <c r="E57" s="851" t="str">
        <f>IF(④新旧データ比較一覧表!V$9="","",④新旧データ比較一覧表!V$9)</f>
        <v>職能給</v>
      </c>
      <c r="F57" s="716" t="str">
        <f>VLOOKUP($C$29,④新旧データ比較一覧表!$C$9:$DS$500,41,0)</f>
        <v/>
      </c>
      <c r="G57" s="689" t="s">
        <v>17</v>
      </c>
      <c r="J57" s="848"/>
      <c r="K57" s="913" t="str">
        <f>IF(④新旧データ比較一覧表!BL$9="","",④新旧データ比較一覧表!BL$9)</f>
        <v>営業手当(2)
（残業代見合）</v>
      </c>
      <c r="L57" s="914" t="str">
        <f>IF(④新旧データ比較一覧表!AC$9="","",④新旧データ比較一覧表!AC$9)</f>
        <v/>
      </c>
      <c r="M57" s="713" t="str">
        <f>VLOOKUP($C$29,④新旧データ比較一覧表!$C$9:$DS$500,62,0)</f>
        <v/>
      </c>
      <c r="N57" s="702" t="s">
        <v>17</v>
      </c>
      <c r="O57" s="33"/>
      <c r="P57" s="43"/>
    </row>
    <row r="58" spans="1:22" ht="15.9" customHeight="1" x14ac:dyDescent="0.2">
      <c r="A58" s="12"/>
      <c r="C58" s="875"/>
      <c r="D58" s="850" t="str">
        <f>IF(④新旧データ比較一覧表!AR$9="","",④新旧データ比較一覧表!AR$9)</f>
        <v/>
      </c>
      <c r="E58" s="851" t="str">
        <f>IF(④新旧データ比較一覧表!V$9="","",④新旧データ比較一覧表!V$9)</f>
        <v>職能給</v>
      </c>
      <c r="F58" s="684" t="str">
        <f>VLOOKUP($C$29,④新旧データ比較一覧表!$C$9:$DS$500,42,0)</f>
        <v/>
      </c>
      <c r="G58" s="719" t="s">
        <v>17</v>
      </c>
      <c r="J58" s="848"/>
      <c r="K58" s="913" t="str">
        <f>IF(④新旧データ比較一覧表!BM$9="","",④新旧データ比較一覧表!BM$9)</f>
        <v/>
      </c>
      <c r="L58" s="914" t="str">
        <f>IF(④新旧データ比較一覧表!AC$9="","",④新旧データ比較一覧表!AC$9)</f>
        <v/>
      </c>
      <c r="M58" s="713" t="str">
        <f>VLOOKUP($C$29,④新旧データ比較一覧表!$C$9:$DS$500,63,0)</f>
        <v/>
      </c>
      <c r="N58" s="724" t="s">
        <v>17</v>
      </c>
      <c r="O58" s="33"/>
      <c r="P58" s="43"/>
    </row>
    <row r="59" spans="1:22" ht="15.9" customHeight="1" thickBot="1" x14ac:dyDescent="0.25">
      <c r="A59" s="12"/>
      <c r="C59" s="875"/>
      <c r="D59" s="909" t="s">
        <v>358</v>
      </c>
      <c r="E59" s="910"/>
      <c r="F59" s="721" t="s">
        <v>357</v>
      </c>
      <c r="G59" s="720"/>
      <c r="J59" s="848"/>
      <c r="K59" s="895" t="str">
        <f>IF(④新旧データ比較一覧表!BX$9="","",④新旧データ比較一覧表!BX$9)</f>
        <v>固定残業手当</v>
      </c>
      <c r="L59" s="895" t="str">
        <f>IF(④新旧データ比較一覧表!AC$9="","",④新旧データ比較一覧表!AC$9)</f>
        <v/>
      </c>
      <c r="M59" s="729">
        <f>VLOOKUP($C$29,④新旧データ比較一覧表!$C$9:$DS$500,74,0)</f>
        <v>78776.045395449648</v>
      </c>
      <c r="N59" s="726" t="s">
        <v>17</v>
      </c>
      <c r="O59" s="33"/>
      <c r="P59" s="12"/>
    </row>
    <row r="60" spans="1:22" ht="15.9" customHeight="1" thickBot="1" x14ac:dyDescent="0.25">
      <c r="A60" s="12"/>
      <c r="C60" s="875"/>
      <c r="D60" s="818" t="s">
        <v>332</v>
      </c>
      <c r="E60" s="819"/>
      <c r="F60" s="711">
        <f>SUM(F56:F58)</f>
        <v>0</v>
      </c>
      <c r="G60" s="712" t="s">
        <v>17</v>
      </c>
      <c r="J60" s="848"/>
      <c r="K60" s="916" t="s">
        <v>329</v>
      </c>
      <c r="L60" s="917"/>
      <c r="M60" s="727">
        <f>SUM(M56:M59)</f>
        <v>78776.045395449648</v>
      </c>
      <c r="N60" s="705" t="s">
        <v>17</v>
      </c>
      <c r="O60" s="33"/>
      <c r="P60" s="12"/>
    </row>
    <row r="61" spans="1:22" ht="15.9" customHeight="1" thickBot="1" x14ac:dyDescent="0.25">
      <c r="A61" s="12"/>
      <c r="C61" s="876"/>
      <c r="D61" s="818" t="str">
        <f>IF(④新旧データ比較一覧表!AS$9="","",④新旧データ比較一覧表!AS$9)</f>
        <v>残業算定基礎
除外手当計</v>
      </c>
      <c r="E61" s="819" t="str">
        <f>IF(④新旧データ比較一覧表!V$9="","",④新旧データ比較一覧表!V$9)</f>
        <v>職能給</v>
      </c>
      <c r="F61" s="680">
        <f>VLOOKUP($C$29,④新旧データ比較一覧表!$C$9:$DS$500,43,0)</f>
        <v>10000</v>
      </c>
      <c r="G61" s="681" t="s">
        <v>17</v>
      </c>
      <c r="J61" s="849"/>
      <c r="K61" s="872" t="str">
        <f>IF(④新旧データ比較一覧表!BN$9="","",④新旧データ比較一覧表!BN$9)</f>
        <v>残業算定基礎
除外手当計</v>
      </c>
      <c r="L61" s="873" t="str">
        <f>IF(④新旧データ比較一覧表!AC$9="","",④新旧データ比較一覧表!AC$9)</f>
        <v/>
      </c>
      <c r="M61" s="713">
        <f>VLOOKUP($C$29,④新旧データ比較一覧表!$C$9:$DS$500,64,0)+M59</f>
        <v>88776.045395449648</v>
      </c>
      <c r="N61" s="728" t="s">
        <v>17</v>
      </c>
      <c r="O61" s="33"/>
      <c r="P61" s="12"/>
    </row>
    <row r="62" spans="1:22" ht="15.9" customHeight="1" thickBot="1" x14ac:dyDescent="0.25">
      <c r="A62" s="12"/>
      <c r="C62" s="417"/>
      <c r="D62" s="881" t="str">
        <f>IF(④新旧データ比較一覧表!BY$9="","",④新旧データ比較一覧表!BY$9)</f>
        <v>旧給与合計(1)</v>
      </c>
      <c r="E62" s="882" t="str">
        <f>IF(④新旧データ比較一覧表!V$9="","",④新旧データ比較一覧表!V$9)</f>
        <v>職能給</v>
      </c>
      <c r="F62" s="717">
        <f>VLOOKUP($C$29,④新旧データ比較一覧表!$C$9:$DS$500,75,0)</f>
        <v>405880</v>
      </c>
      <c r="G62" s="718" t="s">
        <v>17</v>
      </c>
      <c r="J62" s="419"/>
      <c r="K62" s="883" t="str">
        <f>IF(④新旧データ比較一覧表!BZ$9="","",④新旧データ比較一覧表!BZ$9)</f>
        <v>新給与合計(1)</v>
      </c>
      <c r="L62" s="884" t="str">
        <f>IF(④新旧データ比較一覧表!AC$9="","",④新旧データ比較一覧表!AC$9)</f>
        <v/>
      </c>
      <c r="M62" s="704">
        <f>VLOOKUP($C$29,④新旧データ比較一覧表!$C$9:$DS$500,76,0)</f>
        <v>420136.36732703913</v>
      </c>
      <c r="N62" s="705" t="s">
        <v>17</v>
      </c>
      <c r="O62" s="45"/>
      <c r="P62" s="12"/>
    </row>
    <row r="63" spans="1:22" ht="15.9" customHeight="1" x14ac:dyDescent="0.2">
      <c r="A63" s="12"/>
      <c r="C63" s="896" t="s">
        <v>64</v>
      </c>
      <c r="D63" s="915" t="str">
        <f>IF(④新旧データ比較一覧表!BP$9="","",④新旧データ比較一覧表!BP$9)</f>
        <v>時間外労働手当(変動）</v>
      </c>
      <c r="E63" s="915" t="str">
        <f>IF(④新旧データ比較一覧表!V$9="","",④新旧データ比較一覧表!V$9)</f>
        <v>職能給</v>
      </c>
      <c r="F63" s="684">
        <f>VLOOKUP($C$29,④新旧データ比較一覧表!$C$9:$DS$500,66,0)</f>
        <v>57098.076923076915</v>
      </c>
      <c r="G63" s="677" t="s">
        <v>17</v>
      </c>
      <c r="J63" s="887" t="s">
        <v>64</v>
      </c>
      <c r="K63" s="925" t="str">
        <f>IF(④新旧データ比較一覧表!BT$9="","",④新旧データ比較一覧表!BT$9)</f>
        <v>時間外労働手当(変動）</v>
      </c>
      <c r="L63" s="925" t="str">
        <f>IF(④新旧データ比較一覧表!AC$9="","",④新旧データ比較一覧表!AC$9)</f>
        <v/>
      </c>
      <c r="M63" s="706">
        <f>VLOOKUP($C$29,④新旧データ比較一覧表!$C$9:$DS$500,70,0)</f>
        <v>47792.354124748483</v>
      </c>
      <c r="N63" s="701" t="s">
        <v>17</v>
      </c>
      <c r="O63" s="45"/>
      <c r="P63" s="12"/>
      <c r="V63" s="47"/>
    </row>
    <row r="64" spans="1:22" ht="15.9" customHeight="1" x14ac:dyDescent="0.2">
      <c r="A64" s="12"/>
      <c r="C64" s="897"/>
      <c r="D64" s="906" t="str">
        <f>IF(④新旧データ比較一覧表!BQ$9="","",④新旧データ比較一覧表!BQ$9)</f>
        <v>深夜労働手当(変動）</v>
      </c>
      <c r="E64" s="906" t="str">
        <f>IF(④新旧データ比較一覧表!V$9="","",④新旧データ比較一覧表!V$9)</f>
        <v>職能給</v>
      </c>
      <c r="F64" s="684">
        <f>VLOOKUP($C$29,④新旧データ比較一覧表!$C$9:$DS$500,67,0)</f>
        <v>5709.8076923076915</v>
      </c>
      <c r="G64" s="677" t="s">
        <v>17</v>
      </c>
      <c r="J64" s="888"/>
      <c r="K64" s="926" t="str">
        <f>IF(④新旧データ比較一覧表!BU$9="","",④新旧データ比較一覧表!BU$9)</f>
        <v>深夜労働手当(変動）</v>
      </c>
      <c r="L64" s="926" t="str">
        <f>IF(④新旧データ比較一覧表!AC$9="","",④新旧データ比較一覧表!AC$9)</f>
        <v/>
      </c>
      <c r="M64" s="707">
        <f>VLOOKUP($C$29,④新旧データ比較一覧表!$C$9:$DS$500,71,0)</f>
        <v>4779.2354124748481</v>
      </c>
      <c r="N64" s="702" t="s">
        <v>17</v>
      </c>
      <c r="P64" s="12"/>
    </row>
    <row r="65" spans="1:22" ht="15.9" customHeight="1" thickBot="1" x14ac:dyDescent="0.25">
      <c r="A65" s="12"/>
      <c r="C65" s="898"/>
      <c r="D65" s="928" t="str">
        <f>IF(④新旧データ比較一覧表!BR$9="","",④新旧データ比較一覧表!BR$9)</f>
        <v>休日労働手当(変動）</v>
      </c>
      <c r="E65" s="928" t="str">
        <f>IF(④新旧データ比較一覧表!V$9="","",④新旧データ比較一覧表!V$9)</f>
        <v>職能給</v>
      </c>
      <c r="F65" s="691">
        <f>VLOOKUP($C$29,④新旧データ比較一覧表!$C$9:$DS$500,68,0)</f>
        <v>24666.369230769229</v>
      </c>
      <c r="G65" s="679" t="s">
        <v>17</v>
      </c>
      <c r="J65" s="889"/>
      <c r="K65" s="927" t="str">
        <f>IF(④新旧データ比較一覧表!BV$9="","",④新旧データ比較一覧表!BV$9)</f>
        <v>休日労働手当(変動）</v>
      </c>
      <c r="L65" s="927" t="str">
        <f>IF(④新旧データ比較一覧表!AC$9="","",④新旧データ比較一覧表!AC$9)</f>
        <v/>
      </c>
      <c r="M65" s="708">
        <f>VLOOKUP($C$29,④新旧データ比較一覧表!$C$9:$DS$500,72,0)</f>
        <v>20646.296981891344</v>
      </c>
      <c r="N65" s="703" t="s">
        <v>17</v>
      </c>
      <c r="P65" s="12"/>
      <c r="V65" s="47"/>
    </row>
    <row r="66" spans="1:22" ht="15.9" customHeight="1" thickBot="1" x14ac:dyDescent="0.25">
      <c r="A66" s="12"/>
      <c r="C66" s="417"/>
      <c r="D66" s="923" t="str">
        <f>IF(④新旧データ比較一覧表!CB$9="","",④新旧データ比較一覧表!CB$9)</f>
        <v>旧給与合計(2)</v>
      </c>
      <c r="E66" s="924" t="str">
        <f>IF(④新旧データ比較一覧表!V$9="","",④新旧データ比較一覧表!V$9)</f>
        <v>職能給</v>
      </c>
      <c r="F66" s="690">
        <f>VLOOKUP($C$29,④新旧データ比較一覧表!$C$9:$DS$500,78,0)</f>
        <v>493354.25384615385</v>
      </c>
      <c r="G66" s="681" t="s">
        <v>17</v>
      </c>
      <c r="J66" s="419"/>
      <c r="K66" s="885" t="str">
        <f>IF(④新旧データ比較一覧表!CC$9="","",④新旧データ比較一覧表!CC$9)</f>
        <v>新給与合計(2)</v>
      </c>
      <c r="L66" s="886" t="str">
        <f>IF(④新旧データ比較一覧表!AC$9="","",④新旧データ比較一覧表!AC$9)</f>
        <v/>
      </c>
      <c r="M66" s="709">
        <f>VLOOKUP($C$29,④新旧データ比較一覧表!$C$9:$DS$500,79,0)</f>
        <v>493354.25384615379</v>
      </c>
      <c r="N66" s="710" t="s">
        <v>17</v>
      </c>
      <c r="P66" s="12"/>
    </row>
    <row r="67" spans="1:22" ht="15.9" customHeight="1" thickBot="1" x14ac:dyDescent="0.25">
      <c r="A67" s="12"/>
      <c r="C67" s="26"/>
      <c r="D67" s="566" t="s">
        <v>311</v>
      </c>
      <c r="E67" s="48"/>
      <c r="F67" s="49"/>
      <c r="G67" s="33"/>
      <c r="J67" s="26"/>
      <c r="K67" s="48"/>
      <c r="L67" s="48"/>
      <c r="M67" s="495" t="s">
        <v>272</v>
      </c>
      <c r="N67" s="33"/>
      <c r="P67" s="12"/>
    </row>
    <row r="68" spans="1:22" ht="15.9" customHeight="1" thickBot="1" x14ac:dyDescent="0.25">
      <c r="A68" s="12"/>
      <c r="C68" s="26"/>
      <c r="D68" s="567" t="s">
        <v>314</v>
      </c>
      <c r="E68" s="48"/>
      <c r="F68" s="49"/>
      <c r="G68" s="33"/>
      <c r="J68" s="903" t="s">
        <v>270</v>
      </c>
      <c r="K68" s="904"/>
      <c r="L68" s="904"/>
      <c r="M68" s="904"/>
      <c r="N68" s="905"/>
      <c r="P68" s="12"/>
    </row>
    <row r="69" spans="1:22" ht="15.9" customHeight="1" x14ac:dyDescent="0.2">
      <c r="A69" s="12"/>
      <c r="C69" s="26"/>
      <c r="D69" s="567" t="s">
        <v>315</v>
      </c>
      <c r="E69" s="48"/>
      <c r="F69" s="49"/>
      <c r="G69" s="33"/>
      <c r="J69" s="920" t="s">
        <v>4</v>
      </c>
      <c r="K69" s="921"/>
      <c r="L69" s="921"/>
      <c r="M69" s="922"/>
      <c r="N69" s="901">
        <v>3</v>
      </c>
      <c r="P69" s="12"/>
    </row>
    <row r="70" spans="1:22" ht="15.9" customHeight="1" thickBot="1" x14ac:dyDescent="0.25">
      <c r="A70" s="12"/>
      <c r="C70" s="50"/>
      <c r="D70" s="50"/>
      <c r="E70" s="50"/>
      <c r="F70" s="49"/>
      <c r="G70" s="33"/>
      <c r="J70" s="827" t="s">
        <v>121</v>
      </c>
      <c r="K70" s="828"/>
      <c r="L70" s="828"/>
      <c r="M70" s="894"/>
      <c r="N70" s="902"/>
      <c r="P70" s="12"/>
      <c r="Q70" s="24"/>
    </row>
    <row r="71" spans="1:22" ht="15.9" customHeight="1" thickBot="1" x14ac:dyDescent="0.25">
      <c r="A71" s="12"/>
      <c r="C71" s="50"/>
      <c r="D71" s="50"/>
      <c r="E71" s="50"/>
      <c r="F71" s="49"/>
      <c r="G71" s="33"/>
      <c r="J71" s="51"/>
      <c r="K71" s="52"/>
      <c r="L71" s="53"/>
      <c r="M71" s="54" t="s">
        <v>273</v>
      </c>
      <c r="N71" s="55"/>
      <c r="P71" s="12"/>
      <c r="Q71" s="24"/>
    </row>
    <row r="72" spans="1:22" ht="15.9" customHeight="1" x14ac:dyDescent="0.2">
      <c r="A72" s="12"/>
      <c r="C72" s="443"/>
      <c r="D72" s="890" t="str">
        <f>IF(④新旧データ比較一覧表!CM$9="","",④新旧データ比較一覧表!CM$9)</f>
        <v>割増算定基礎賃金</v>
      </c>
      <c r="E72" s="891" t="str">
        <f>IF(④新旧データ比較一覧表!V$9="","",④新旧データ比較一覧表!V$9)</f>
        <v>職能給</v>
      </c>
      <c r="F72" s="420">
        <f>VLOOKUP($C$29,④新旧データ比較一覧表!$C$9:$DS$500,89,0)</f>
        <v>395880</v>
      </c>
      <c r="G72" s="421" t="s">
        <v>17</v>
      </c>
      <c r="J72" s="450"/>
      <c r="K72" s="852" t="str">
        <f>IF(④新旧データ比較一覧表!CR$9="","",④新旧データ比較一覧表!CR$9)</f>
        <v>割増算定基礎賃金</v>
      </c>
      <c r="L72" s="853" t="str">
        <f>IF(④新旧データ比較一覧表!AC$9="","",④新旧データ比較一覧表!AC$9)</f>
        <v/>
      </c>
      <c r="M72" s="431">
        <f>VLOOKUP($C$29,④新旧データ比較一覧表!$C$9:$DS$500,94,0)</f>
        <v>331360.32193158951</v>
      </c>
      <c r="N72" s="432" t="s">
        <v>17</v>
      </c>
      <c r="P72" s="12"/>
    </row>
    <row r="73" spans="1:22" ht="15.9" customHeight="1" x14ac:dyDescent="0.2">
      <c r="A73" s="12"/>
      <c r="C73" s="444"/>
      <c r="D73" s="892" t="str">
        <f>IF(④新旧データ比較一覧表!CN$9="","",④新旧データ比較一覧表!CN$9)</f>
        <v>時間外単価</v>
      </c>
      <c r="E73" s="893" t="str">
        <f>IF(④新旧データ比較一覧表!V$9="","",④新旧データ比較一覧表!V$9)</f>
        <v>職能給</v>
      </c>
      <c r="F73" s="422">
        <f>VLOOKUP($C$29,④新旧データ比較一覧表!$C$9:$DS$500,90,0)</f>
        <v>2283.9230769230767</v>
      </c>
      <c r="G73" s="423" t="s">
        <v>17</v>
      </c>
      <c r="H73" s="41" t="s">
        <v>271</v>
      </c>
      <c r="J73" s="451"/>
      <c r="K73" s="841" t="str">
        <f>IF(④新旧データ比較一覧表!CS$9="","",④新旧データ比較一覧表!CS$9)</f>
        <v>時間外単価</v>
      </c>
      <c r="L73" s="842" t="str">
        <f>IF(④新旧データ比較一覧表!AC$9="","",④新旧データ比較一覧表!AC$9)</f>
        <v/>
      </c>
      <c r="M73" s="433">
        <f>VLOOKUP($C$29,④新旧データ比較一覧表!$C$9:$DS$500,95,0)</f>
        <v>1911.6941649899393</v>
      </c>
      <c r="N73" s="434" t="s">
        <v>17</v>
      </c>
      <c r="P73" s="12"/>
    </row>
    <row r="74" spans="1:22" ht="15.9" customHeight="1" x14ac:dyDescent="0.2">
      <c r="A74" s="12"/>
      <c r="C74" s="444"/>
      <c r="D74" s="892" t="str">
        <f>IF(④新旧データ比較一覧表!CO$9="","",④新旧データ比較一覧表!CO$9)</f>
        <v>時間外割増単価</v>
      </c>
      <c r="E74" s="893" t="str">
        <f>IF(④新旧データ比較一覧表!V$9="","",④新旧データ比較一覧表!V$9)</f>
        <v>職能給</v>
      </c>
      <c r="F74" s="422">
        <f>VLOOKUP($C$29,④新旧データ比較一覧表!$C$9:$DS$500,91,0)</f>
        <v>2854.9038461538457</v>
      </c>
      <c r="G74" s="423" t="s">
        <v>17</v>
      </c>
      <c r="I74" s="41"/>
      <c r="J74" s="451"/>
      <c r="K74" s="841" t="str">
        <f>IF(④新旧データ比較一覧表!CT$9="","",④新旧データ比較一覧表!CT$9)</f>
        <v>時間外割増単価</v>
      </c>
      <c r="L74" s="842" t="str">
        <f>IF(④新旧データ比較一覧表!AC$9="","",④新旧データ比較一覧表!AC$9)</f>
        <v/>
      </c>
      <c r="M74" s="433">
        <f>VLOOKUP($C$29,④新旧データ比較一覧表!$C$9:$DS$500,96,0)</f>
        <v>2389.617706237424</v>
      </c>
      <c r="N74" s="434" t="s">
        <v>17</v>
      </c>
      <c r="P74" s="12"/>
    </row>
    <row r="75" spans="1:22" ht="15.9" customHeight="1" x14ac:dyDescent="0.2">
      <c r="A75" s="12"/>
      <c r="C75" s="444"/>
      <c r="D75" s="892" t="str">
        <f>IF(④新旧データ比較一覧表!CP$9="","",④新旧データ比較一覧表!CP$9)</f>
        <v>深夜割増単価</v>
      </c>
      <c r="E75" s="893" t="str">
        <f>IF(④新旧データ比較一覧表!V$9="","",④新旧データ比較一覧表!V$9)</f>
        <v>職能給</v>
      </c>
      <c r="F75" s="424">
        <f>VLOOKUP($C$29,④新旧データ比較一覧表!$C$9:$DS$500,92,0)</f>
        <v>570.98076923076917</v>
      </c>
      <c r="G75" s="423" t="s">
        <v>17</v>
      </c>
      <c r="H75" s="41"/>
      <c r="I75" s="41"/>
      <c r="J75" s="451"/>
      <c r="K75" s="841" t="str">
        <f>IF(④新旧データ比較一覧表!CU$9="","",④新旧データ比較一覧表!CU$9)</f>
        <v>深夜割増単価</v>
      </c>
      <c r="L75" s="842" t="str">
        <f>IF(④新旧データ比較一覧表!AC$9="","",④新旧データ比較一覧表!AC$9)</f>
        <v/>
      </c>
      <c r="M75" s="435">
        <f>VLOOKUP($C$29,④新旧データ比較一覧表!$C$9:$DS$500,97,0)</f>
        <v>477.92354124748482</v>
      </c>
      <c r="N75" s="434" t="s">
        <v>17</v>
      </c>
      <c r="P75" s="23"/>
    </row>
    <row r="76" spans="1:22" ht="15.9" customHeight="1" thickBot="1" x14ac:dyDescent="0.25">
      <c r="A76" s="12"/>
      <c r="C76" s="445"/>
      <c r="D76" s="843" t="str">
        <f>IF(④新旧データ比較一覧表!CQ$9="","",④新旧データ比較一覧表!CQ$9)</f>
        <v>休日割増単価</v>
      </c>
      <c r="E76" s="844" t="str">
        <f>IF(④新旧データ比較一覧表!V$9="","",④新旧データ比較一覧表!V$9)</f>
        <v>職能給</v>
      </c>
      <c r="F76" s="425">
        <f>VLOOKUP($C$29,④新旧データ比較一覧表!$C$9:$DS$500,93,0)</f>
        <v>3083.2961538461536</v>
      </c>
      <c r="G76" s="426" t="s">
        <v>17</v>
      </c>
      <c r="H76" s="41"/>
      <c r="I76" s="41"/>
      <c r="J76" s="452"/>
      <c r="K76" s="845" t="str">
        <f>IF(④新旧データ比較一覧表!CV$9="","",④新旧データ比較一覧表!CV$9)</f>
        <v>休日割増単価</v>
      </c>
      <c r="L76" s="846" t="str">
        <f>IF(④新旧データ比較一覧表!AC$9="","",④新旧データ比較一覧表!AC$9)</f>
        <v/>
      </c>
      <c r="M76" s="436">
        <f>VLOOKUP($C$29,④新旧データ比較一覧表!$C$9:$DS$500,98,0)</f>
        <v>2580.787122736418</v>
      </c>
      <c r="N76" s="437" t="s">
        <v>17</v>
      </c>
      <c r="P76" s="12"/>
    </row>
    <row r="77" spans="1:22" ht="15.9" customHeight="1" thickBot="1" x14ac:dyDescent="0.25">
      <c r="A77" s="12"/>
      <c r="C77" s="31" t="s">
        <v>312</v>
      </c>
      <c r="D77" s="50"/>
      <c r="E77" s="56"/>
      <c r="F77" s="57"/>
      <c r="J77" s="31" t="s">
        <v>313</v>
      </c>
      <c r="K77" s="50"/>
      <c r="L77" s="56"/>
      <c r="M77" s="57"/>
      <c r="P77" s="12"/>
    </row>
    <row r="78" spans="1:22" ht="15.9" customHeight="1" x14ac:dyDescent="0.2">
      <c r="A78" s="12"/>
      <c r="C78" s="443"/>
      <c r="D78" s="890" t="str">
        <f>IF(④新旧データ比較一覧表!CF$9="","",④新旧データ比較一覧表!CF$9)</f>
        <v>時間外労働時間</v>
      </c>
      <c r="E78" s="891" t="str">
        <f>IF(④新旧データ比較一覧表!V$9="","",④新旧データ比較一覧表!V$9)</f>
        <v>職能給</v>
      </c>
      <c r="F78" s="427">
        <f>VLOOKUP($C$29,④新旧データ比較一覧表!$C$9:$DS$500,82,0)</f>
        <v>20</v>
      </c>
      <c r="G78" s="421" t="s">
        <v>12</v>
      </c>
      <c r="J78" s="450"/>
      <c r="K78" s="852" t="str">
        <f>IF(④新旧データ比較一覧表!CI$9="","",④新旧データ比較一覧表!CI$9)</f>
        <v>時間外労働見込み時間</v>
      </c>
      <c r="L78" s="853" t="str">
        <f>IF(④新旧データ比較一覧表!AC$9="","",④新旧データ比較一覧表!AC$9)</f>
        <v/>
      </c>
      <c r="M78" s="438">
        <f>VLOOKUP($C$29,④新旧データ比較一覧表!$C$9:$DS$500,85,0)</f>
        <v>20</v>
      </c>
      <c r="N78" s="432" t="s">
        <v>12</v>
      </c>
      <c r="P78" s="12"/>
    </row>
    <row r="79" spans="1:22" ht="15.9" customHeight="1" x14ac:dyDescent="0.2">
      <c r="A79" s="12"/>
      <c r="C79" s="444"/>
      <c r="D79" s="892" t="str">
        <f>IF(④新旧データ比較一覧表!CG$9="","",④新旧データ比較一覧表!CG$9)</f>
        <v>深夜労働時間</v>
      </c>
      <c r="E79" s="893" t="str">
        <f>IF(④新旧データ比較一覧表!V$9="","",④新旧データ比較一覧表!V$9)</f>
        <v>職能給</v>
      </c>
      <c r="F79" s="428">
        <f>VLOOKUP($C$29,④新旧データ比較一覧表!$C$9:$DS$500,83,0)</f>
        <v>10</v>
      </c>
      <c r="G79" s="423" t="s">
        <v>12</v>
      </c>
      <c r="J79" s="451"/>
      <c r="K79" s="841" t="str">
        <f>IF(④新旧データ比較一覧表!CJ$9="","",④新旧データ比較一覧表!CJ$9)</f>
        <v>深夜労働見込み時間</v>
      </c>
      <c r="L79" s="842" t="str">
        <f>IF(④新旧データ比較一覧表!AC$9="","",④新旧データ比較一覧表!AC$9)</f>
        <v/>
      </c>
      <c r="M79" s="439">
        <f>VLOOKUP($C$29,④新旧データ比較一覧表!$C$9:$DS$500,86,0)</f>
        <v>10</v>
      </c>
      <c r="N79" s="434" t="s">
        <v>12</v>
      </c>
      <c r="O79" s="50"/>
      <c r="P79" s="12"/>
    </row>
    <row r="80" spans="1:22" ht="15.9" customHeight="1" thickBot="1" x14ac:dyDescent="0.25">
      <c r="A80" s="12"/>
      <c r="C80" s="445"/>
      <c r="D80" s="843" t="str">
        <f>IF(④新旧データ比較一覧表!CH$9="","",④新旧データ比較一覧表!CH$9)</f>
        <v>休日労働時間</v>
      </c>
      <c r="E80" s="844" t="str">
        <f>IF(④新旧データ比較一覧表!V$9="","",④新旧データ比較一覧表!V$9)</f>
        <v>職能給</v>
      </c>
      <c r="F80" s="429">
        <f>VLOOKUP($C$29,④新旧データ比較一覧表!$C$9:$DS$500,84,0)</f>
        <v>8</v>
      </c>
      <c r="G80" s="426" t="s">
        <v>12</v>
      </c>
      <c r="J80" s="452"/>
      <c r="K80" s="845" t="str">
        <f>IF(④新旧データ比較一覧表!CK$9="","",④新旧データ比較一覧表!CK$9)</f>
        <v>休日労働見込み時間</v>
      </c>
      <c r="L80" s="846" t="str">
        <f>IF(④新旧データ比較一覧表!AC$9="","",④新旧データ比較一覧表!AC$9)</f>
        <v/>
      </c>
      <c r="M80" s="440">
        <f>VLOOKUP($C$29,④新旧データ比較一覧表!$C$9:$DS$500,87,0)</f>
        <v>8</v>
      </c>
      <c r="N80" s="437" t="s">
        <v>12</v>
      </c>
      <c r="O80" s="50"/>
      <c r="P80" s="12"/>
    </row>
    <row r="81" spans="1:19" ht="15.9" customHeight="1" thickBot="1" x14ac:dyDescent="0.25">
      <c r="A81" s="12"/>
      <c r="C81" s="31" t="s">
        <v>87</v>
      </c>
      <c r="D81" s="50"/>
      <c r="E81" s="50"/>
      <c r="F81" s="58"/>
      <c r="J81" s="50"/>
      <c r="K81" s="50"/>
      <c r="L81" s="50"/>
      <c r="M81" s="58"/>
      <c r="P81" s="12"/>
    </row>
    <row r="82" spans="1:19" ht="15.9" customHeight="1" x14ac:dyDescent="0.2">
      <c r="A82" s="12"/>
      <c r="C82" s="443"/>
      <c r="D82" s="446" t="str">
        <f>IF(④新旧データ比較一覧表!CY$9="","",④新旧データ比較一覧表!CY$9)</f>
        <v>最低賃金対象額</v>
      </c>
      <c r="E82" s="447"/>
      <c r="F82" s="430">
        <f>VLOOKUP($C$29,④新旧データ比較一覧表!$C$9:$DS$500,101,0)</f>
        <v>2283.9230769230767</v>
      </c>
      <c r="G82" s="421" t="s">
        <v>17</v>
      </c>
      <c r="J82" s="453"/>
      <c r="K82" s="454" t="str">
        <f>IF(④新旧データ比較一覧表!DB$9="","",④新旧データ比較一覧表!DB$9)</f>
        <v>最低賃金対象額</v>
      </c>
      <c r="L82" s="455"/>
      <c r="M82" s="441">
        <f>VLOOKUP($C$29,④新旧データ比較一覧表!$C$9:$DS$500,104,0)</f>
        <v>1882.8480111437855</v>
      </c>
      <c r="N82" s="432" t="s">
        <v>17</v>
      </c>
      <c r="P82" s="12"/>
    </row>
    <row r="83" spans="1:19" ht="15.9" customHeight="1" thickBot="1" x14ac:dyDescent="0.25">
      <c r="A83" s="12"/>
      <c r="C83" s="445"/>
      <c r="D83" s="448" t="str">
        <f>IF(④新旧データ比較一覧表!CZ$9="","",④新旧データ比較一覧表!CZ$9)</f>
        <v>最低賃金チェック</v>
      </c>
      <c r="E83" s="449"/>
      <c r="F83" s="879" t="str">
        <f>VLOOKUP($C$29,④新旧データ比較一覧表!$C$9:$DS$500,102,0)</f>
        <v>○</v>
      </c>
      <c r="G83" s="880">
        <f>VLOOKUP($C$29,④新旧データ比較一覧表!$C$9:$DO$56,80,0)</f>
        <v>-5.8207660913467407E-11</v>
      </c>
      <c r="J83" s="456"/>
      <c r="K83" s="457" t="str">
        <f>IF(④新旧データ比較一覧表!DC$9="","",④新旧データ比較一覧表!DC$9)</f>
        <v>最低賃金チェック</v>
      </c>
      <c r="L83" s="458"/>
      <c r="M83" s="837" t="str">
        <f>VLOOKUP($C$29,④新旧データ比較一覧表!$C$9:$DS$500,105,0)</f>
        <v>○</v>
      </c>
      <c r="N83" s="838">
        <f>VLOOKUP($C$29,④新旧データ比較一覧表!$C$9:$DO$56,80,0)</f>
        <v>-5.8207660913467407E-11</v>
      </c>
      <c r="P83" s="12"/>
    </row>
    <row r="84" spans="1:19" ht="15.9" customHeight="1" x14ac:dyDescent="0.2">
      <c r="A84" s="12"/>
      <c r="C84" s="31"/>
      <c r="J84" s="27" t="s">
        <v>91</v>
      </c>
      <c r="P84" s="12"/>
    </row>
    <row r="85" spans="1:19" ht="4.5" customHeight="1" x14ac:dyDescent="0.2">
      <c r="A85" s="12"/>
      <c r="C85" s="31"/>
      <c r="P85" s="12"/>
    </row>
    <row r="86" spans="1:19" ht="21.75" customHeight="1" x14ac:dyDescent="0.2">
      <c r="A86" s="12"/>
      <c r="B86" s="12"/>
      <c r="C86" s="59"/>
      <c r="D86" s="12"/>
      <c r="E86" s="12"/>
      <c r="F86" s="12"/>
      <c r="G86" s="12"/>
      <c r="H86" s="12"/>
      <c r="I86" s="12"/>
      <c r="J86" s="12"/>
      <c r="K86" s="12"/>
      <c r="L86" s="12"/>
      <c r="M86" s="12"/>
      <c r="N86" s="12"/>
      <c r="O86" s="12"/>
      <c r="P86" s="12"/>
    </row>
    <row r="87" spans="1:19" ht="4.5" customHeight="1" x14ac:dyDescent="0.2">
      <c r="C87" s="31"/>
    </row>
    <row r="88" spans="1:19" ht="14.1" customHeight="1" x14ac:dyDescent="0.2">
      <c r="C88" s="31"/>
    </row>
    <row r="89" spans="1:19" ht="18.75" customHeight="1" x14ac:dyDescent="0.2">
      <c r="A89" s="35"/>
      <c r="B89" s="35"/>
      <c r="C89" s="35"/>
      <c r="E89" s="35"/>
      <c r="F89" s="35"/>
    </row>
    <row r="90" spans="1:19" x14ac:dyDescent="0.2">
      <c r="A90" s="35"/>
      <c r="B90" s="60"/>
      <c r="C90" s="35"/>
      <c r="E90" s="35"/>
      <c r="F90" s="35"/>
    </row>
    <row r="91" spans="1:19" ht="16.2" x14ac:dyDescent="0.2">
      <c r="A91" s="35"/>
      <c r="C91" s="35"/>
      <c r="E91" s="35"/>
      <c r="F91" s="35"/>
      <c r="R91" s="61"/>
      <c r="S91" s="61"/>
    </row>
    <row r="92" spans="1:19" x14ac:dyDescent="0.2">
      <c r="A92" s="35"/>
      <c r="B92" s="27"/>
      <c r="C92" s="47"/>
      <c r="D92" s="62"/>
      <c r="E92" s="63"/>
      <c r="F92" s="35"/>
      <c r="I92" s="31"/>
    </row>
    <row r="93" spans="1:19" x14ac:dyDescent="0.2">
      <c r="A93" s="35"/>
      <c r="B93" s="27"/>
      <c r="E93" s="16"/>
      <c r="F93" s="64"/>
      <c r="I93" s="31"/>
    </row>
    <row r="94" spans="1:19" x14ac:dyDescent="0.2">
      <c r="A94" s="35"/>
      <c r="B94" s="27"/>
      <c r="C94" s="47"/>
      <c r="E94" s="63"/>
      <c r="F94" s="35"/>
      <c r="I94" s="31"/>
    </row>
    <row r="95" spans="1:19" x14ac:dyDescent="0.2">
      <c r="A95" s="35"/>
      <c r="B95" s="27" t="s">
        <v>92</v>
      </c>
      <c r="E95" s="16"/>
      <c r="F95" s="64"/>
      <c r="J95" s="65"/>
      <c r="K95" s="66"/>
      <c r="L95" s="66"/>
      <c r="N95" s="41"/>
    </row>
    <row r="96" spans="1:19" x14ac:dyDescent="0.2">
      <c r="A96" s="35"/>
      <c r="B96" s="27"/>
      <c r="C96" s="47"/>
      <c r="E96" s="63"/>
      <c r="F96" s="35"/>
    </row>
    <row r="97" spans="1:28" x14ac:dyDescent="0.2">
      <c r="A97" s="35"/>
      <c r="B97" s="27"/>
      <c r="F97" s="34"/>
      <c r="O97" s="41"/>
      <c r="P97" s="41"/>
      <c r="Q97" s="67"/>
      <c r="X97" s="33"/>
      <c r="Y97" s="33"/>
      <c r="Z97" s="33"/>
      <c r="AA97" s="33"/>
      <c r="AB97" s="33"/>
    </row>
    <row r="98" spans="1:28" x14ac:dyDescent="0.2">
      <c r="A98" s="35"/>
      <c r="C98" s="47"/>
      <c r="E98" s="63"/>
      <c r="F98" s="34"/>
    </row>
    <row r="99" spans="1:28" ht="16.2" x14ac:dyDescent="0.2">
      <c r="A99" s="35"/>
      <c r="B99" s="68"/>
      <c r="F99" s="35"/>
      <c r="J99" s="68"/>
      <c r="Y99" s="69"/>
      <c r="Z99" s="70"/>
    </row>
    <row r="100" spans="1:28" ht="16.2" x14ac:dyDescent="0.2">
      <c r="A100" s="35"/>
      <c r="C100" s="47"/>
      <c r="E100" s="71"/>
      <c r="F100" s="35"/>
      <c r="J100" s="68"/>
      <c r="Q100" s="26"/>
      <c r="Y100" s="61"/>
    </row>
    <row r="101" spans="1:28" ht="16.2" x14ac:dyDescent="0.2">
      <c r="A101" s="35"/>
      <c r="C101" s="35"/>
      <c r="D101" s="35"/>
      <c r="E101" s="35"/>
      <c r="F101" s="35"/>
      <c r="I101" s="60"/>
      <c r="J101" s="68"/>
      <c r="Y101" s="69"/>
      <c r="Z101" s="70"/>
    </row>
    <row r="102" spans="1:28" ht="16.2" x14ac:dyDescent="0.2">
      <c r="I102" s="60"/>
      <c r="J102" s="68"/>
      <c r="Y102" s="61"/>
    </row>
    <row r="103" spans="1:28" ht="16.2" x14ac:dyDescent="0.2">
      <c r="I103" s="60"/>
      <c r="J103" s="68"/>
      <c r="Z103" s="61"/>
    </row>
    <row r="104" spans="1:28" ht="16.2" x14ac:dyDescent="0.2">
      <c r="A104" s="35"/>
      <c r="C104" s="35"/>
      <c r="D104" s="35"/>
      <c r="E104" s="35"/>
      <c r="F104" s="35"/>
      <c r="I104" s="60"/>
      <c r="Y104" s="69"/>
      <c r="Z104" s="61"/>
    </row>
    <row r="105" spans="1:28" x14ac:dyDescent="0.2">
      <c r="A105" s="35"/>
      <c r="C105" s="35"/>
      <c r="D105" s="35"/>
      <c r="E105" s="35"/>
      <c r="F105" s="35"/>
      <c r="I105" s="60"/>
    </row>
    <row r="106" spans="1:28" x14ac:dyDescent="0.2">
      <c r="A106" s="35"/>
      <c r="C106" s="35"/>
      <c r="D106" s="35"/>
      <c r="E106" s="35"/>
      <c r="F106" s="35"/>
      <c r="I106" s="60"/>
    </row>
    <row r="107" spans="1:28" x14ac:dyDescent="0.2">
      <c r="A107" s="35"/>
      <c r="C107" s="47"/>
      <c r="D107" s="47"/>
      <c r="E107" s="63"/>
      <c r="F107" s="35"/>
      <c r="I107" s="60"/>
      <c r="J107" s="68"/>
    </row>
    <row r="108" spans="1:28" ht="16.2" x14ac:dyDescent="0.2">
      <c r="A108" s="35"/>
      <c r="E108" s="16"/>
      <c r="F108" s="64"/>
      <c r="I108" s="60"/>
      <c r="J108" s="68"/>
      <c r="R108" s="61"/>
      <c r="S108" s="61"/>
    </row>
    <row r="109" spans="1:28" x14ac:dyDescent="0.2">
      <c r="A109" s="35"/>
      <c r="C109" s="47"/>
      <c r="D109" s="47"/>
      <c r="E109" s="63"/>
      <c r="F109" s="35"/>
      <c r="I109" s="60"/>
      <c r="J109" s="68"/>
    </row>
    <row r="110" spans="1:28" ht="16.2" x14ac:dyDescent="0.2">
      <c r="A110" s="35"/>
      <c r="B110" s="68"/>
      <c r="E110" s="16"/>
      <c r="F110" s="64"/>
      <c r="I110" s="68"/>
      <c r="J110" s="68"/>
      <c r="V110" s="61"/>
    </row>
    <row r="111" spans="1:28" ht="16.2" x14ac:dyDescent="0.2">
      <c r="A111" s="35"/>
      <c r="B111" s="68"/>
      <c r="C111" s="47"/>
      <c r="D111" s="47"/>
      <c r="E111" s="63"/>
      <c r="F111" s="35"/>
      <c r="I111" s="62"/>
      <c r="V111" s="61"/>
    </row>
    <row r="112" spans="1:28" x14ac:dyDescent="0.2">
      <c r="A112" s="35"/>
      <c r="B112" s="68"/>
      <c r="F112" s="34"/>
      <c r="I112" s="62"/>
    </row>
    <row r="113" spans="1:10" x14ac:dyDescent="0.2">
      <c r="A113" s="35"/>
      <c r="C113" s="47"/>
      <c r="D113" s="47"/>
      <c r="E113" s="63"/>
      <c r="F113" s="34"/>
      <c r="I113" s="62"/>
    </row>
    <row r="114" spans="1:10" x14ac:dyDescent="0.2">
      <c r="A114" s="35"/>
      <c r="B114" s="41"/>
      <c r="F114" s="35"/>
      <c r="I114" s="62"/>
      <c r="J114" s="68"/>
    </row>
    <row r="115" spans="1:10" x14ac:dyDescent="0.2">
      <c r="A115" s="35"/>
      <c r="B115" s="47"/>
      <c r="C115" s="47"/>
      <c r="E115" s="71"/>
      <c r="F115" s="35"/>
      <c r="I115" s="62"/>
      <c r="J115" s="68"/>
    </row>
    <row r="116" spans="1:10" x14ac:dyDescent="0.2">
      <c r="A116" s="35"/>
      <c r="B116" s="35"/>
      <c r="C116" s="35"/>
      <c r="D116" s="35"/>
      <c r="E116" s="35"/>
      <c r="F116" s="35"/>
      <c r="I116" s="62"/>
    </row>
    <row r="117" spans="1:10" x14ac:dyDescent="0.2">
      <c r="C117" s="68"/>
      <c r="D117" s="68"/>
      <c r="I117" s="62"/>
    </row>
    <row r="118" spans="1:10" x14ac:dyDescent="0.2">
      <c r="C118" s="68"/>
    </row>
    <row r="119" spans="1:10" x14ac:dyDescent="0.2">
      <c r="C119" s="68"/>
      <c r="D119" s="68"/>
    </row>
    <row r="120" spans="1:10" x14ac:dyDescent="0.2">
      <c r="C120" s="68"/>
      <c r="D120" s="68"/>
    </row>
    <row r="121" spans="1:10" x14ac:dyDescent="0.2">
      <c r="D121" s="68"/>
    </row>
  </sheetData>
  <sheetProtection algorithmName="SHA-512" hashValue="OwdICu6VyIni1R8kCdivkPq9vubgCyrwQ9dLDhct6p3f7BV9ywFAzai0xne1bX5X0/ZQ7Zt3zJc9AtL0KuAJyg==" saltValue="r5ue3s8pQWomNsdqxKrdLA==" spinCount="100000" sheet="1"/>
  <mergeCells count="119">
    <mergeCell ref="N69:N70"/>
    <mergeCell ref="J68:N68"/>
    <mergeCell ref="D64:E64"/>
    <mergeCell ref="D58:E58"/>
    <mergeCell ref="D48:E48"/>
    <mergeCell ref="D59:E59"/>
    <mergeCell ref="K52:L52"/>
    <mergeCell ref="K55:L55"/>
    <mergeCell ref="K53:L53"/>
    <mergeCell ref="K54:L54"/>
    <mergeCell ref="K58:L58"/>
    <mergeCell ref="D52:E52"/>
    <mergeCell ref="D63:E63"/>
    <mergeCell ref="K51:L51"/>
    <mergeCell ref="K60:L60"/>
    <mergeCell ref="K61:L61"/>
    <mergeCell ref="K57:L57"/>
    <mergeCell ref="K56:L56"/>
    <mergeCell ref="J69:M69"/>
    <mergeCell ref="D66:E66"/>
    <mergeCell ref="K63:L63"/>
    <mergeCell ref="K64:L64"/>
    <mergeCell ref="K65:L65"/>
    <mergeCell ref="D65:E65"/>
    <mergeCell ref="C48:C61"/>
    <mergeCell ref="D56:E56"/>
    <mergeCell ref="D55:E55"/>
    <mergeCell ref="F83:G83"/>
    <mergeCell ref="D62:E62"/>
    <mergeCell ref="K62:L62"/>
    <mergeCell ref="K66:L66"/>
    <mergeCell ref="J63:J65"/>
    <mergeCell ref="K72:L72"/>
    <mergeCell ref="D78:E78"/>
    <mergeCell ref="D79:E79"/>
    <mergeCell ref="D80:E80"/>
    <mergeCell ref="D74:E74"/>
    <mergeCell ref="D75:E75"/>
    <mergeCell ref="J70:M70"/>
    <mergeCell ref="D60:E60"/>
    <mergeCell ref="D50:E50"/>
    <mergeCell ref="K59:L59"/>
    <mergeCell ref="C63:C65"/>
    <mergeCell ref="K73:L73"/>
    <mergeCell ref="K48:L48"/>
    <mergeCell ref="K49:L49"/>
    <mergeCell ref="D72:E72"/>
    <mergeCell ref="D73:E73"/>
    <mergeCell ref="N29:N30"/>
    <mergeCell ref="J28:L28"/>
    <mergeCell ref="D7:E7"/>
    <mergeCell ref="C34:C47"/>
    <mergeCell ref="J34:J47"/>
    <mergeCell ref="D41:E41"/>
    <mergeCell ref="D18:D19"/>
    <mergeCell ref="E18:E19"/>
    <mergeCell ref="F18:F19"/>
    <mergeCell ref="D11:E11"/>
    <mergeCell ref="M18:M19"/>
    <mergeCell ref="N18:N19"/>
    <mergeCell ref="K43:L43"/>
    <mergeCell ref="K44:L44"/>
    <mergeCell ref="K18:K19"/>
    <mergeCell ref="L18:L19"/>
    <mergeCell ref="K39:L39"/>
    <mergeCell ref="K37:L37"/>
    <mergeCell ref="K38:L38"/>
    <mergeCell ref="K40:L40"/>
    <mergeCell ref="K47:L47"/>
    <mergeCell ref="D12:E12"/>
    <mergeCell ref="D13:E13"/>
    <mergeCell ref="K11:L11"/>
    <mergeCell ref="M83:N83"/>
    <mergeCell ref="C28:D28"/>
    <mergeCell ref="E28:F28"/>
    <mergeCell ref="D39:E39"/>
    <mergeCell ref="D42:E42"/>
    <mergeCell ref="D43:E43"/>
    <mergeCell ref="K35:L35"/>
    <mergeCell ref="K79:L79"/>
    <mergeCell ref="K41:L41"/>
    <mergeCell ref="D76:E76"/>
    <mergeCell ref="D53:E53"/>
    <mergeCell ref="D54:E54"/>
    <mergeCell ref="D61:E61"/>
    <mergeCell ref="D51:E51"/>
    <mergeCell ref="K80:L80"/>
    <mergeCell ref="J48:J61"/>
    <mergeCell ref="D49:E49"/>
    <mergeCell ref="D57:E57"/>
    <mergeCell ref="K74:L74"/>
    <mergeCell ref="K75:L75"/>
    <mergeCell ref="K42:L42"/>
    <mergeCell ref="K78:L78"/>
    <mergeCell ref="K76:L76"/>
    <mergeCell ref="K50:L50"/>
    <mergeCell ref="K12:L12"/>
    <mergeCell ref="K13:L13"/>
    <mergeCell ref="D47:E47"/>
    <mergeCell ref="G18:G19"/>
    <mergeCell ref="D40:E40"/>
    <mergeCell ref="D34:E34"/>
    <mergeCell ref="G29:G30"/>
    <mergeCell ref="J29:M29"/>
    <mergeCell ref="J30:M30"/>
    <mergeCell ref="K36:L36"/>
    <mergeCell ref="H29:H30"/>
    <mergeCell ref="C29:D30"/>
    <mergeCell ref="E29:F30"/>
    <mergeCell ref="D44:E44"/>
    <mergeCell ref="D45:E45"/>
    <mergeCell ref="D35:E35"/>
    <mergeCell ref="D37:E37"/>
    <mergeCell ref="K34:L34"/>
    <mergeCell ref="K45:L45"/>
    <mergeCell ref="K46:L46"/>
    <mergeCell ref="D38:E38"/>
    <mergeCell ref="D36:E36"/>
    <mergeCell ref="D46:E46"/>
  </mergeCells>
  <phoneticPr fontId="2"/>
  <printOptions horizontalCentered="1"/>
  <pageMargins left="0.19685039370078741" right="0.19685039370078741" top="0.59055118110236227" bottom="0.39370078740157483" header="0.51181102362204722" footer="0.51181102362204722"/>
  <pageSetup paperSize="9" scale="67" orientation="portrait"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1EF43"/>
  </sheetPr>
  <dimension ref="A1:CA85"/>
  <sheetViews>
    <sheetView showGridLines="0" zoomScaleNormal="100" workbookViewId="0">
      <selection activeCell="D2" sqref="D2"/>
    </sheetView>
  </sheetViews>
  <sheetFormatPr defaultColWidth="9" defaultRowHeight="13.2" x14ac:dyDescent="0.2"/>
  <cols>
    <col min="1" max="1" width="3.88671875" style="7" customWidth="1"/>
    <col min="2" max="2" width="11.77734375" style="26" customWidth="1"/>
    <col min="3" max="4" width="12.6640625" style="26" customWidth="1"/>
    <col min="5" max="5" width="8" style="26" customWidth="1"/>
    <col min="6" max="6" width="2.77734375" style="7" customWidth="1"/>
    <col min="7" max="7" width="5.109375" style="104" customWidth="1"/>
    <col min="8" max="8" width="8.88671875" style="104" customWidth="1"/>
    <col min="9" max="9" width="4.6640625" style="104" customWidth="1"/>
    <col min="10" max="10" width="13.21875" style="7" customWidth="1"/>
    <col min="11" max="11" width="10" style="107" customWidth="1"/>
    <col min="12" max="12" width="10.21875" style="108" customWidth="1"/>
    <col min="13" max="13" width="16.44140625" style="7" customWidth="1"/>
    <col min="14" max="14" width="6.88671875" style="7" customWidth="1"/>
    <col min="15" max="16" width="11" style="7" customWidth="1"/>
    <col min="17" max="20" width="4.77734375" style="7" customWidth="1"/>
    <col min="21" max="22" width="11.6640625" style="7" customWidth="1"/>
    <col min="23" max="24" width="15.109375" style="7" customWidth="1"/>
    <col min="25" max="25" width="11.6640625" style="7" customWidth="1"/>
    <col min="26" max="33" width="8.6640625" style="7" customWidth="1"/>
    <col min="34" max="34" width="14.21875" style="7" customWidth="1"/>
    <col min="35" max="35" width="10.109375" style="7" customWidth="1"/>
    <col min="36" max="41" width="8.6640625" style="7" customWidth="1"/>
    <col min="42" max="43" width="14.6640625" style="7" customWidth="1"/>
    <col min="44" max="44" width="14.33203125" style="7" customWidth="1"/>
    <col min="45" max="45" width="13.44140625" style="7" customWidth="1"/>
    <col min="46" max="46" width="14.77734375" style="7" customWidth="1"/>
    <col min="47" max="47" width="14.6640625" style="7" customWidth="1"/>
    <col min="48" max="50" width="15.6640625" style="7" customWidth="1"/>
    <col min="51" max="51" width="16" style="7" customWidth="1"/>
    <col min="52" max="52" width="15.6640625" style="7" customWidth="1"/>
    <col min="53" max="53" width="2.6640625" style="7" customWidth="1"/>
    <col min="54" max="56" width="15.6640625" style="7" customWidth="1"/>
    <col min="57" max="57" width="2.6640625" style="7" customWidth="1"/>
    <col min="58" max="62" width="15.21875" style="7" customWidth="1"/>
    <col min="63" max="63" width="2.6640625" style="7" customWidth="1"/>
    <col min="64" max="66" width="15.6640625" style="104" customWidth="1"/>
    <col min="67" max="67" width="2.6640625" style="7" customWidth="1"/>
    <col min="68" max="70" width="15.6640625" style="104" customWidth="1"/>
    <col min="71" max="71" width="2.6640625" style="7" customWidth="1"/>
    <col min="72" max="74" width="15.6640625" style="104" customWidth="1"/>
    <col min="75" max="75" width="2.6640625" style="7" customWidth="1"/>
    <col min="76" max="78" width="15.6640625" style="104" customWidth="1"/>
    <col min="79" max="80" width="21.6640625" style="7" customWidth="1"/>
    <col min="81" max="16384" width="9" style="7"/>
  </cols>
  <sheetData>
    <row r="1" spans="2:79" s="104" customFormat="1" ht="13.8" thickBot="1" x14ac:dyDescent="0.25">
      <c r="B1" s="26"/>
      <c r="C1" s="26"/>
      <c r="D1" s="26"/>
      <c r="E1" s="26"/>
      <c r="H1" s="104">
        <v>1</v>
      </c>
      <c r="I1" s="104">
        <v>2</v>
      </c>
      <c r="J1" s="104">
        <v>3</v>
      </c>
      <c r="K1" s="7">
        <v>4</v>
      </c>
      <c r="L1" s="104">
        <v>5</v>
      </c>
      <c r="M1" s="104">
        <v>6</v>
      </c>
      <c r="N1" s="104">
        <v>7</v>
      </c>
      <c r="O1" s="104">
        <v>8</v>
      </c>
      <c r="P1" s="104">
        <v>9</v>
      </c>
      <c r="Q1" s="104">
        <v>10</v>
      </c>
      <c r="R1" s="104">
        <v>11</v>
      </c>
      <c r="S1" s="7">
        <v>12</v>
      </c>
      <c r="T1" s="104">
        <v>13</v>
      </c>
      <c r="U1" s="104">
        <v>14</v>
      </c>
      <c r="V1" s="104">
        <v>15</v>
      </c>
      <c r="W1" s="104">
        <v>16</v>
      </c>
      <c r="X1" s="104">
        <v>17</v>
      </c>
      <c r="Y1" s="104">
        <v>18</v>
      </c>
      <c r="Z1" s="104">
        <v>19</v>
      </c>
      <c r="AA1" s="7">
        <v>20</v>
      </c>
      <c r="AB1" s="104">
        <v>21</v>
      </c>
      <c r="AC1" s="104">
        <v>22</v>
      </c>
      <c r="AD1" s="104">
        <v>23</v>
      </c>
      <c r="AE1" s="104">
        <v>24</v>
      </c>
      <c r="AF1" s="104">
        <v>25</v>
      </c>
      <c r="AG1" s="104">
        <v>26</v>
      </c>
      <c r="AH1" s="104">
        <v>27</v>
      </c>
      <c r="AI1" s="7">
        <v>28</v>
      </c>
      <c r="AJ1" s="104">
        <v>29</v>
      </c>
      <c r="AK1" s="104">
        <v>30</v>
      </c>
      <c r="AL1" s="104">
        <v>31</v>
      </c>
      <c r="AM1" s="104">
        <v>32</v>
      </c>
      <c r="AN1" s="104">
        <v>33</v>
      </c>
      <c r="AO1" s="104">
        <v>34</v>
      </c>
      <c r="AP1" s="7">
        <v>35</v>
      </c>
      <c r="AQ1" s="104">
        <v>36</v>
      </c>
      <c r="AR1" s="104">
        <v>37</v>
      </c>
      <c r="AS1" s="104">
        <v>38</v>
      </c>
      <c r="AT1" s="104">
        <v>39</v>
      </c>
      <c r="AU1" s="104">
        <v>40</v>
      </c>
      <c r="AV1" s="104">
        <v>41</v>
      </c>
      <c r="AW1" s="7">
        <v>42</v>
      </c>
      <c r="AX1" s="104">
        <v>43</v>
      </c>
      <c r="AY1" s="104">
        <v>44</v>
      </c>
      <c r="AZ1" s="104">
        <v>45</v>
      </c>
      <c r="BA1" s="104">
        <v>46</v>
      </c>
      <c r="BB1" s="104">
        <v>47</v>
      </c>
      <c r="BC1" s="104">
        <v>48</v>
      </c>
      <c r="BD1" s="7">
        <v>49</v>
      </c>
      <c r="BE1" s="104">
        <v>50</v>
      </c>
      <c r="BF1" s="104">
        <v>51</v>
      </c>
      <c r="BG1" s="104">
        <v>52</v>
      </c>
      <c r="BH1" s="104">
        <v>53</v>
      </c>
      <c r="BI1" s="104">
        <v>54</v>
      </c>
      <c r="BJ1" s="104">
        <v>55</v>
      </c>
      <c r="BK1" s="7">
        <v>56</v>
      </c>
      <c r="BL1" s="104">
        <v>57</v>
      </c>
      <c r="BM1" s="104">
        <v>58</v>
      </c>
      <c r="BN1" s="104">
        <v>59</v>
      </c>
      <c r="BO1" s="104">
        <v>60</v>
      </c>
      <c r="BP1" s="104">
        <v>61</v>
      </c>
      <c r="BQ1" s="104">
        <v>62</v>
      </c>
      <c r="BR1" s="7">
        <v>63</v>
      </c>
      <c r="BS1" s="104">
        <v>64</v>
      </c>
      <c r="BT1" s="104">
        <v>65</v>
      </c>
      <c r="BU1" s="104">
        <v>66</v>
      </c>
      <c r="BV1" s="104">
        <v>67</v>
      </c>
      <c r="BW1" s="104">
        <v>68</v>
      </c>
      <c r="BX1" s="104">
        <v>69</v>
      </c>
      <c r="BY1" s="7">
        <v>70</v>
      </c>
      <c r="BZ1" s="104">
        <v>71</v>
      </c>
    </row>
    <row r="2" spans="2:79" ht="24.75" customHeight="1" thickBot="1" x14ac:dyDescent="0.25">
      <c r="M2" s="109"/>
      <c r="N2" s="109"/>
      <c r="O2" s="109"/>
      <c r="R2" s="110"/>
      <c r="T2" s="111"/>
      <c r="U2" s="961" t="s">
        <v>302</v>
      </c>
      <c r="V2" s="962"/>
      <c r="W2" s="962"/>
      <c r="X2" s="962"/>
      <c r="Y2" s="962"/>
      <c r="Z2" s="963"/>
    </row>
    <row r="3" spans="2:79" ht="23.25" customHeight="1" x14ac:dyDescent="0.25">
      <c r="B3" s="501" t="s">
        <v>274</v>
      </c>
      <c r="H3" s="494" t="s">
        <v>247</v>
      </c>
      <c r="M3" s="109"/>
      <c r="N3" s="109"/>
      <c r="O3" s="109"/>
      <c r="P3" s="106"/>
      <c r="R3" s="110"/>
      <c r="T3" s="111"/>
      <c r="U3" s="957">
        <v>2</v>
      </c>
      <c r="V3" s="564" t="s">
        <v>299</v>
      </c>
      <c r="W3" s="959" t="s">
        <v>300</v>
      </c>
      <c r="X3" s="959"/>
      <c r="Y3" s="959"/>
      <c r="Z3" s="959"/>
      <c r="AA3" s="959"/>
      <c r="AF3" s="106"/>
      <c r="AG3" s="498" t="s">
        <v>276</v>
      </c>
      <c r="AI3" s="500" t="s">
        <v>283</v>
      </c>
      <c r="AJ3" s="506"/>
      <c r="AK3" s="507"/>
      <c r="AL3" s="507"/>
      <c r="AM3" s="508"/>
      <c r="AN3" s="508"/>
      <c r="AO3" s="508"/>
      <c r="AU3" s="502" t="s">
        <v>284</v>
      </c>
      <c r="AW3" s="731"/>
      <c r="BB3" s="503" t="s">
        <v>284</v>
      </c>
      <c r="BT3" s="503" t="s">
        <v>284</v>
      </c>
      <c r="BX3" s="117"/>
    </row>
    <row r="4" spans="2:79" ht="23.25" customHeight="1" thickBot="1" x14ac:dyDescent="0.25">
      <c r="B4" s="496" t="s">
        <v>275</v>
      </c>
      <c r="I4" s="113"/>
      <c r="K4" s="114"/>
      <c r="L4" s="115"/>
      <c r="M4" s="500" t="s">
        <v>283</v>
      </c>
      <c r="Q4" s="138"/>
      <c r="T4" s="111"/>
      <c r="U4" s="958"/>
      <c r="V4" s="565"/>
      <c r="W4" s="960"/>
      <c r="X4" s="960"/>
      <c r="Y4" s="960"/>
      <c r="Z4" s="960"/>
      <c r="AA4" s="960"/>
      <c r="AD4" s="500"/>
      <c r="AF4" s="106"/>
      <c r="AG4" s="499" t="s">
        <v>277</v>
      </c>
      <c r="AM4" s="161" t="s">
        <v>359</v>
      </c>
      <c r="AQ4" s="161"/>
      <c r="AT4" s="112"/>
      <c r="BB4" s="160" t="s">
        <v>317</v>
      </c>
      <c r="BC4" s="576"/>
      <c r="BD4" s="576"/>
      <c r="BE4" s="572"/>
      <c r="BF4" s="160" t="s">
        <v>320</v>
      </c>
      <c r="BG4" s="576"/>
      <c r="BH4" s="148"/>
      <c r="BI4" s="148"/>
      <c r="BJ4" s="148"/>
      <c r="BL4" s="160" t="s">
        <v>324</v>
      </c>
      <c r="BM4" s="255"/>
      <c r="BN4" s="255"/>
      <c r="BP4" s="160" t="s">
        <v>321</v>
      </c>
      <c r="BQ4" s="255"/>
      <c r="BR4" s="255"/>
      <c r="BT4" s="160" t="s">
        <v>322</v>
      </c>
      <c r="BU4" s="255"/>
      <c r="BV4" s="255"/>
      <c r="BX4" s="160" t="s">
        <v>325</v>
      </c>
      <c r="BY4" s="255"/>
      <c r="BZ4" s="255"/>
    </row>
    <row r="5" spans="2:79" ht="29.25" customHeight="1" x14ac:dyDescent="0.2">
      <c r="B5" s="497" t="s">
        <v>147</v>
      </c>
      <c r="G5" s="113"/>
      <c r="H5" s="113"/>
      <c r="I5" s="113"/>
      <c r="J5" s="116" t="s">
        <v>32</v>
      </c>
      <c r="K5" s="117"/>
      <c r="L5" s="118"/>
      <c r="O5" s="104"/>
      <c r="P5" s="104"/>
      <c r="Q5" s="966" t="s">
        <v>71</v>
      </c>
      <c r="R5" s="966"/>
      <c r="S5" s="966"/>
      <c r="T5" s="111"/>
      <c r="U5" s="651" t="str">
        <f>IF(U9="","",U9)</f>
        <v>年齢給</v>
      </c>
      <c r="V5" s="651" t="str">
        <f t="shared" ref="V5:BY5" si="0">IF(V9="","",V9)</f>
        <v>職能給</v>
      </c>
      <c r="W5" s="651" t="str">
        <f t="shared" si="0"/>
        <v/>
      </c>
      <c r="X5" s="651" t="str">
        <f t="shared" si="0"/>
        <v/>
      </c>
      <c r="Y5" s="586" t="str">
        <f t="shared" si="0"/>
        <v>基本給計</v>
      </c>
      <c r="Z5" s="586" t="str">
        <f t="shared" si="0"/>
        <v>役職手当
(1)</v>
      </c>
      <c r="AA5" s="586" t="str">
        <f t="shared" si="0"/>
        <v>資格手当</v>
      </c>
      <c r="AB5" s="586" t="str">
        <f t="shared" si="0"/>
        <v>営業手当
(1)</v>
      </c>
      <c r="AC5" s="586" t="str">
        <f t="shared" si="0"/>
        <v/>
      </c>
      <c r="AD5" s="586" t="str">
        <f t="shared" si="0"/>
        <v/>
      </c>
      <c r="AE5" s="586" t="str">
        <f t="shared" si="0"/>
        <v/>
      </c>
      <c r="AF5" s="586" t="str">
        <f t="shared" si="0"/>
        <v/>
      </c>
      <c r="AG5" s="586" t="str">
        <f t="shared" si="0"/>
        <v>皆勤手当</v>
      </c>
      <c r="AH5" s="586" t="str">
        <f t="shared" si="0"/>
        <v>残業算定基礎
算入手当計</v>
      </c>
      <c r="AI5" s="586" t="str">
        <f t="shared" si="0"/>
        <v>家族手当</v>
      </c>
      <c r="AJ5" s="586" t="str">
        <f t="shared" si="0"/>
        <v>通勤手当</v>
      </c>
      <c r="AK5" s="586" t="str">
        <f t="shared" si="0"/>
        <v>単身赴任手当</v>
      </c>
      <c r="AL5" s="586" t="str">
        <f t="shared" si="0"/>
        <v>子女教育手当</v>
      </c>
      <c r="AM5" s="586" t="str">
        <f t="shared" si="0"/>
        <v>住宅手当</v>
      </c>
      <c r="AN5" s="586" t="str">
        <f t="shared" si="0"/>
        <v/>
      </c>
      <c r="AO5" s="586" t="str">
        <f t="shared" si="0"/>
        <v/>
      </c>
      <c r="AP5" s="509" t="str">
        <f t="shared" si="0"/>
        <v>役職手当(2)
（残業代見合）</v>
      </c>
      <c r="AQ5" s="509" t="str">
        <f t="shared" si="0"/>
        <v>営業手当(2)
（残業代見合）</v>
      </c>
      <c r="AR5" s="509" t="str">
        <f t="shared" si="0"/>
        <v/>
      </c>
      <c r="AS5" s="586" t="str">
        <f t="shared" si="0"/>
        <v>残業算定基礎
除外手当計</v>
      </c>
      <c r="AT5" s="586" t="str">
        <f t="shared" si="0"/>
        <v/>
      </c>
      <c r="AU5" s="651" t="str">
        <f t="shared" si="0"/>
        <v/>
      </c>
      <c r="AV5" s="267" t="str">
        <f t="shared" si="0"/>
        <v>時間外労働手当(変動）</v>
      </c>
      <c r="AW5" s="267" t="str">
        <f t="shared" si="0"/>
        <v>深夜労働手当(変動）</v>
      </c>
      <c r="AX5" s="267" t="str">
        <f t="shared" si="0"/>
        <v>休日労働手当(変動）</v>
      </c>
      <c r="AY5" s="267" t="str">
        <f t="shared" si="0"/>
        <v>残業手当（変動）計</v>
      </c>
      <c r="AZ5" s="652" t="str">
        <f t="shared" si="0"/>
        <v/>
      </c>
      <c r="BA5" s="658"/>
      <c r="BB5" s="277" t="str">
        <f t="shared" si="0"/>
        <v>時間外労働時間</v>
      </c>
      <c r="BC5" s="278" t="str">
        <f t="shared" si="0"/>
        <v>深夜労働時間</v>
      </c>
      <c r="BD5" s="278" t="str">
        <f t="shared" si="0"/>
        <v>休日労働時間</v>
      </c>
      <c r="BE5" s="660"/>
      <c r="BF5" s="279" t="str">
        <f t="shared" si="0"/>
        <v>割増算定基礎賃金</v>
      </c>
      <c r="BG5" s="280" t="str">
        <f t="shared" si="0"/>
        <v>時間外単価</v>
      </c>
      <c r="BH5" s="280" t="str">
        <f t="shared" si="0"/>
        <v>時間外割増単価</v>
      </c>
      <c r="BI5" s="280" t="str">
        <f t="shared" si="0"/>
        <v>深夜割増単価</v>
      </c>
      <c r="BJ5" s="280" t="str">
        <f t="shared" si="0"/>
        <v>休日割増単価</v>
      </c>
      <c r="BK5" s="660"/>
      <c r="BL5" s="277" t="str">
        <f t="shared" si="0"/>
        <v>最低賃金基礎賃金</v>
      </c>
      <c r="BM5" s="278" t="str">
        <f t="shared" si="0"/>
        <v>最低賃金対象額</v>
      </c>
      <c r="BN5" s="278" t="str">
        <f t="shared" si="0"/>
        <v>最低賃金チェック</v>
      </c>
      <c r="BO5" s="658"/>
      <c r="BP5" s="277" t="str">
        <f t="shared" si="0"/>
        <v>時間外労働時間</v>
      </c>
      <c r="BQ5" s="278" t="str">
        <f t="shared" si="0"/>
        <v>深夜労働時間</v>
      </c>
      <c r="BR5" s="278" t="str">
        <f t="shared" si="0"/>
        <v>休日労働時間</v>
      </c>
      <c r="BS5" s="658"/>
      <c r="BT5" s="277" t="str">
        <f t="shared" si="0"/>
        <v>時間外労働時間</v>
      </c>
      <c r="BU5" s="278" t="str">
        <f t="shared" si="0"/>
        <v>深夜労働時間</v>
      </c>
      <c r="BV5" s="278" t="str">
        <f t="shared" si="0"/>
        <v>休日労働時間</v>
      </c>
      <c r="BW5" s="658"/>
      <c r="BX5" s="277" t="str">
        <f t="shared" si="0"/>
        <v>時間外労働時間</v>
      </c>
      <c r="BY5" s="278" t="str">
        <f t="shared" si="0"/>
        <v>深夜労働時間</v>
      </c>
      <c r="BZ5" s="278" t="str">
        <f>IF(BZ9="","",BZ9)</f>
        <v>休日労働時間</v>
      </c>
      <c r="CA5" s="510"/>
    </row>
    <row r="6" spans="2:79" ht="18" customHeight="1" x14ac:dyDescent="0.2">
      <c r="B6" s="497" t="s">
        <v>233</v>
      </c>
      <c r="C6" s="73"/>
      <c r="D6" s="74"/>
      <c r="E6" s="74"/>
      <c r="G6" s="113"/>
      <c r="H6" s="117"/>
      <c r="I6" s="113"/>
      <c r="J6" s="120">
        <f ca="1">NOW()</f>
        <v>46068.59863148148</v>
      </c>
      <c r="K6" s="106"/>
      <c r="L6" s="498" t="s">
        <v>276</v>
      </c>
      <c r="M6" s="123"/>
      <c r="N6" s="123"/>
      <c r="O6" s="104"/>
      <c r="P6" s="104"/>
      <c r="Q6" s="967">
        <v>45748</v>
      </c>
      <c r="R6" s="968"/>
      <c r="S6" s="969"/>
      <c r="T6" s="111"/>
      <c r="U6" s="139">
        <f>SUM(U10:U48)</f>
        <v>5320780</v>
      </c>
      <c r="V6" s="139">
        <f t="shared" ref="V6:BZ6" si="1">SUM(V10:V48)</f>
        <v>4986470</v>
      </c>
      <c r="W6" s="124">
        <f t="shared" si="1"/>
        <v>0</v>
      </c>
      <c r="X6" s="124">
        <f t="shared" si="1"/>
        <v>0</v>
      </c>
      <c r="Y6" s="124">
        <f t="shared" si="1"/>
        <v>10307250</v>
      </c>
      <c r="Z6" s="124">
        <f t="shared" si="1"/>
        <v>290000</v>
      </c>
      <c r="AA6" s="124">
        <f t="shared" si="1"/>
        <v>115000</v>
      </c>
      <c r="AB6" s="124">
        <f t="shared" si="1"/>
        <v>0</v>
      </c>
      <c r="AC6" s="124">
        <f t="shared" si="1"/>
        <v>0</v>
      </c>
      <c r="AD6" s="124">
        <f t="shared" si="1"/>
        <v>0</v>
      </c>
      <c r="AE6" s="124">
        <f t="shared" si="1"/>
        <v>0</v>
      </c>
      <c r="AF6" s="124">
        <f t="shared" si="1"/>
        <v>0</v>
      </c>
      <c r="AG6" s="124">
        <f t="shared" si="1"/>
        <v>160000</v>
      </c>
      <c r="AH6" s="124">
        <f t="shared" si="1"/>
        <v>565000</v>
      </c>
      <c r="AI6" s="124">
        <f t="shared" si="1"/>
        <v>295000</v>
      </c>
      <c r="AJ6" s="124">
        <f t="shared" si="1"/>
        <v>0</v>
      </c>
      <c r="AK6" s="124">
        <f t="shared" si="1"/>
        <v>0</v>
      </c>
      <c r="AL6" s="124">
        <f t="shared" si="1"/>
        <v>0</v>
      </c>
      <c r="AM6" s="124">
        <f t="shared" si="1"/>
        <v>0</v>
      </c>
      <c r="AN6" s="124"/>
      <c r="AO6" s="124">
        <f t="shared" si="1"/>
        <v>0</v>
      </c>
      <c r="AP6" s="124">
        <f t="shared" si="1"/>
        <v>0</v>
      </c>
      <c r="AQ6" s="124"/>
      <c r="AR6" s="124">
        <f t="shared" si="1"/>
        <v>0</v>
      </c>
      <c r="AS6" s="124">
        <f t="shared" si="1"/>
        <v>555000</v>
      </c>
      <c r="AT6" s="124">
        <f t="shared" si="1"/>
        <v>1120000</v>
      </c>
      <c r="AU6" s="124">
        <f t="shared" si="1"/>
        <v>11427250</v>
      </c>
      <c r="AV6" s="124">
        <f t="shared" si="1"/>
        <v>1294238.9423076923</v>
      </c>
      <c r="AW6" s="124">
        <f t="shared" si="1"/>
        <v>129423.89423076922</v>
      </c>
      <c r="AX6" s="124">
        <f t="shared" si="1"/>
        <v>559111.22307692294</v>
      </c>
      <c r="AY6" s="124">
        <f t="shared" si="1"/>
        <v>1982774.0596153848</v>
      </c>
      <c r="AZ6" s="124">
        <f t="shared" si="1"/>
        <v>13410024.059615385</v>
      </c>
      <c r="BB6" s="298">
        <f t="shared" si="1"/>
        <v>560</v>
      </c>
      <c r="BC6" s="298">
        <f t="shared" si="1"/>
        <v>280</v>
      </c>
      <c r="BD6" s="298">
        <f t="shared" si="1"/>
        <v>224</v>
      </c>
      <c r="BF6" s="299">
        <f t="shared" si="1"/>
        <v>10872250</v>
      </c>
      <c r="BG6" s="299">
        <f t="shared" si="1"/>
        <v>62724.519230769227</v>
      </c>
      <c r="BH6" s="299">
        <f t="shared" si="1"/>
        <v>78405.649038461532</v>
      </c>
      <c r="BI6" s="299">
        <f t="shared" si="1"/>
        <v>15681.129807692307</v>
      </c>
      <c r="BJ6" s="299">
        <f t="shared" si="1"/>
        <v>84678.100961538454</v>
      </c>
      <c r="BL6" s="300">
        <f t="shared" si="1"/>
        <v>10872250</v>
      </c>
      <c r="BM6" s="300">
        <f t="shared" si="1"/>
        <v>62724.519230769227</v>
      </c>
      <c r="BN6" s="300">
        <f t="shared" si="1"/>
        <v>0</v>
      </c>
      <c r="BP6" s="301">
        <f t="shared" si="1"/>
        <v>1440</v>
      </c>
      <c r="BQ6" s="301">
        <f t="shared" si="1"/>
        <v>640</v>
      </c>
      <c r="BR6" s="301">
        <f t="shared" si="1"/>
        <v>256</v>
      </c>
      <c r="BT6" s="301">
        <f t="shared" si="1"/>
        <v>800</v>
      </c>
      <c r="BU6" s="301">
        <f t="shared" si="1"/>
        <v>320</v>
      </c>
      <c r="BV6" s="301">
        <f t="shared" si="1"/>
        <v>0</v>
      </c>
      <c r="BX6" s="301">
        <f t="shared" si="1"/>
        <v>640</v>
      </c>
      <c r="BY6" s="301">
        <f t="shared" si="1"/>
        <v>320</v>
      </c>
      <c r="BZ6" s="301">
        <f t="shared" si="1"/>
        <v>256</v>
      </c>
    </row>
    <row r="7" spans="2:79" ht="18" customHeight="1" thickBot="1" x14ac:dyDescent="0.25">
      <c r="B7" s="75" t="s">
        <v>40</v>
      </c>
      <c r="C7" s="76" t="s">
        <v>34</v>
      </c>
      <c r="D7" s="77" t="s">
        <v>50</v>
      </c>
      <c r="G7" s="113"/>
      <c r="H7" s="113"/>
      <c r="I7" s="113"/>
      <c r="J7" s="106"/>
      <c r="K7" s="106"/>
      <c r="L7" s="499" t="s">
        <v>277</v>
      </c>
      <c r="O7" s="104"/>
      <c r="P7" s="104"/>
      <c r="Q7" s="106"/>
      <c r="R7" s="106"/>
      <c r="S7" s="106"/>
      <c r="T7" s="111"/>
      <c r="U7" s="970" t="s">
        <v>171</v>
      </c>
      <c r="V7" s="971"/>
      <c r="W7" s="971"/>
      <c r="X7" s="971"/>
      <c r="Y7" s="946"/>
      <c r="Z7" s="970" t="s">
        <v>213</v>
      </c>
      <c r="AA7" s="971"/>
      <c r="AB7" s="971"/>
      <c r="AC7" s="971"/>
      <c r="AD7" s="971"/>
      <c r="AE7" s="971"/>
      <c r="AF7" s="971"/>
      <c r="AG7" s="971"/>
      <c r="AH7" s="972"/>
      <c r="AI7" s="972"/>
      <c r="AJ7" s="972"/>
      <c r="AK7" s="972"/>
      <c r="AL7" s="972"/>
      <c r="AM7" s="972"/>
      <c r="AN7" s="972"/>
      <c r="AO7" s="972"/>
      <c r="AP7" s="972"/>
      <c r="AQ7" s="972"/>
      <c r="AR7" s="972"/>
      <c r="AS7" s="972"/>
      <c r="AT7" s="973"/>
      <c r="AU7" s="142"/>
      <c r="AV7" s="274"/>
      <c r="AW7" s="275"/>
      <c r="AX7" s="275"/>
      <c r="AY7" s="276"/>
      <c r="AZ7" s="273"/>
      <c r="BB7" s="302"/>
      <c r="BC7" s="303"/>
      <c r="BD7" s="304"/>
      <c r="BF7" s="302"/>
      <c r="BG7" s="303"/>
      <c r="BH7" s="303"/>
      <c r="BI7" s="303"/>
      <c r="BJ7" s="304"/>
      <c r="BL7" s="305"/>
      <c r="BM7" s="306"/>
      <c r="BN7" s="307"/>
      <c r="BP7" s="305"/>
      <c r="BQ7" s="306"/>
      <c r="BR7" s="307"/>
      <c r="BT7" s="305"/>
      <c r="BU7" s="306"/>
      <c r="BV7" s="307"/>
      <c r="BX7" s="305"/>
      <c r="BY7" s="306"/>
      <c r="BZ7" s="307"/>
    </row>
    <row r="8" spans="2:79" ht="18" customHeight="1" thickBot="1" x14ac:dyDescent="0.25">
      <c r="B8" s="931" t="s">
        <v>67</v>
      </c>
      <c r="C8" s="517"/>
      <c r="D8" s="78">
        <v>15</v>
      </c>
      <c r="G8" s="140" t="s">
        <v>208</v>
      </c>
      <c r="H8" s="940" t="s">
        <v>280</v>
      </c>
      <c r="I8" s="126" t="s">
        <v>162</v>
      </c>
      <c r="J8" s="940" t="s">
        <v>282</v>
      </c>
      <c r="K8" s="974" t="s">
        <v>163</v>
      </c>
      <c r="L8" s="974" t="s">
        <v>212</v>
      </c>
      <c r="M8" s="940" t="s">
        <v>281</v>
      </c>
      <c r="N8" s="964" t="s">
        <v>210</v>
      </c>
      <c r="O8" s="940" t="s">
        <v>278</v>
      </c>
      <c r="P8" s="940" t="s">
        <v>279</v>
      </c>
      <c r="Q8" s="947" t="s">
        <v>165</v>
      </c>
      <c r="R8" s="943"/>
      <c r="S8" s="943" t="s">
        <v>166</v>
      </c>
      <c r="T8" s="943"/>
      <c r="U8" s="948" t="s">
        <v>172</v>
      </c>
      <c r="V8" s="949"/>
      <c r="W8" s="949"/>
      <c r="X8" s="949"/>
      <c r="Y8" s="942"/>
      <c r="Z8" s="956" t="s">
        <v>360</v>
      </c>
      <c r="AA8" s="952"/>
      <c r="AB8" s="952"/>
      <c r="AC8" s="952"/>
      <c r="AD8" s="952"/>
      <c r="AE8" s="952"/>
      <c r="AF8" s="952"/>
      <c r="AG8" s="952"/>
      <c r="AH8" s="738"/>
      <c r="AI8" s="952" t="s">
        <v>361</v>
      </c>
      <c r="AJ8" s="952"/>
      <c r="AK8" s="952"/>
      <c r="AL8" s="952"/>
      <c r="AM8" s="952"/>
      <c r="AN8" s="952"/>
      <c r="AO8" s="952"/>
      <c r="AP8" s="953" t="s">
        <v>362</v>
      </c>
      <c r="AQ8" s="954"/>
      <c r="AR8" s="955"/>
      <c r="AS8" s="741"/>
      <c r="AT8" s="944" t="s">
        <v>60</v>
      </c>
      <c r="AU8" s="942" t="s">
        <v>79</v>
      </c>
      <c r="AV8" s="950" t="s">
        <v>319</v>
      </c>
      <c r="AW8" s="951"/>
      <c r="AX8" s="951"/>
      <c r="AY8" s="578" t="s">
        <v>319</v>
      </c>
      <c r="AZ8" s="938" t="s">
        <v>62</v>
      </c>
      <c r="BB8" s="308"/>
      <c r="BC8" s="309"/>
      <c r="BD8" s="310"/>
      <c r="BF8" s="308"/>
      <c r="BG8" s="309"/>
      <c r="BH8" s="309"/>
      <c r="BI8" s="309"/>
      <c r="BJ8" s="310"/>
      <c r="BL8" s="311"/>
      <c r="BM8" s="312"/>
      <c r="BN8" s="313"/>
      <c r="BP8" s="311"/>
      <c r="BQ8" s="312"/>
      <c r="BR8" s="313"/>
      <c r="BT8" s="311"/>
      <c r="BU8" s="312"/>
      <c r="BV8" s="313"/>
      <c r="BX8" s="311"/>
      <c r="BY8" s="312"/>
      <c r="BZ8" s="313"/>
    </row>
    <row r="9" spans="2:79" ht="27" customHeight="1" thickBot="1" x14ac:dyDescent="0.25">
      <c r="B9" s="932"/>
      <c r="C9" s="518"/>
      <c r="D9" s="78">
        <v>14</v>
      </c>
      <c r="G9" s="141"/>
      <c r="H9" s="941"/>
      <c r="I9" s="127" t="s">
        <v>167</v>
      </c>
      <c r="J9" s="941"/>
      <c r="K9" s="974"/>
      <c r="L9" s="974"/>
      <c r="M9" s="941"/>
      <c r="N9" s="965"/>
      <c r="O9" s="941"/>
      <c r="P9" s="941"/>
      <c r="Q9" s="745" t="s">
        <v>168</v>
      </c>
      <c r="R9" s="119" t="s">
        <v>169</v>
      </c>
      <c r="S9" s="119" t="s">
        <v>168</v>
      </c>
      <c r="T9" s="119" t="s">
        <v>169</v>
      </c>
      <c r="U9" s="528" t="s">
        <v>205</v>
      </c>
      <c r="V9" s="528" t="s">
        <v>48</v>
      </c>
      <c r="W9" s="529"/>
      <c r="X9" s="529"/>
      <c r="Y9" s="744" t="s">
        <v>170</v>
      </c>
      <c r="Z9" s="492" t="s">
        <v>330</v>
      </c>
      <c r="AA9" s="493" t="s">
        <v>59</v>
      </c>
      <c r="AB9" s="492" t="s">
        <v>331</v>
      </c>
      <c r="AC9" s="492"/>
      <c r="AD9" s="492"/>
      <c r="AE9" s="492"/>
      <c r="AF9" s="493"/>
      <c r="AG9" s="735" t="s">
        <v>160</v>
      </c>
      <c r="AH9" s="739" t="s">
        <v>206</v>
      </c>
      <c r="AI9" s="736" t="s">
        <v>6</v>
      </c>
      <c r="AJ9" s="732" t="s">
        <v>7</v>
      </c>
      <c r="AK9" s="733" t="s">
        <v>29</v>
      </c>
      <c r="AL9" s="733" t="s">
        <v>19</v>
      </c>
      <c r="AM9" s="732" t="s">
        <v>18</v>
      </c>
      <c r="AN9" s="732"/>
      <c r="AO9" s="734"/>
      <c r="AP9" s="753" t="s">
        <v>355</v>
      </c>
      <c r="AQ9" s="733" t="s">
        <v>356</v>
      </c>
      <c r="AR9" s="754"/>
      <c r="AS9" s="742" t="s">
        <v>207</v>
      </c>
      <c r="AT9" s="945"/>
      <c r="AU9" s="943"/>
      <c r="AV9" s="267" t="s">
        <v>82</v>
      </c>
      <c r="AW9" s="267" t="s">
        <v>83</v>
      </c>
      <c r="AX9" s="267" t="s">
        <v>84</v>
      </c>
      <c r="AY9" s="272" t="s">
        <v>211</v>
      </c>
      <c r="AZ9" s="939"/>
      <c r="BA9" s="662"/>
      <c r="BB9" s="277" t="s">
        <v>24</v>
      </c>
      <c r="BC9" s="277" t="s">
        <v>68</v>
      </c>
      <c r="BD9" s="277" t="s">
        <v>69</v>
      </c>
      <c r="BE9" s="660"/>
      <c r="BF9" s="281" t="s">
        <v>30</v>
      </c>
      <c r="BG9" s="282" t="s">
        <v>70</v>
      </c>
      <c r="BH9" s="282" t="s">
        <v>23</v>
      </c>
      <c r="BI9" s="282" t="s">
        <v>45</v>
      </c>
      <c r="BJ9" s="282" t="s">
        <v>46</v>
      </c>
      <c r="BK9" s="660"/>
      <c r="BL9" s="277" t="s">
        <v>93</v>
      </c>
      <c r="BM9" s="277" t="s">
        <v>21</v>
      </c>
      <c r="BN9" s="277" t="s">
        <v>47</v>
      </c>
      <c r="BO9" s="658"/>
      <c r="BP9" s="277" t="s">
        <v>24</v>
      </c>
      <c r="BQ9" s="277" t="s">
        <v>68</v>
      </c>
      <c r="BR9" s="277" t="s">
        <v>69</v>
      </c>
      <c r="BS9" s="658"/>
      <c r="BT9" s="277" t="s">
        <v>24</v>
      </c>
      <c r="BU9" s="277" t="s">
        <v>68</v>
      </c>
      <c r="BV9" s="277" t="s">
        <v>69</v>
      </c>
      <c r="BW9" s="658"/>
      <c r="BX9" s="277" t="s">
        <v>24</v>
      </c>
      <c r="BY9" s="277" t="s">
        <v>68</v>
      </c>
      <c r="BZ9" s="277" t="s">
        <v>69</v>
      </c>
    </row>
    <row r="10" spans="2:79" s="112" customFormat="1" ht="18" customHeight="1" x14ac:dyDescent="0.2">
      <c r="B10" s="932"/>
      <c r="C10" s="518"/>
      <c r="D10" s="78">
        <v>13</v>
      </c>
      <c r="E10" s="26"/>
      <c r="G10" s="128">
        <f t="shared" ref="G10:G48" si="2">IF(J10="","",G9+1)</f>
        <v>1</v>
      </c>
      <c r="H10" s="143">
        <v>101</v>
      </c>
      <c r="I10" s="521">
        <v>1</v>
      </c>
      <c r="J10" s="144" t="s">
        <v>173</v>
      </c>
      <c r="K10" s="145"/>
      <c r="L10" s="522"/>
      <c r="M10" s="143" t="s">
        <v>56</v>
      </c>
      <c r="N10" s="511">
        <f>IF($J10="","",VLOOKUP($M10,$C$8:$D$22,2,0))</f>
        <v>5</v>
      </c>
      <c r="O10" s="526">
        <v>25018</v>
      </c>
      <c r="P10" s="526">
        <v>31908</v>
      </c>
      <c r="Q10" s="129">
        <f>IF(O10="","",DATEDIF(O10-1,$Q$6,"Y"))</f>
        <v>56</v>
      </c>
      <c r="R10" s="129">
        <f t="shared" ref="R10:R48" si="3">IF(O10="","",DATEDIF(O10-1,$Q$6,"YM"))</f>
        <v>9</v>
      </c>
      <c r="S10" s="129">
        <f t="shared" ref="S10:S48" si="4">IF(P10="","",DATEDIF(P10-1,$Q$6,"Y"))</f>
        <v>37</v>
      </c>
      <c r="T10" s="129">
        <f t="shared" ref="T10:T48" si="5">IF(P10="","",DATEDIF(P10-1,$Q$6,"YM"))</f>
        <v>10</v>
      </c>
      <c r="U10" s="489">
        <v>177240</v>
      </c>
      <c r="V10" s="489">
        <v>195980</v>
      </c>
      <c r="W10" s="489"/>
      <c r="X10" s="489"/>
      <c r="Y10" s="130">
        <f>IF($J10="","",SUM(U10:X10))</f>
        <v>373220</v>
      </c>
      <c r="Z10" s="491"/>
      <c r="AA10" s="491"/>
      <c r="AB10" s="491"/>
      <c r="AC10" s="491"/>
      <c r="AD10" s="491"/>
      <c r="AE10" s="491"/>
      <c r="AF10" s="491"/>
      <c r="AG10" s="491">
        <v>5000</v>
      </c>
      <c r="AH10" s="737">
        <f>IF($J10="","",SUM(Z10:AG10))</f>
        <v>5000</v>
      </c>
      <c r="AI10" s="490">
        <v>10000</v>
      </c>
      <c r="AJ10" s="491"/>
      <c r="AK10" s="491"/>
      <c r="AL10" s="491"/>
      <c r="AM10" s="491"/>
      <c r="AN10" s="491"/>
      <c r="AO10" s="582"/>
      <c r="AP10" s="755"/>
      <c r="AQ10" s="491"/>
      <c r="AR10" s="756"/>
      <c r="AS10" s="740">
        <f>IF($J10="","",SUM(AI10:AR10))</f>
        <v>10000</v>
      </c>
      <c r="AT10" s="130">
        <f t="shared" ref="AT10:AT56" si="6">IF($J10="","",$AH10+$AS10)</f>
        <v>15000</v>
      </c>
      <c r="AU10" s="130">
        <f t="shared" ref="AU10:AU56" si="7">IF($J10="","",$Y10+$AT10)</f>
        <v>388220</v>
      </c>
      <c r="AV10" s="268">
        <f t="shared" ref="AV10:AV56" si="8">IF($J10="","",$BB10*$BH10)</f>
        <v>54550.961538461532</v>
      </c>
      <c r="AW10" s="268">
        <f t="shared" ref="AW10:AW56" si="9">IF($J10="","",$BC10*$BI10)</f>
        <v>5455.0961538461534</v>
      </c>
      <c r="AX10" s="268">
        <f t="shared" ref="AX10:AX56" si="10">IF($J10="","",$BD10*$BJ10)</f>
        <v>23566.015384615384</v>
      </c>
      <c r="AY10" s="269">
        <f t="shared" ref="AY10:AY56" si="11">IF($J10="","",SUM(AV10:AX10))</f>
        <v>83572.073076923072</v>
      </c>
      <c r="AZ10" s="270">
        <f t="shared" ref="AZ10:AZ56" si="12">IF($J10="","",$AU10+$AY10)</f>
        <v>471792.07307692309</v>
      </c>
      <c r="BA10" s="659"/>
      <c r="BB10" s="283">
        <f t="shared" ref="BB10:BB56" si="13">IF($J10="","",IF($N10&gt;=$D$14,0,$BX10))</f>
        <v>20</v>
      </c>
      <c r="BC10" s="283">
        <f t="shared" ref="BC10:BC56" si="14">IF($J10="","",IF($N10&gt;=$D$14,0,$BY10))</f>
        <v>10</v>
      </c>
      <c r="BD10" s="283">
        <f t="shared" ref="BD10:BD56" si="15">IF($J10="","",IF($N10&gt;=$D$14,0,$BZ10))</f>
        <v>8</v>
      </c>
      <c r="BE10" s="659"/>
      <c r="BF10" s="284">
        <f>IF($J10="","",$Y10+$AH10)</f>
        <v>378220</v>
      </c>
      <c r="BG10" s="284">
        <f t="shared" ref="BG10:BG56" si="16">IF($J10="","",$BF10/$D$26)</f>
        <v>2182.0384615384614</v>
      </c>
      <c r="BH10" s="284">
        <f t="shared" ref="BH10:BH56" si="17">IF($J10="","",$BG10*$E$32)</f>
        <v>2727.5480769230767</v>
      </c>
      <c r="BI10" s="284">
        <f t="shared" ref="BI10:BI56" si="18">IF($J10="","",$BG10*$E$33)</f>
        <v>545.50961538461536</v>
      </c>
      <c r="BJ10" s="284">
        <f t="shared" ref="BJ10:BJ56" si="19">IF($J10="","",$BG10*$E$34)</f>
        <v>2945.751923076923</v>
      </c>
      <c r="BK10" s="659"/>
      <c r="BL10" s="285">
        <f>IF($J10="","",$Y10+$AH10-$AB10)</f>
        <v>378220</v>
      </c>
      <c r="BM10" s="285">
        <f t="shared" ref="BM10:BM56" si="20">IF($J10="","",$BL10/$D$26)</f>
        <v>2182.0384615384614</v>
      </c>
      <c r="BN10" s="286" t="str">
        <f t="shared" ref="BN10:BN56" si="21">IF($J10="","",IF($BM10&gt;=$D$27,"○","×"))</f>
        <v>○</v>
      </c>
      <c r="BO10" s="659"/>
      <c r="BP10" s="287">
        <f t="shared" ref="BP10:BP48" si="22">IF($J10="","",$C$32)</f>
        <v>45</v>
      </c>
      <c r="BQ10" s="287">
        <f t="shared" ref="BQ10:BQ48" si="23">IF($J10="","",$C$33)</f>
        <v>20</v>
      </c>
      <c r="BR10" s="287">
        <f t="shared" ref="BR10:BR48" si="24">IF($J10="","",$C$34)</f>
        <v>8</v>
      </c>
      <c r="BS10" s="659"/>
      <c r="BT10" s="287">
        <f t="shared" ref="BT10:BT48" si="25">IF($J10="","",$C$39)</f>
        <v>25</v>
      </c>
      <c r="BU10" s="287">
        <f t="shared" ref="BU10:BU48" si="26">IF($J10="","",$C$40)</f>
        <v>10</v>
      </c>
      <c r="BV10" s="287">
        <f t="shared" ref="BV10:BV48" si="27">IF($J10="","",$C$41)</f>
        <v>0</v>
      </c>
      <c r="BW10" s="659"/>
      <c r="BX10" s="287">
        <f t="shared" ref="BX10:BX48" si="28">IF($J10="","",$D$32)</f>
        <v>20</v>
      </c>
      <c r="BY10" s="287">
        <f t="shared" ref="BY10:BY48" si="29">IF($J10="","",$D$33)</f>
        <v>10</v>
      </c>
      <c r="BZ10" s="287">
        <f t="shared" ref="BZ10:BZ48" si="30">IF($J10="","",$D$34)</f>
        <v>8</v>
      </c>
    </row>
    <row r="11" spans="2:79" s="112" customFormat="1" ht="18" customHeight="1" x14ac:dyDescent="0.2">
      <c r="B11" s="932"/>
      <c r="C11" s="518" t="s">
        <v>57</v>
      </c>
      <c r="D11" s="78">
        <v>12</v>
      </c>
      <c r="E11" s="26"/>
      <c r="G11" s="131">
        <f t="shared" si="2"/>
        <v>2</v>
      </c>
      <c r="H11" s="146">
        <v>102</v>
      </c>
      <c r="I11" s="146">
        <v>1</v>
      </c>
      <c r="J11" s="144" t="s">
        <v>174</v>
      </c>
      <c r="K11" s="147"/>
      <c r="L11" s="523"/>
      <c r="M11" s="146" t="s">
        <v>55</v>
      </c>
      <c r="N11" s="512">
        <f t="shared" ref="N11:N56" si="31">IF($J11="","",VLOOKUP($M11,$C$8:$D$22,2,0))</f>
        <v>6</v>
      </c>
      <c r="O11" s="527">
        <v>24804</v>
      </c>
      <c r="P11" s="527">
        <v>32259</v>
      </c>
      <c r="Q11" s="132">
        <f t="shared" ref="Q11:Q48" si="32">IF(O11="","",DATEDIF(O11-1,$Q$6,"Y"))</f>
        <v>57</v>
      </c>
      <c r="R11" s="132">
        <f t="shared" si="3"/>
        <v>4</v>
      </c>
      <c r="S11" s="133">
        <f t="shared" si="4"/>
        <v>36</v>
      </c>
      <c r="T11" s="133">
        <f t="shared" si="5"/>
        <v>11</v>
      </c>
      <c r="U11" s="490">
        <v>176240</v>
      </c>
      <c r="V11" s="490">
        <v>194640</v>
      </c>
      <c r="W11" s="490"/>
      <c r="X11" s="490"/>
      <c r="Y11" s="134">
        <f t="shared" ref="Y11:Y48" si="33">IF($J11="","",SUM(U11:X11))</f>
        <v>370880</v>
      </c>
      <c r="Z11" s="490">
        <v>10000</v>
      </c>
      <c r="AA11" s="490">
        <v>10000</v>
      </c>
      <c r="AB11" s="490"/>
      <c r="AC11" s="490"/>
      <c r="AD11" s="490"/>
      <c r="AE11" s="490"/>
      <c r="AF11" s="490"/>
      <c r="AG11" s="490">
        <v>5000</v>
      </c>
      <c r="AH11" s="134">
        <f t="shared" ref="AH11:AH48" si="34">IF($J11="","",SUM(Z11:AG11))</f>
        <v>25000</v>
      </c>
      <c r="AI11" s="490">
        <v>10000</v>
      </c>
      <c r="AJ11" s="490"/>
      <c r="AK11" s="490"/>
      <c r="AL11" s="490"/>
      <c r="AM11" s="490"/>
      <c r="AN11" s="490"/>
      <c r="AO11" s="583"/>
      <c r="AP11" s="757"/>
      <c r="AQ11" s="490"/>
      <c r="AR11" s="758"/>
      <c r="AS11" s="584">
        <f t="shared" ref="AS11:AS48" si="35">IF($J11="","",SUM(AI11:AR11))</f>
        <v>10000</v>
      </c>
      <c r="AT11" s="134">
        <f t="shared" si="6"/>
        <v>35000</v>
      </c>
      <c r="AU11" s="134">
        <f t="shared" si="7"/>
        <v>405880</v>
      </c>
      <c r="AV11" s="268">
        <f t="shared" si="8"/>
        <v>57098.076923076915</v>
      </c>
      <c r="AW11" s="268">
        <f t="shared" si="9"/>
        <v>5709.8076923076915</v>
      </c>
      <c r="AX11" s="268">
        <f t="shared" si="10"/>
        <v>24666.369230769229</v>
      </c>
      <c r="AY11" s="268">
        <f t="shared" si="11"/>
        <v>87474.253846153835</v>
      </c>
      <c r="AZ11" s="268">
        <f t="shared" si="12"/>
        <v>493354.25384615385</v>
      </c>
      <c r="BA11" s="659"/>
      <c r="BB11" s="288">
        <f t="shared" si="13"/>
        <v>20</v>
      </c>
      <c r="BC11" s="288">
        <f t="shared" si="14"/>
        <v>10</v>
      </c>
      <c r="BD11" s="288">
        <f t="shared" si="15"/>
        <v>8</v>
      </c>
      <c r="BE11" s="659"/>
      <c r="BF11" s="289">
        <f t="shared" ref="BF11:BF56" si="36">IF($J11="","",$Y11+$AH11)</f>
        <v>395880</v>
      </c>
      <c r="BG11" s="289">
        <f t="shared" si="16"/>
        <v>2283.9230769230767</v>
      </c>
      <c r="BH11" s="289">
        <f t="shared" si="17"/>
        <v>2854.9038461538457</v>
      </c>
      <c r="BI11" s="289">
        <f t="shared" si="18"/>
        <v>570.98076923076917</v>
      </c>
      <c r="BJ11" s="289">
        <f t="shared" si="19"/>
        <v>3083.2961538461536</v>
      </c>
      <c r="BK11" s="659"/>
      <c r="BL11" s="290">
        <f t="shared" ref="BL11:BL56" si="37">IF($J11="","",$Y11+$AH11-$AB11)</f>
        <v>395880</v>
      </c>
      <c r="BM11" s="290">
        <f t="shared" si="20"/>
        <v>2283.9230769230767</v>
      </c>
      <c r="BN11" s="291" t="str">
        <f t="shared" si="21"/>
        <v>○</v>
      </c>
      <c r="BO11" s="659"/>
      <c r="BP11" s="292">
        <f t="shared" si="22"/>
        <v>45</v>
      </c>
      <c r="BQ11" s="292">
        <f t="shared" si="23"/>
        <v>20</v>
      </c>
      <c r="BR11" s="292">
        <f t="shared" si="24"/>
        <v>8</v>
      </c>
      <c r="BS11" s="659"/>
      <c r="BT11" s="292">
        <f t="shared" si="25"/>
        <v>25</v>
      </c>
      <c r="BU11" s="292">
        <f t="shared" si="26"/>
        <v>10</v>
      </c>
      <c r="BV11" s="292">
        <f t="shared" si="27"/>
        <v>0</v>
      </c>
      <c r="BW11" s="659"/>
      <c r="BX11" s="292">
        <f t="shared" si="28"/>
        <v>20</v>
      </c>
      <c r="BY11" s="292">
        <f t="shared" si="29"/>
        <v>10</v>
      </c>
      <c r="BZ11" s="292">
        <f t="shared" si="30"/>
        <v>8</v>
      </c>
    </row>
    <row r="12" spans="2:79" s="112" customFormat="1" ht="18" customHeight="1" x14ac:dyDescent="0.2">
      <c r="B12" s="932"/>
      <c r="C12" s="518" t="s">
        <v>51</v>
      </c>
      <c r="D12" s="78">
        <v>11</v>
      </c>
      <c r="E12" s="26"/>
      <c r="G12" s="131">
        <f t="shared" si="2"/>
        <v>3</v>
      </c>
      <c r="H12" s="146">
        <v>103</v>
      </c>
      <c r="I12" s="146">
        <v>1</v>
      </c>
      <c r="J12" s="152" t="s">
        <v>175</v>
      </c>
      <c r="K12" s="147"/>
      <c r="L12" s="524"/>
      <c r="M12" s="146" t="s">
        <v>56</v>
      </c>
      <c r="N12" s="512">
        <f t="shared" si="31"/>
        <v>5</v>
      </c>
      <c r="O12" s="527">
        <v>24296</v>
      </c>
      <c r="P12" s="527">
        <v>32645</v>
      </c>
      <c r="Q12" s="132">
        <f t="shared" si="32"/>
        <v>58</v>
      </c>
      <c r="R12" s="132">
        <f t="shared" si="3"/>
        <v>8</v>
      </c>
      <c r="S12" s="132">
        <f t="shared" si="4"/>
        <v>35</v>
      </c>
      <c r="T12" s="132">
        <f t="shared" si="5"/>
        <v>10</v>
      </c>
      <c r="U12" s="490">
        <v>175240</v>
      </c>
      <c r="V12" s="490">
        <v>162640</v>
      </c>
      <c r="W12" s="490"/>
      <c r="X12" s="490"/>
      <c r="Y12" s="134">
        <f t="shared" si="33"/>
        <v>337880</v>
      </c>
      <c r="Z12" s="490"/>
      <c r="AA12" s="490"/>
      <c r="AB12" s="490"/>
      <c r="AC12" s="490"/>
      <c r="AD12" s="490"/>
      <c r="AE12" s="490"/>
      <c r="AF12" s="490"/>
      <c r="AG12" s="490">
        <v>5000</v>
      </c>
      <c r="AH12" s="134">
        <f t="shared" si="34"/>
        <v>5000</v>
      </c>
      <c r="AI12" s="490">
        <v>15000</v>
      </c>
      <c r="AJ12" s="490"/>
      <c r="AK12" s="490"/>
      <c r="AL12" s="490"/>
      <c r="AM12" s="490"/>
      <c r="AN12" s="490"/>
      <c r="AO12" s="583"/>
      <c r="AP12" s="757"/>
      <c r="AQ12" s="490"/>
      <c r="AR12" s="758"/>
      <c r="AS12" s="584">
        <f t="shared" si="35"/>
        <v>15000</v>
      </c>
      <c r="AT12" s="134">
        <f t="shared" si="6"/>
        <v>20000</v>
      </c>
      <c r="AU12" s="134">
        <f t="shared" si="7"/>
        <v>357880</v>
      </c>
      <c r="AV12" s="268">
        <f t="shared" si="8"/>
        <v>49453.846153846156</v>
      </c>
      <c r="AW12" s="268">
        <f t="shared" si="9"/>
        <v>4945.3846153846152</v>
      </c>
      <c r="AX12" s="268">
        <f t="shared" si="10"/>
        <v>21364.061538461538</v>
      </c>
      <c r="AY12" s="268">
        <f t="shared" si="11"/>
        <v>75763.292307692318</v>
      </c>
      <c r="AZ12" s="268">
        <f t="shared" si="12"/>
        <v>433643.29230769235</v>
      </c>
      <c r="BA12" s="659"/>
      <c r="BB12" s="288">
        <f t="shared" si="13"/>
        <v>20</v>
      </c>
      <c r="BC12" s="288">
        <f t="shared" si="14"/>
        <v>10</v>
      </c>
      <c r="BD12" s="288">
        <f t="shared" si="15"/>
        <v>8</v>
      </c>
      <c r="BE12" s="659"/>
      <c r="BF12" s="289">
        <f t="shared" si="36"/>
        <v>342880</v>
      </c>
      <c r="BG12" s="289">
        <f t="shared" si="16"/>
        <v>1978.153846153846</v>
      </c>
      <c r="BH12" s="289">
        <f t="shared" si="17"/>
        <v>2472.6923076923076</v>
      </c>
      <c r="BI12" s="289">
        <f t="shared" si="18"/>
        <v>494.53846153846149</v>
      </c>
      <c r="BJ12" s="289">
        <f t="shared" si="19"/>
        <v>2670.5076923076922</v>
      </c>
      <c r="BK12" s="659"/>
      <c r="BL12" s="290">
        <f t="shared" si="37"/>
        <v>342880</v>
      </c>
      <c r="BM12" s="290">
        <f t="shared" si="20"/>
        <v>1978.153846153846</v>
      </c>
      <c r="BN12" s="291" t="str">
        <f t="shared" si="21"/>
        <v>○</v>
      </c>
      <c r="BO12" s="659"/>
      <c r="BP12" s="292">
        <f t="shared" si="22"/>
        <v>45</v>
      </c>
      <c r="BQ12" s="292">
        <f t="shared" si="23"/>
        <v>20</v>
      </c>
      <c r="BR12" s="292">
        <f t="shared" si="24"/>
        <v>8</v>
      </c>
      <c r="BS12" s="659"/>
      <c r="BT12" s="292">
        <f t="shared" si="25"/>
        <v>25</v>
      </c>
      <c r="BU12" s="292">
        <f t="shared" si="26"/>
        <v>10</v>
      </c>
      <c r="BV12" s="292">
        <f t="shared" si="27"/>
        <v>0</v>
      </c>
      <c r="BW12" s="659"/>
      <c r="BX12" s="292">
        <f t="shared" si="28"/>
        <v>20</v>
      </c>
      <c r="BY12" s="292">
        <f t="shared" si="29"/>
        <v>10</v>
      </c>
      <c r="BZ12" s="292">
        <f t="shared" si="30"/>
        <v>8</v>
      </c>
    </row>
    <row r="13" spans="2:79" s="112" customFormat="1" ht="18" customHeight="1" thickBot="1" x14ac:dyDescent="0.25">
      <c r="B13" s="932"/>
      <c r="C13" s="519" t="s">
        <v>52</v>
      </c>
      <c r="D13" s="79">
        <v>10</v>
      </c>
      <c r="E13" s="26"/>
      <c r="G13" s="131">
        <f t="shared" si="2"/>
        <v>4</v>
      </c>
      <c r="H13" s="146">
        <v>104</v>
      </c>
      <c r="I13" s="525">
        <v>1</v>
      </c>
      <c r="J13" s="152" t="s">
        <v>176</v>
      </c>
      <c r="K13" s="147"/>
      <c r="L13" s="524"/>
      <c r="M13" s="146" t="s">
        <v>56</v>
      </c>
      <c r="N13" s="512">
        <f t="shared" si="31"/>
        <v>5</v>
      </c>
      <c r="O13" s="527">
        <v>26582</v>
      </c>
      <c r="P13" s="527">
        <v>33374</v>
      </c>
      <c r="Q13" s="132">
        <f t="shared" si="32"/>
        <v>52</v>
      </c>
      <c r="R13" s="132">
        <f t="shared" si="3"/>
        <v>5</v>
      </c>
      <c r="S13" s="132">
        <f t="shared" si="4"/>
        <v>33</v>
      </c>
      <c r="T13" s="132">
        <f t="shared" si="5"/>
        <v>10</v>
      </c>
      <c r="U13" s="490">
        <v>179240</v>
      </c>
      <c r="V13" s="490">
        <v>194640</v>
      </c>
      <c r="W13" s="490"/>
      <c r="X13" s="490"/>
      <c r="Y13" s="134">
        <f t="shared" si="33"/>
        <v>373880</v>
      </c>
      <c r="Z13" s="490"/>
      <c r="AA13" s="490"/>
      <c r="AB13" s="490"/>
      <c r="AC13" s="490"/>
      <c r="AD13" s="490"/>
      <c r="AE13" s="490"/>
      <c r="AF13" s="490"/>
      <c r="AG13" s="490">
        <v>5000</v>
      </c>
      <c r="AH13" s="134">
        <f t="shared" si="34"/>
        <v>5000</v>
      </c>
      <c r="AI13" s="490">
        <v>15000</v>
      </c>
      <c r="AJ13" s="490"/>
      <c r="AK13" s="490"/>
      <c r="AL13" s="490"/>
      <c r="AM13" s="490"/>
      <c r="AN13" s="490"/>
      <c r="AO13" s="583"/>
      <c r="AP13" s="757"/>
      <c r="AQ13" s="490">
        <v>15000</v>
      </c>
      <c r="AR13" s="758"/>
      <c r="AS13" s="584">
        <f t="shared" si="35"/>
        <v>30000</v>
      </c>
      <c r="AT13" s="134">
        <f t="shared" si="6"/>
        <v>35000</v>
      </c>
      <c r="AU13" s="134">
        <f t="shared" si="7"/>
        <v>408880</v>
      </c>
      <c r="AV13" s="268">
        <f t="shared" si="8"/>
        <v>54646.153846153844</v>
      </c>
      <c r="AW13" s="268">
        <f t="shared" si="9"/>
        <v>5464.6153846153848</v>
      </c>
      <c r="AX13" s="268">
        <f t="shared" si="10"/>
        <v>23607.138461538463</v>
      </c>
      <c r="AY13" s="268">
        <f t="shared" si="11"/>
        <v>83717.907692307694</v>
      </c>
      <c r="AZ13" s="268">
        <f t="shared" si="12"/>
        <v>492597.90769230772</v>
      </c>
      <c r="BA13" s="659"/>
      <c r="BB13" s="288">
        <f t="shared" si="13"/>
        <v>20</v>
      </c>
      <c r="BC13" s="288">
        <f t="shared" si="14"/>
        <v>10</v>
      </c>
      <c r="BD13" s="288">
        <f t="shared" si="15"/>
        <v>8</v>
      </c>
      <c r="BE13" s="659"/>
      <c r="BF13" s="289">
        <f t="shared" si="36"/>
        <v>378880</v>
      </c>
      <c r="BG13" s="289">
        <f t="shared" si="16"/>
        <v>2185.8461538461538</v>
      </c>
      <c r="BH13" s="289">
        <f t="shared" si="17"/>
        <v>2732.3076923076924</v>
      </c>
      <c r="BI13" s="289">
        <f t="shared" si="18"/>
        <v>546.46153846153845</v>
      </c>
      <c r="BJ13" s="289">
        <f t="shared" si="19"/>
        <v>2950.8923076923079</v>
      </c>
      <c r="BK13" s="659"/>
      <c r="BL13" s="290">
        <f t="shared" si="37"/>
        <v>378880</v>
      </c>
      <c r="BM13" s="290">
        <f t="shared" si="20"/>
        <v>2185.8461538461538</v>
      </c>
      <c r="BN13" s="291" t="str">
        <f t="shared" si="21"/>
        <v>○</v>
      </c>
      <c r="BO13" s="659"/>
      <c r="BP13" s="292">
        <f t="shared" si="22"/>
        <v>45</v>
      </c>
      <c r="BQ13" s="292">
        <f t="shared" si="23"/>
        <v>20</v>
      </c>
      <c r="BR13" s="292">
        <f t="shared" si="24"/>
        <v>8</v>
      </c>
      <c r="BS13" s="659"/>
      <c r="BT13" s="292">
        <f t="shared" si="25"/>
        <v>25</v>
      </c>
      <c r="BU13" s="292">
        <f t="shared" si="26"/>
        <v>10</v>
      </c>
      <c r="BV13" s="292">
        <f t="shared" si="27"/>
        <v>0</v>
      </c>
      <c r="BW13" s="659"/>
      <c r="BX13" s="292">
        <f t="shared" si="28"/>
        <v>20</v>
      </c>
      <c r="BY13" s="292">
        <f t="shared" si="29"/>
        <v>10</v>
      </c>
      <c r="BZ13" s="292">
        <f t="shared" si="30"/>
        <v>8</v>
      </c>
    </row>
    <row r="14" spans="2:79" s="112" customFormat="1" ht="18" customHeight="1" thickBot="1" x14ac:dyDescent="0.25">
      <c r="B14" s="933"/>
      <c r="C14" s="520" t="s">
        <v>49</v>
      </c>
      <c r="D14" s="80">
        <v>9</v>
      </c>
      <c r="E14" s="26"/>
      <c r="G14" s="131">
        <f t="shared" si="2"/>
        <v>5</v>
      </c>
      <c r="H14" s="146">
        <v>105</v>
      </c>
      <c r="I14" s="146">
        <v>1</v>
      </c>
      <c r="J14" s="152" t="s">
        <v>177</v>
      </c>
      <c r="K14" s="147"/>
      <c r="L14" s="524"/>
      <c r="M14" s="146" t="s">
        <v>56</v>
      </c>
      <c r="N14" s="512">
        <f t="shared" si="31"/>
        <v>5</v>
      </c>
      <c r="O14" s="527">
        <v>25218</v>
      </c>
      <c r="P14" s="527">
        <v>33424</v>
      </c>
      <c r="Q14" s="132">
        <f t="shared" si="32"/>
        <v>56</v>
      </c>
      <c r="R14" s="132">
        <f t="shared" si="3"/>
        <v>2</v>
      </c>
      <c r="S14" s="132">
        <f t="shared" si="4"/>
        <v>33</v>
      </c>
      <c r="T14" s="132">
        <f t="shared" si="5"/>
        <v>8</v>
      </c>
      <c r="U14" s="489">
        <v>177240</v>
      </c>
      <c r="V14" s="490">
        <v>188100</v>
      </c>
      <c r="W14" s="490"/>
      <c r="X14" s="490"/>
      <c r="Y14" s="134">
        <f t="shared" si="33"/>
        <v>365340</v>
      </c>
      <c r="Z14" s="490"/>
      <c r="AA14" s="490">
        <v>10000</v>
      </c>
      <c r="AB14" s="490"/>
      <c r="AC14" s="490"/>
      <c r="AD14" s="490"/>
      <c r="AE14" s="490"/>
      <c r="AF14" s="490"/>
      <c r="AG14" s="490">
        <v>5000</v>
      </c>
      <c r="AH14" s="134">
        <f t="shared" si="34"/>
        <v>15000</v>
      </c>
      <c r="AI14" s="490">
        <v>10000</v>
      </c>
      <c r="AJ14" s="490"/>
      <c r="AK14" s="490"/>
      <c r="AL14" s="490"/>
      <c r="AM14" s="490"/>
      <c r="AN14" s="490"/>
      <c r="AO14" s="583"/>
      <c r="AP14" s="757"/>
      <c r="AQ14" s="490"/>
      <c r="AR14" s="758"/>
      <c r="AS14" s="584">
        <f t="shared" si="35"/>
        <v>10000</v>
      </c>
      <c r="AT14" s="134">
        <f t="shared" si="6"/>
        <v>25000</v>
      </c>
      <c r="AU14" s="134">
        <f t="shared" si="7"/>
        <v>390340</v>
      </c>
      <c r="AV14" s="268">
        <f t="shared" si="8"/>
        <v>54856.730769230766</v>
      </c>
      <c r="AW14" s="268">
        <f t="shared" si="9"/>
        <v>5485.6730769230762</v>
      </c>
      <c r="AX14" s="268">
        <f t="shared" si="10"/>
        <v>23698.107692307691</v>
      </c>
      <c r="AY14" s="268">
        <f t="shared" si="11"/>
        <v>84040.511538461535</v>
      </c>
      <c r="AZ14" s="268">
        <f t="shared" si="12"/>
        <v>474380.51153846155</v>
      </c>
      <c r="BA14" s="659"/>
      <c r="BB14" s="288">
        <f t="shared" si="13"/>
        <v>20</v>
      </c>
      <c r="BC14" s="288">
        <f t="shared" si="14"/>
        <v>10</v>
      </c>
      <c r="BD14" s="288">
        <f t="shared" si="15"/>
        <v>8</v>
      </c>
      <c r="BE14" s="659"/>
      <c r="BF14" s="289">
        <f t="shared" si="36"/>
        <v>380340</v>
      </c>
      <c r="BG14" s="289">
        <f t="shared" si="16"/>
        <v>2194.2692307692305</v>
      </c>
      <c r="BH14" s="289">
        <f t="shared" si="17"/>
        <v>2742.8365384615381</v>
      </c>
      <c r="BI14" s="289">
        <f t="shared" si="18"/>
        <v>548.56730769230762</v>
      </c>
      <c r="BJ14" s="289">
        <f t="shared" si="19"/>
        <v>2962.2634615384613</v>
      </c>
      <c r="BK14" s="659"/>
      <c r="BL14" s="290">
        <f t="shared" si="37"/>
        <v>380340</v>
      </c>
      <c r="BM14" s="290">
        <f t="shared" si="20"/>
        <v>2194.2692307692305</v>
      </c>
      <c r="BN14" s="291" t="str">
        <f t="shared" si="21"/>
        <v>○</v>
      </c>
      <c r="BO14" s="659"/>
      <c r="BP14" s="292">
        <f t="shared" si="22"/>
        <v>45</v>
      </c>
      <c r="BQ14" s="292">
        <f t="shared" si="23"/>
        <v>20</v>
      </c>
      <c r="BR14" s="292">
        <f t="shared" si="24"/>
        <v>8</v>
      </c>
      <c r="BS14" s="659"/>
      <c r="BT14" s="292">
        <f t="shared" si="25"/>
        <v>25</v>
      </c>
      <c r="BU14" s="292">
        <f t="shared" si="26"/>
        <v>10</v>
      </c>
      <c r="BV14" s="292">
        <f t="shared" si="27"/>
        <v>0</v>
      </c>
      <c r="BW14" s="659"/>
      <c r="BX14" s="292">
        <f t="shared" si="28"/>
        <v>20</v>
      </c>
      <c r="BY14" s="292">
        <f t="shared" si="29"/>
        <v>10</v>
      </c>
      <c r="BZ14" s="292">
        <f t="shared" si="30"/>
        <v>8</v>
      </c>
    </row>
    <row r="15" spans="2:79" s="112" customFormat="1" ht="18" customHeight="1" x14ac:dyDescent="0.2">
      <c r="B15" s="934" t="s">
        <v>66</v>
      </c>
      <c r="C15" s="1049" t="s">
        <v>54</v>
      </c>
      <c r="D15" s="81">
        <v>8</v>
      </c>
      <c r="E15" s="26"/>
      <c r="G15" s="131">
        <f t="shared" si="2"/>
        <v>6</v>
      </c>
      <c r="H15" s="1030">
        <v>106</v>
      </c>
      <c r="I15" s="1030">
        <v>1</v>
      </c>
      <c r="J15" s="1031" t="s">
        <v>178</v>
      </c>
      <c r="K15" s="1032"/>
      <c r="L15" s="1033"/>
      <c r="M15" s="1030" t="s">
        <v>55</v>
      </c>
      <c r="N15" s="512">
        <f t="shared" si="31"/>
        <v>6</v>
      </c>
      <c r="O15" s="1034">
        <v>27189</v>
      </c>
      <c r="P15" s="1034">
        <v>34110</v>
      </c>
      <c r="Q15" s="132">
        <f t="shared" si="32"/>
        <v>50</v>
      </c>
      <c r="R15" s="132">
        <f t="shared" si="3"/>
        <v>9</v>
      </c>
      <c r="S15" s="132">
        <f t="shared" si="4"/>
        <v>31</v>
      </c>
      <c r="T15" s="132">
        <f t="shared" si="5"/>
        <v>10</v>
      </c>
      <c r="U15" s="1035">
        <v>179240</v>
      </c>
      <c r="V15" s="1035">
        <v>190780</v>
      </c>
      <c r="W15" s="1035"/>
      <c r="X15" s="1035"/>
      <c r="Y15" s="134">
        <f t="shared" si="33"/>
        <v>370020</v>
      </c>
      <c r="Z15" s="1035">
        <v>10000</v>
      </c>
      <c r="AA15" s="1035">
        <v>10000</v>
      </c>
      <c r="AB15" s="1035"/>
      <c r="AC15" s="1035"/>
      <c r="AD15" s="1035"/>
      <c r="AE15" s="1035"/>
      <c r="AF15" s="1035"/>
      <c r="AG15" s="1035">
        <v>5000</v>
      </c>
      <c r="AH15" s="134">
        <f t="shared" si="34"/>
        <v>25000</v>
      </c>
      <c r="AI15" s="1035"/>
      <c r="AJ15" s="1035"/>
      <c r="AK15" s="1035"/>
      <c r="AL15" s="1035"/>
      <c r="AM15" s="1035"/>
      <c r="AN15" s="1035"/>
      <c r="AO15" s="1036"/>
      <c r="AP15" s="1037"/>
      <c r="AQ15" s="1035">
        <v>20000</v>
      </c>
      <c r="AR15" s="1038"/>
      <c r="AS15" s="584">
        <f t="shared" si="35"/>
        <v>20000</v>
      </c>
      <c r="AT15" s="134">
        <f t="shared" si="6"/>
        <v>45000</v>
      </c>
      <c r="AU15" s="134">
        <f t="shared" si="7"/>
        <v>415020</v>
      </c>
      <c r="AV15" s="268">
        <f t="shared" si="8"/>
        <v>56974.038461538454</v>
      </c>
      <c r="AW15" s="268">
        <f t="shared" si="9"/>
        <v>5697.4038461538457</v>
      </c>
      <c r="AX15" s="268">
        <f t="shared" si="10"/>
        <v>24612.784615384615</v>
      </c>
      <c r="AY15" s="268">
        <f t="shared" si="11"/>
        <v>87284.226923076916</v>
      </c>
      <c r="AZ15" s="268">
        <f t="shared" si="12"/>
        <v>502304.2269230769</v>
      </c>
      <c r="BA15" s="659"/>
      <c r="BB15" s="288">
        <f t="shared" si="13"/>
        <v>20</v>
      </c>
      <c r="BC15" s="288">
        <f t="shared" si="14"/>
        <v>10</v>
      </c>
      <c r="BD15" s="288">
        <f t="shared" si="15"/>
        <v>8</v>
      </c>
      <c r="BE15" s="659"/>
      <c r="BF15" s="289">
        <f t="shared" si="36"/>
        <v>395020</v>
      </c>
      <c r="BG15" s="289">
        <f t="shared" si="16"/>
        <v>2278.9615384615381</v>
      </c>
      <c r="BH15" s="289">
        <f t="shared" si="17"/>
        <v>2848.7019230769229</v>
      </c>
      <c r="BI15" s="289">
        <f t="shared" si="18"/>
        <v>569.74038461538453</v>
      </c>
      <c r="BJ15" s="289">
        <f t="shared" si="19"/>
        <v>3076.5980769230769</v>
      </c>
      <c r="BK15" s="659"/>
      <c r="BL15" s="290">
        <f t="shared" si="37"/>
        <v>395020</v>
      </c>
      <c r="BM15" s="290">
        <f t="shared" si="20"/>
        <v>2278.9615384615381</v>
      </c>
      <c r="BN15" s="291" t="str">
        <f t="shared" si="21"/>
        <v>○</v>
      </c>
      <c r="BO15" s="659"/>
      <c r="BP15" s="292">
        <f t="shared" si="22"/>
        <v>45</v>
      </c>
      <c r="BQ15" s="292">
        <f t="shared" si="23"/>
        <v>20</v>
      </c>
      <c r="BR15" s="292">
        <f t="shared" si="24"/>
        <v>8</v>
      </c>
      <c r="BS15" s="659"/>
      <c r="BT15" s="292">
        <f t="shared" si="25"/>
        <v>25</v>
      </c>
      <c r="BU15" s="292">
        <f t="shared" si="26"/>
        <v>10</v>
      </c>
      <c r="BV15" s="292">
        <f t="shared" si="27"/>
        <v>0</v>
      </c>
      <c r="BW15" s="659"/>
      <c r="BX15" s="292">
        <f t="shared" si="28"/>
        <v>20</v>
      </c>
      <c r="BY15" s="292">
        <f t="shared" si="29"/>
        <v>10</v>
      </c>
      <c r="BZ15" s="292">
        <f t="shared" si="30"/>
        <v>8</v>
      </c>
    </row>
    <row r="16" spans="2:79" s="112" customFormat="1" ht="18" customHeight="1" x14ac:dyDescent="0.2">
      <c r="B16" s="935"/>
      <c r="C16" s="1050" t="s">
        <v>53</v>
      </c>
      <c r="D16" s="78">
        <v>7</v>
      </c>
      <c r="E16" s="26"/>
      <c r="G16" s="131">
        <f t="shared" si="2"/>
        <v>7</v>
      </c>
      <c r="H16" s="1030">
        <v>107</v>
      </c>
      <c r="I16" s="1030">
        <v>1</v>
      </c>
      <c r="J16" s="1031" t="s">
        <v>179</v>
      </c>
      <c r="K16" s="1032"/>
      <c r="L16" s="1033"/>
      <c r="M16" s="1030" t="s">
        <v>51</v>
      </c>
      <c r="N16" s="512">
        <f t="shared" si="31"/>
        <v>11</v>
      </c>
      <c r="O16" s="1034">
        <v>26307</v>
      </c>
      <c r="P16" s="1034">
        <v>34477</v>
      </c>
      <c r="Q16" s="132">
        <f t="shared" si="32"/>
        <v>53</v>
      </c>
      <c r="R16" s="132">
        <f t="shared" si="3"/>
        <v>2</v>
      </c>
      <c r="S16" s="132">
        <f t="shared" si="4"/>
        <v>30</v>
      </c>
      <c r="T16" s="132">
        <f t="shared" si="5"/>
        <v>10</v>
      </c>
      <c r="U16" s="1035">
        <v>179240</v>
      </c>
      <c r="V16" s="1035">
        <v>258100</v>
      </c>
      <c r="W16" s="1035"/>
      <c r="X16" s="1035"/>
      <c r="Y16" s="134">
        <f t="shared" si="33"/>
        <v>437340</v>
      </c>
      <c r="Z16" s="1035">
        <v>70000</v>
      </c>
      <c r="AA16" s="1035">
        <v>15000</v>
      </c>
      <c r="AB16" s="1035"/>
      <c r="AC16" s="1035"/>
      <c r="AD16" s="1035"/>
      <c r="AE16" s="1035"/>
      <c r="AF16" s="1035"/>
      <c r="AG16" s="1035">
        <v>5000</v>
      </c>
      <c r="AH16" s="134">
        <f t="shared" si="34"/>
        <v>90000</v>
      </c>
      <c r="AI16" s="1035">
        <v>10000</v>
      </c>
      <c r="AJ16" s="1035"/>
      <c r="AK16" s="1035"/>
      <c r="AL16" s="1035"/>
      <c r="AM16" s="1035"/>
      <c r="AN16" s="1035"/>
      <c r="AO16" s="1036"/>
      <c r="AP16" s="1037"/>
      <c r="AQ16" s="1035"/>
      <c r="AR16" s="1038"/>
      <c r="AS16" s="584">
        <f t="shared" si="35"/>
        <v>10000</v>
      </c>
      <c r="AT16" s="134">
        <f t="shared" si="6"/>
        <v>100000</v>
      </c>
      <c r="AU16" s="134">
        <f t="shared" si="7"/>
        <v>537340</v>
      </c>
      <c r="AV16" s="268">
        <f t="shared" si="8"/>
        <v>0</v>
      </c>
      <c r="AW16" s="268">
        <f t="shared" si="9"/>
        <v>0</v>
      </c>
      <c r="AX16" s="268">
        <f t="shared" si="10"/>
        <v>0</v>
      </c>
      <c r="AY16" s="268">
        <f t="shared" si="11"/>
        <v>0</v>
      </c>
      <c r="AZ16" s="268">
        <f t="shared" si="12"/>
        <v>537340</v>
      </c>
      <c r="BA16" s="659"/>
      <c r="BB16" s="288">
        <f t="shared" si="13"/>
        <v>0</v>
      </c>
      <c r="BC16" s="288">
        <f t="shared" si="14"/>
        <v>0</v>
      </c>
      <c r="BD16" s="288">
        <f t="shared" si="15"/>
        <v>0</v>
      </c>
      <c r="BE16" s="659"/>
      <c r="BF16" s="289">
        <f t="shared" si="36"/>
        <v>527340</v>
      </c>
      <c r="BG16" s="289">
        <f t="shared" si="16"/>
        <v>3042.3461538461538</v>
      </c>
      <c r="BH16" s="289">
        <f t="shared" si="17"/>
        <v>3802.9326923076924</v>
      </c>
      <c r="BI16" s="289">
        <f t="shared" si="18"/>
        <v>760.58653846153845</v>
      </c>
      <c r="BJ16" s="289">
        <f t="shared" si="19"/>
        <v>4107.167307692308</v>
      </c>
      <c r="BK16" s="659"/>
      <c r="BL16" s="290">
        <f t="shared" si="37"/>
        <v>527340</v>
      </c>
      <c r="BM16" s="290">
        <f t="shared" si="20"/>
        <v>3042.3461538461538</v>
      </c>
      <c r="BN16" s="291" t="str">
        <f t="shared" si="21"/>
        <v>○</v>
      </c>
      <c r="BO16" s="659"/>
      <c r="BP16" s="292">
        <f t="shared" si="22"/>
        <v>45</v>
      </c>
      <c r="BQ16" s="292">
        <f t="shared" si="23"/>
        <v>20</v>
      </c>
      <c r="BR16" s="292">
        <f t="shared" si="24"/>
        <v>8</v>
      </c>
      <c r="BS16" s="659"/>
      <c r="BT16" s="292">
        <f t="shared" si="25"/>
        <v>25</v>
      </c>
      <c r="BU16" s="292">
        <f t="shared" si="26"/>
        <v>10</v>
      </c>
      <c r="BV16" s="292">
        <f t="shared" si="27"/>
        <v>0</v>
      </c>
      <c r="BW16" s="659"/>
      <c r="BX16" s="292">
        <f t="shared" si="28"/>
        <v>20</v>
      </c>
      <c r="BY16" s="292">
        <f t="shared" si="29"/>
        <v>10</v>
      </c>
      <c r="BZ16" s="292">
        <f t="shared" si="30"/>
        <v>8</v>
      </c>
    </row>
    <row r="17" spans="2:78" s="112" customFormat="1" ht="18" customHeight="1" x14ac:dyDescent="0.2">
      <c r="B17" s="935"/>
      <c r="C17" s="1050" t="s">
        <v>55</v>
      </c>
      <c r="D17" s="78">
        <v>6</v>
      </c>
      <c r="E17" s="26"/>
      <c r="G17" s="131">
        <f t="shared" si="2"/>
        <v>8</v>
      </c>
      <c r="H17" s="1030">
        <v>108</v>
      </c>
      <c r="I17" s="1030">
        <v>1</v>
      </c>
      <c r="J17" s="1031" t="s">
        <v>180</v>
      </c>
      <c r="K17" s="1032"/>
      <c r="L17" s="1033"/>
      <c r="M17" s="1030" t="s">
        <v>56</v>
      </c>
      <c r="N17" s="512">
        <f t="shared" si="31"/>
        <v>5</v>
      </c>
      <c r="O17" s="1034">
        <v>25352</v>
      </c>
      <c r="P17" s="1034">
        <v>34958</v>
      </c>
      <c r="Q17" s="132">
        <f t="shared" si="32"/>
        <v>55</v>
      </c>
      <c r="R17" s="132">
        <f t="shared" si="3"/>
        <v>10</v>
      </c>
      <c r="S17" s="132">
        <f t="shared" si="4"/>
        <v>29</v>
      </c>
      <c r="T17" s="132">
        <f t="shared" si="5"/>
        <v>6</v>
      </c>
      <c r="U17" s="1035">
        <v>178240</v>
      </c>
      <c r="V17" s="1035">
        <v>157300</v>
      </c>
      <c r="W17" s="1035"/>
      <c r="X17" s="1035"/>
      <c r="Y17" s="134">
        <f t="shared" si="33"/>
        <v>335540</v>
      </c>
      <c r="Z17" s="1035"/>
      <c r="AA17" s="1035">
        <v>5000</v>
      </c>
      <c r="AB17" s="1035"/>
      <c r="AC17" s="1035"/>
      <c r="AD17" s="1035"/>
      <c r="AE17" s="1035"/>
      <c r="AF17" s="1035"/>
      <c r="AG17" s="1035">
        <v>5000</v>
      </c>
      <c r="AH17" s="134">
        <f t="shared" si="34"/>
        <v>10000</v>
      </c>
      <c r="AI17" s="1035">
        <v>15000</v>
      </c>
      <c r="AJ17" s="1035"/>
      <c r="AK17" s="1035"/>
      <c r="AL17" s="1035"/>
      <c r="AM17" s="1035"/>
      <c r="AN17" s="1035"/>
      <c r="AO17" s="1036"/>
      <c r="AP17" s="1037"/>
      <c r="AQ17" s="1035">
        <v>20000</v>
      </c>
      <c r="AR17" s="1038"/>
      <c r="AS17" s="584">
        <f t="shared" si="35"/>
        <v>35000</v>
      </c>
      <c r="AT17" s="134">
        <f t="shared" si="6"/>
        <v>45000</v>
      </c>
      <c r="AU17" s="134">
        <f t="shared" si="7"/>
        <v>380540</v>
      </c>
      <c r="AV17" s="268">
        <f t="shared" si="8"/>
        <v>49837.5</v>
      </c>
      <c r="AW17" s="268">
        <f t="shared" si="9"/>
        <v>4983.75</v>
      </c>
      <c r="AX17" s="268">
        <f t="shared" si="10"/>
        <v>21529.800000000003</v>
      </c>
      <c r="AY17" s="268">
        <f t="shared" si="11"/>
        <v>76351.05</v>
      </c>
      <c r="AZ17" s="268">
        <f t="shared" si="12"/>
        <v>456891.05</v>
      </c>
      <c r="BA17" s="659"/>
      <c r="BB17" s="288">
        <f t="shared" si="13"/>
        <v>20</v>
      </c>
      <c r="BC17" s="288">
        <f t="shared" si="14"/>
        <v>10</v>
      </c>
      <c r="BD17" s="288">
        <f t="shared" si="15"/>
        <v>8</v>
      </c>
      <c r="BE17" s="659"/>
      <c r="BF17" s="289">
        <f t="shared" si="36"/>
        <v>345540</v>
      </c>
      <c r="BG17" s="289">
        <f t="shared" si="16"/>
        <v>1993.5</v>
      </c>
      <c r="BH17" s="289">
        <f t="shared" si="17"/>
        <v>2491.875</v>
      </c>
      <c r="BI17" s="289">
        <f t="shared" si="18"/>
        <v>498.375</v>
      </c>
      <c r="BJ17" s="289">
        <f t="shared" si="19"/>
        <v>2691.2250000000004</v>
      </c>
      <c r="BK17" s="659"/>
      <c r="BL17" s="290">
        <f t="shared" si="37"/>
        <v>345540</v>
      </c>
      <c r="BM17" s="290">
        <f t="shared" si="20"/>
        <v>1993.5</v>
      </c>
      <c r="BN17" s="291" t="str">
        <f t="shared" si="21"/>
        <v>○</v>
      </c>
      <c r="BO17" s="659"/>
      <c r="BP17" s="292">
        <f t="shared" si="22"/>
        <v>45</v>
      </c>
      <c r="BQ17" s="292">
        <f t="shared" si="23"/>
        <v>20</v>
      </c>
      <c r="BR17" s="292">
        <f t="shared" si="24"/>
        <v>8</v>
      </c>
      <c r="BS17" s="659"/>
      <c r="BT17" s="292">
        <f t="shared" si="25"/>
        <v>25</v>
      </c>
      <c r="BU17" s="292">
        <f t="shared" si="26"/>
        <v>10</v>
      </c>
      <c r="BV17" s="292">
        <f t="shared" si="27"/>
        <v>0</v>
      </c>
      <c r="BW17" s="659"/>
      <c r="BX17" s="292">
        <f t="shared" si="28"/>
        <v>20</v>
      </c>
      <c r="BY17" s="292">
        <f t="shared" si="29"/>
        <v>10</v>
      </c>
      <c r="BZ17" s="292">
        <f t="shared" si="30"/>
        <v>8</v>
      </c>
    </row>
    <row r="18" spans="2:78" s="112" customFormat="1" ht="18" customHeight="1" x14ac:dyDescent="0.2">
      <c r="B18" s="935"/>
      <c r="C18" s="1051" t="s">
        <v>56</v>
      </c>
      <c r="D18" s="78">
        <v>5</v>
      </c>
      <c r="E18" s="67"/>
      <c r="G18" s="131">
        <f t="shared" si="2"/>
        <v>9</v>
      </c>
      <c r="H18" s="1030">
        <v>109</v>
      </c>
      <c r="I18" s="1030">
        <v>1</v>
      </c>
      <c r="J18" s="1031" t="s">
        <v>181</v>
      </c>
      <c r="K18" s="1032"/>
      <c r="L18" s="1033"/>
      <c r="M18" s="1030" t="s">
        <v>56</v>
      </c>
      <c r="N18" s="512">
        <f t="shared" si="31"/>
        <v>5</v>
      </c>
      <c r="O18" s="1034">
        <v>25005</v>
      </c>
      <c r="P18" s="1034">
        <v>35073</v>
      </c>
      <c r="Q18" s="132">
        <f t="shared" si="32"/>
        <v>56</v>
      </c>
      <c r="R18" s="132">
        <f t="shared" si="3"/>
        <v>9</v>
      </c>
      <c r="S18" s="132">
        <f t="shared" si="4"/>
        <v>29</v>
      </c>
      <c r="T18" s="132">
        <f t="shared" si="5"/>
        <v>2</v>
      </c>
      <c r="U18" s="1035">
        <v>177240</v>
      </c>
      <c r="V18" s="1035">
        <v>152500</v>
      </c>
      <c r="W18" s="1035"/>
      <c r="X18" s="1035"/>
      <c r="Y18" s="134">
        <f t="shared" si="33"/>
        <v>329740</v>
      </c>
      <c r="Z18" s="1035"/>
      <c r="AA18" s="1035">
        <v>5000</v>
      </c>
      <c r="AB18" s="1035"/>
      <c r="AC18" s="1035"/>
      <c r="AD18" s="1035"/>
      <c r="AE18" s="1035"/>
      <c r="AF18" s="1035"/>
      <c r="AG18" s="1035">
        <v>5000</v>
      </c>
      <c r="AH18" s="134">
        <f t="shared" si="34"/>
        <v>10000</v>
      </c>
      <c r="AI18" s="1035">
        <v>20000</v>
      </c>
      <c r="AJ18" s="1035"/>
      <c r="AK18" s="1035"/>
      <c r="AL18" s="1035"/>
      <c r="AM18" s="1035"/>
      <c r="AN18" s="1035"/>
      <c r="AO18" s="1036"/>
      <c r="AP18" s="1037"/>
      <c r="AQ18" s="1035">
        <v>25000</v>
      </c>
      <c r="AR18" s="1038"/>
      <c r="AS18" s="584">
        <f t="shared" si="35"/>
        <v>45000</v>
      </c>
      <c r="AT18" s="134">
        <f t="shared" si="6"/>
        <v>55000</v>
      </c>
      <c r="AU18" s="134">
        <f t="shared" si="7"/>
        <v>384740</v>
      </c>
      <c r="AV18" s="268">
        <f t="shared" si="8"/>
        <v>49000.961538461532</v>
      </c>
      <c r="AW18" s="268">
        <f t="shared" si="9"/>
        <v>4900.0961538461534</v>
      </c>
      <c r="AX18" s="268">
        <f t="shared" si="10"/>
        <v>21168.415384615386</v>
      </c>
      <c r="AY18" s="268">
        <f t="shared" si="11"/>
        <v>75069.473076923081</v>
      </c>
      <c r="AZ18" s="268">
        <f t="shared" si="12"/>
        <v>459809.47307692305</v>
      </c>
      <c r="BA18" s="659"/>
      <c r="BB18" s="288">
        <f t="shared" si="13"/>
        <v>20</v>
      </c>
      <c r="BC18" s="288">
        <f t="shared" si="14"/>
        <v>10</v>
      </c>
      <c r="BD18" s="288">
        <f t="shared" si="15"/>
        <v>8</v>
      </c>
      <c r="BE18" s="659"/>
      <c r="BF18" s="289">
        <f t="shared" si="36"/>
        <v>339740</v>
      </c>
      <c r="BG18" s="289">
        <f t="shared" si="16"/>
        <v>1960.0384615384614</v>
      </c>
      <c r="BH18" s="289">
        <f t="shared" si="17"/>
        <v>2450.0480769230767</v>
      </c>
      <c r="BI18" s="289">
        <f t="shared" si="18"/>
        <v>490.00961538461536</v>
      </c>
      <c r="BJ18" s="289">
        <f t="shared" si="19"/>
        <v>2646.0519230769232</v>
      </c>
      <c r="BK18" s="659"/>
      <c r="BL18" s="290">
        <f t="shared" si="37"/>
        <v>339740</v>
      </c>
      <c r="BM18" s="290">
        <f t="shared" si="20"/>
        <v>1960.0384615384614</v>
      </c>
      <c r="BN18" s="291" t="str">
        <f t="shared" si="21"/>
        <v>○</v>
      </c>
      <c r="BO18" s="659"/>
      <c r="BP18" s="292">
        <f t="shared" si="22"/>
        <v>45</v>
      </c>
      <c r="BQ18" s="292">
        <f t="shared" si="23"/>
        <v>20</v>
      </c>
      <c r="BR18" s="292">
        <f t="shared" si="24"/>
        <v>8</v>
      </c>
      <c r="BS18" s="659"/>
      <c r="BT18" s="292">
        <f t="shared" si="25"/>
        <v>25</v>
      </c>
      <c r="BU18" s="292">
        <f t="shared" si="26"/>
        <v>10</v>
      </c>
      <c r="BV18" s="292">
        <f t="shared" si="27"/>
        <v>0</v>
      </c>
      <c r="BW18" s="659"/>
      <c r="BX18" s="292">
        <f t="shared" si="28"/>
        <v>20</v>
      </c>
      <c r="BY18" s="292">
        <f t="shared" si="29"/>
        <v>10</v>
      </c>
      <c r="BZ18" s="292">
        <f t="shared" si="30"/>
        <v>8</v>
      </c>
    </row>
    <row r="19" spans="2:78" s="112" customFormat="1" ht="18" customHeight="1" x14ac:dyDescent="0.2">
      <c r="B19" s="935"/>
      <c r="C19" s="1051"/>
      <c r="D19" s="78">
        <v>4</v>
      </c>
      <c r="E19" s="67"/>
      <c r="G19" s="131">
        <f t="shared" si="2"/>
        <v>10</v>
      </c>
      <c r="H19" s="1030">
        <v>110</v>
      </c>
      <c r="I19" s="1030">
        <v>1</v>
      </c>
      <c r="J19" s="1031" t="s">
        <v>182</v>
      </c>
      <c r="K19" s="1032"/>
      <c r="L19" s="1033"/>
      <c r="M19" s="1030" t="s">
        <v>209</v>
      </c>
      <c r="N19" s="512">
        <f t="shared" si="31"/>
        <v>9</v>
      </c>
      <c r="O19" s="1034">
        <v>28857</v>
      </c>
      <c r="P19" s="1034">
        <v>38713</v>
      </c>
      <c r="Q19" s="132">
        <f t="shared" si="32"/>
        <v>46</v>
      </c>
      <c r="R19" s="132">
        <f t="shared" si="3"/>
        <v>3</v>
      </c>
      <c r="S19" s="132">
        <f t="shared" si="4"/>
        <v>19</v>
      </c>
      <c r="T19" s="132">
        <f t="shared" si="5"/>
        <v>3</v>
      </c>
      <c r="U19" s="1035">
        <v>173240</v>
      </c>
      <c r="V19" s="1035">
        <v>234700</v>
      </c>
      <c r="W19" s="1035"/>
      <c r="X19" s="1035"/>
      <c r="Y19" s="134">
        <f t="shared" si="33"/>
        <v>407940</v>
      </c>
      <c r="Z19" s="1035">
        <v>40000</v>
      </c>
      <c r="AA19" s="1035">
        <v>5000</v>
      </c>
      <c r="AB19" s="1035"/>
      <c r="AC19" s="1035"/>
      <c r="AD19" s="1035"/>
      <c r="AE19" s="1035"/>
      <c r="AF19" s="1035"/>
      <c r="AG19" s="1035">
        <v>5000</v>
      </c>
      <c r="AH19" s="134">
        <f t="shared" si="34"/>
        <v>50000</v>
      </c>
      <c r="AI19" s="1035">
        <v>15000</v>
      </c>
      <c r="AJ19" s="1035"/>
      <c r="AK19" s="1035"/>
      <c r="AL19" s="1035"/>
      <c r="AM19" s="1035"/>
      <c r="AN19" s="1035"/>
      <c r="AO19" s="1036"/>
      <c r="AP19" s="1037"/>
      <c r="AQ19" s="1035">
        <v>15000</v>
      </c>
      <c r="AR19" s="1038"/>
      <c r="AS19" s="584">
        <f t="shared" si="35"/>
        <v>30000</v>
      </c>
      <c r="AT19" s="134">
        <f t="shared" si="6"/>
        <v>80000</v>
      </c>
      <c r="AU19" s="134">
        <f t="shared" si="7"/>
        <v>487940</v>
      </c>
      <c r="AV19" s="268">
        <f t="shared" si="8"/>
        <v>0</v>
      </c>
      <c r="AW19" s="268">
        <f t="shared" si="9"/>
        <v>0</v>
      </c>
      <c r="AX19" s="268">
        <f t="shared" si="10"/>
        <v>0</v>
      </c>
      <c r="AY19" s="268">
        <f t="shared" si="11"/>
        <v>0</v>
      </c>
      <c r="AZ19" s="268">
        <f t="shared" si="12"/>
        <v>487940</v>
      </c>
      <c r="BA19" s="659"/>
      <c r="BB19" s="288">
        <f t="shared" si="13"/>
        <v>0</v>
      </c>
      <c r="BC19" s="288">
        <f t="shared" si="14"/>
        <v>0</v>
      </c>
      <c r="BD19" s="288">
        <f t="shared" si="15"/>
        <v>0</v>
      </c>
      <c r="BE19" s="659"/>
      <c r="BF19" s="289">
        <f t="shared" si="36"/>
        <v>457940</v>
      </c>
      <c r="BG19" s="289">
        <f t="shared" si="16"/>
        <v>2641.9615384615381</v>
      </c>
      <c r="BH19" s="289">
        <f t="shared" si="17"/>
        <v>3302.4519230769229</v>
      </c>
      <c r="BI19" s="289">
        <f t="shared" si="18"/>
        <v>660.49038461538453</v>
      </c>
      <c r="BJ19" s="289">
        <f t="shared" si="19"/>
        <v>3566.6480769230766</v>
      </c>
      <c r="BK19" s="659"/>
      <c r="BL19" s="290">
        <f t="shared" si="37"/>
        <v>457940</v>
      </c>
      <c r="BM19" s="290">
        <f t="shared" si="20"/>
        <v>2641.9615384615381</v>
      </c>
      <c r="BN19" s="291" t="str">
        <f t="shared" si="21"/>
        <v>○</v>
      </c>
      <c r="BO19" s="659"/>
      <c r="BP19" s="292">
        <f t="shared" si="22"/>
        <v>45</v>
      </c>
      <c r="BQ19" s="292">
        <f t="shared" si="23"/>
        <v>20</v>
      </c>
      <c r="BR19" s="292">
        <f t="shared" si="24"/>
        <v>8</v>
      </c>
      <c r="BS19" s="659"/>
      <c r="BT19" s="292">
        <f t="shared" si="25"/>
        <v>25</v>
      </c>
      <c r="BU19" s="292">
        <f t="shared" si="26"/>
        <v>10</v>
      </c>
      <c r="BV19" s="292">
        <f t="shared" si="27"/>
        <v>0</v>
      </c>
      <c r="BW19" s="659"/>
      <c r="BX19" s="292">
        <f t="shared" si="28"/>
        <v>20</v>
      </c>
      <c r="BY19" s="292">
        <f t="shared" si="29"/>
        <v>10</v>
      </c>
      <c r="BZ19" s="292">
        <f t="shared" si="30"/>
        <v>8</v>
      </c>
    </row>
    <row r="20" spans="2:78" s="112" customFormat="1" ht="18" customHeight="1" x14ac:dyDescent="0.2">
      <c r="B20" s="935"/>
      <c r="C20" s="1051"/>
      <c r="D20" s="78">
        <v>3</v>
      </c>
      <c r="E20" s="67"/>
      <c r="G20" s="131">
        <f t="shared" si="2"/>
        <v>11</v>
      </c>
      <c r="H20" s="1030">
        <v>111</v>
      </c>
      <c r="I20" s="1030">
        <v>1</v>
      </c>
      <c r="J20" s="1031" t="s">
        <v>183</v>
      </c>
      <c r="K20" s="1032"/>
      <c r="L20" s="1033"/>
      <c r="M20" s="1030" t="s">
        <v>55</v>
      </c>
      <c r="N20" s="512">
        <f t="shared" si="31"/>
        <v>6</v>
      </c>
      <c r="O20" s="1034">
        <v>28417</v>
      </c>
      <c r="P20" s="1034">
        <v>37718</v>
      </c>
      <c r="Q20" s="132">
        <f t="shared" si="32"/>
        <v>47</v>
      </c>
      <c r="R20" s="132">
        <f t="shared" si="3"/>
        <v>5</v>
      </c>
      <c r="S20" s="132">
        <f t="shared" si="4"/>
        <v>21</v>
      </c>
      <c r="T20" s="132">
        <f t="shared" si="5"/>
        <v>11</v>
      </c>
      <c r="U20" s="1035">
        <v>174740</v>
      </c>
      <c r="V20" s="1035">
        <v>162100</v>
      </c>
      <c r="W20" s="1035"/>
      <c r="X20" s="1035"/>
      <c r="Y20" s="134">
        <f t="shared" si="33"/>
        <v>336840</v>
      </c>
      <c r="Z20" s="1035">
        <v>10000</v>
      </c>
      <c r="AA20" s="1035">
        <v>5000</v>
      </c>
      <c r="AB20" s="1035"/>
      <c r="AC20" s="1035"/>
      <c r="AD20" s="1035"/>
      <c r="AE20" s="1035"/>
      <c r="AF20" s="1035"/>
      <c r="AG20" s="1035">
        <v>5000</v>
      </c>
      <c r="AH20" s="134">
        <f t="shared" si="34"/>
        <v>20000</v>
      </c>
      <c r="AI20" s="1035">
        <v>15000</v>
      </c>
      <c r="AJ20" s="1035"/>
      <c r="AK20" s="1035"/>
      <c r="AL20" s="1035"/>
      <c r="AM20" s="1035"/>
      <c r="AN20" s="1035"/>
      <c r="AO20" s="1036"/>
      <c r="AP20" s="1037"/>
      <c r="AQ20" s="1035"/>
      <c r="AR20" s="1038"/>
      <c r="AS20" s="584">
        <f t="shared" si="35"/>
        <v>15000</v>
      </c>
      <c r="AT20" s="134">
        <f t="shared" si="6"/>
        <v>35000</v>
      </c>
      <c r="AU20" s="134">
        <f t="shared" si="7"/>
        <v>371840</v>
      </c>
      <c r="AV20" s="268">
        <f t="shared" si="8"/>
        <v>51467.307692307695</v>
      </c>
      <c r="AW20" s="268">
        <f t="shared" si="9"/>
        <v>5146.7307692307695</v>
      </c>
      <c r="AX20" s="268">
        <f t="shared" si="10"/>
        <v>22233.876923076925</v>
      </c>
      <c r="AY20" s="268">
        <f t="shared" si="11"/>
        <v>78847.915384615393</v>
      </c>
      <c r="AZ20" s="268">
        <f t="shared" si="12"/>
        <v>450687.91538461542</v>
      </c>
      <c r="BA20" s="659"/>
      <c r="BB20" s="288">
        <f t="shared" si="13"/>
        <v>20</v>
      </c>
      <c r="BC20" s="288">
        <f t="shared" si="14"/>
        <v>10</v>
      </c>
      <c r="BD20" s="288">
        <f t="shared" si="15"/>
        <v>8</v>
      </c>
      <c r="BE20" s="659"/>
      <c r="BF20" s="289">
        <f t="shared" si="36"/>
        <v>356840</v>
      </c>
      <c r="BG20" s="289">
        <f t="shared" si="16"/>
        <v>2058.6923076923076</v>
      </c>
      <c r="BH20" s="289">
        <f t="shared" si="17"/>
        <v>2573.3653846153848</v>
      </c>
      <c r="BI20" s="289">
        <f t="shared" si="18"/>
        <v>514.67307692307691</v>
      </c>
      <c r="BJ20" s="289">
        <f t="shared" si="19"/>
        <v>2779.2346153846156</v>
      </c>
      <c r="BK20" s="659"/>
      <c r="BL20" s="290">
        <f t="shared" si="37"/>
        <v>356840</v>
      </c>
      <c r="BM20" s="290">
        <f t="shared" si="20"/>
        <v>2058.6923076923076</v>
      </c>
      <c r="BN20" s="291" t="str">
        <f t="shared" si="21"/>
        <v>○</v>
      </c>
      <c r="BO20" s="659"/>
      <c r="BP20" s="292">
        <f t="shared" si="22"/>
        <v>45</v>
      </c>
      <c r="BQ20" s="292">
        <f t="shared" si="23"/>
        <v>20</v>
      </c>
      <c r="BR20" s="292">
        <f t="shared" si="24"/>
        <v>8</v>
      </c>
      <c r="BS20" s="659"/>
      <c r="BT20" s="292">
        <f t="shared" si="25"/>
        <v>25</v>
      </c>
      <c r="BU20" s="292">
        <f t="shared" si="26"/>
        <v>10</v>
      </c>
      <c r="BV20" s="292">
        <f t="shared" si="27"/>
        <v>0</v>
      </c>
      <c r="BW20" s="659"/>
      <c r="BX20" s="292">
        <f t="shared" si="28"/>
        <v>20</v>
      </c>
      <c r="BY20" s="292">
        <f t="shared" si="29"/>
        <v>10</v>
      </c>
      <c r="BZ20" s="292">
        <f t="shared" si="30"/>
        <v>8</v>
      </c>
    </row>
    <row r="21" spans="2:78" s="112" customFormat="1" ht="18" customHeight="1" x14ac:dyDescent="0.2">
      <c r="B21" s="935"/>
      <c r="C21" s="1052"/>
      <c r="D21" s="78">
        <v>2</v>
      </c>
      <c r="E21" s="67"/>
      <c r="G21" s="131">
        <f t="shared" si="2"/>
        <v>12</v>
      </c>
      <c r="H21" s="1030">
        <v>112</v>
      </c>
      <c r="I21" s="1030">
        <v>1</v>
      </c>
      <c r="J21" s="1031" t="s">
        <v>184</v>
      </c>
      <c r="K21" s="1032"/>
      <c r="L21" s="1033"/>
      <c r="M21" s="1030" t="s">
        <v>209</v>
      </c>
      <c r="N21" s="512">
        <f t="shared" si="31"/>
        <v>9</v>
      </c>
      <c r="O21" s="1034">
        <v>31101</v>
      </c>
      <c r="P21" s="1034">
        <v>38160</v>
      </c>
      <c r="Q21" s="132">
        <f t="shared" si="32"/>
        <v>40</v>
      </c>
      <c r="R21" s="132">
        <f t="shared" si="3"/>
        <v>1</v>
      </c>
      <c r="S21" s="132">
        <f t="shared" si="4"/>
        <v>20</v>
      </c>
      <c r="T21" s="132">
        <f t="shared" si="5"/>
        <v>9</v>
      </c>
      <c r="U21" s="1035">
        <v>164240</v>
      </c>
      <c r="V21" s="1035">
        <v>194900</v>
      </c>
      <c r="W21" s="1035"/>
      <c r="X21" s="1035"/>
      <c r="Y21" s="134">
        <f t="shared" si="33"/>
        <v>359140</v>
      </c>
      <c r="Z21" s="1035">
        <v>40000</v>
      </c>
      <c r="AA21" s="1035"/>
      <c r="AB21" s="1035"/>
      <c r="AC21" s="1035"/>
      <c r="AD21" s="1035"/>
      <c r="AE21" s="1035"/>
      <c r="AF21" s="1035"/>
      <c r="AG21" s="1035">
        <v>5000</v>
      </c>
      <c r="AH21" s="134">
        <f t="shared" si="34"/>
        <v>45000</v>
      </c>
      <c r="AI21" s="1035"/>
      <c r="AJ21" s="1035"/>
      <c r="AK21" s="1035"/>
      <c r="AL21" s="1035"/>
      <c r="AM21" s="1035"/>
      <c r="AN21" s="1035"/>
      <c r="AO21" s="1036"/>
      <c r="AP21" s="1037"/>
      <c r="AQ21" s="1035">
        <v>15000</v>
      </c>
      <c r="AR21" s="1038"/>
      <c r="AS21" s="584">
        <f t="shared" si="35"/>
        <v>15000</v>
      </c>
      <c r="AT21" s="134">
        <f t="shared" si="6"/>
        <v>60000</v>
      </c>
      <c r="AU21" s="134">
        <f t="shared" si="7"/>
        <v>419140</v>
      </c>
      <c r="AV21" s="268">
        <f t="shared" si="8"/>
        <v>0</v>
      </c>
      <c r="AW21" s="268">
        <f t="shared" si="9"/>
        <v>0</v>
      </c>
      <c r="AX21" s="268">
        <f t="shared" si="10"/>
        <v>0</v>
      </c>
      <c r="AY21" s="268">
        <f t="shared" si="11"/>
        <v>0</v>
      </c>
      <c r="AZ21" s="268">
        <f t="shared" si="12"/>
        <v>419140</v>
      </c>
      <c r="BA21" s="659"/>
      <c r="BB21" s="288">
        <f t="shared" si="13"/>
        <v>0</v>
      </c>
      <c r="BC21" s="288">
        <f t="shared" si="14"/>
        <v>0</v>
      </c>
      <c r="BD21" s="288">
        <f t="shared" si="15"/>
        <v>0</v>
      </c>
      <c r="BE21" s="659"/>
      <c r="BF21" s="289">
        <f t="shared" si="36"/>
        <v>404140</v>
      </c>
      <c r="BG21" s="289">
        <f t="shared" si="16"/>
        <v>2331.5769230769229</v>
      </c>
      <c r="BH21" s="289">
        <f t="shared" si="17"/>
        <v>2914.4711538461534</v>
      </c>
      <c r="BI21" s="289">
        <f t="shared" si="18"/>
        <v>582.89423076923072</v>
      </c>
      <c r="BJ21" s="289">
        <f t="shared" si="19"/>
        <v>3147.6288461538461</v>
      </c>
      <c r="BK21" s="659"/>
      <c r="BL21" s="290">
        <f t="shared" si="37"/>
        <v>404140</v>
      </c>
      <c r="BM21" s="290">
        <f t="shared" si="20"/>
        <v>2331.5769230769229</v>
      </c>
      <c r="BN21" s="291" t="str">
        <f t="shared" si="21"/>
        <v>○</v>
      </c>
      <c r="BO21" s="659"/>
      <c r="BP21" s="292">
        <f t="shared" si="22"/>
        <v>45</v>
      </c>
      <c r="BQ21" s="292">
        <f t="shared" si="23"/>
        <v>20</v>
      </c>
      <c r="BR21" s="292">
        <f t="shared" si="24"/>
        <v>8</v>
      </c>
      <c r="BS21" s="659"/>
      <c r="BT21" s="292">
        <f t="shared" si="25"/>
        <v>25</v>
      </c>
      <c r="BU21" s="292">
        <f t="shared" si="26"/>
        <v>10</v>
      </c>
      <c r="BV21" s="292">
        <f t="shared" si="27"/>
        <v>0</v>
      </c>
      <c r="BW21" s="659"/>
      <c r="BX21" s="292">
        <f t="shared" si="28"/>
        <v>20</v>
      </c>
      <c r="BY21" s="292">
        <f t="shared" si="29"/>
        <v>10</v>
      </c>
      <c r="BZ21" s="292">
        <f t="shared" si="30"/>
        <v>8</v>
      </c>
    </row>
    <row r="22" spans="2:78" s="112" customFormat="1" ht="18" customHeight="1" thickBot="1" x14ac:dyDescent="0.25">
      <c r="B22" s="936"/>
      <c r="C22" s="1053"/>
      <c r="D22" s="82">
        <v>1</v>
      </c>
      <c r="E22" s="26"/>
      <c r="G22" s="131">
        <f t="shared" si="2"/>
        <v>13</v>
      </c>
      <c r="H22" s="1030">
        <v>113</v>
      </c>
      <c r="I22" s="1039">
        <v>1</v>
      </c>
      <c r="J22" s="1031" t="s">
        <v>185</v>
      </c>
      <c r="K22" s="1032"/>
      <c r="L22" s="1033"/>
      <c r="M22" s="1040" t="s">
        <v>56</v>
      </c>
      <c r="N22" s="513">
        <f t="shared" si="31"/>
        <v>5</v>
      </c>
      <c r="O22" s="1034">
        <v>31246</v>
      </c>
      <c r="P22" s="1034">
        <v>38722</v>
      </c>
      <c r="Q22" s="132">
        <f t="shared" si="32"/>
        <v>39</v>
      </c>
      <c r="R22" s="132">
        <f t="shared" si="3"/>
        <v>8</v>
      </c>
      <c r="S22" s="132">
        <f t="shared" si="4"/>
        <v>19</v>
      </c>
      <c r="T22" s="132">
        <f t="shared" si="5"/>
        <v>2</v>
      </c>
      <c r="U22" s="1035">
        <v>162740</v>
      </c>
      <c r="V22" s="1035">
        <v>133760</v>
      </c>
      <c r="W22" s="1035"/>
      <c r="X22" s="1035"/>
      <c r="Y22" s="134">
        <f t="shared" si="33"/>
        <v>296500</v>
      </c>
      <c r="Z22" s="1035"/>
      <c r="AA22" s="1035">
        <v>5000</v>
      </c>
      <c r="AB22" s="1035"/>
      <c r="AC22" s="1035"/>
      <c r="AD22" s="1035"/>
      <c r="AE22" s="1035"/>
      <c r="AF22" s="1035"/>
      <c r="AG22" s="1035">
        <v>5000</v>
      </c>
      <c r="AH22" s="134">
        <f t="shared" si="34"/>
        <v>10000</v>
      </c>
      <c r="AI22" s="1035">
        <v>15000</v>
      </c>
      <c r="AJ22" s="1035"/>
      <c r="AK22" s="1035"/>
      <c r="AL22" s="1035"/>
      <c r="AM22" s="1035"/>
      <c r="AN22" s="1035"/>
      <c r="AO22" s="1036"/>
      <c r="AP22" s="1037"/>
      <c r="AQ22" s="1035">
        <v>15000</v>
      </c>
      <c r="AR22" s="1038"/>
      <c r="AS22" s="584">
        <f t="shared" si="35"/>
        <v>30000</v>
      </c>
      <c r="AT22" s="134">
        <f t="shared" si="6"/>
        <v>40000</v>
      </c>
      <c r="AU22" s="134">
        <f t="shared" si="7"/>
        <v>336500</v>
      </c>
      <c r="AV22" s="268">
        <f t="shared" si="8"/>
        <v>44206.730769230773</v>
      </c>
      <c r="AW22" s="268">
        <f t="shared" si="9"/>
        <v>4420.6730769230771</v>
      </c>
      <c r="AX22" s="268">
        <f t="shared" si="10"/>
        <v>19097.307692307691</v>
      </c>
      <c r="AY22" s="268">
        <f t="shared" si="11"/>
        <v>67724.711538461546</v>
      </c>
      <c r="AZ22" s="268">
        <f t="shared" si="12"/>
        <v>404224.71153846156</v>
      </c>
      <c r="BA22" s="659"/>
      <c r="BB22" s="288">
        <f t="shared" si="13"/>
        <v>20</v>
      </c>
      <c r="BC22" s="288">
        <f t="shared" si="14"/>
        <v>10</v>
      </c>
      <c r="BD22" s="288">
        <f t="shared" si="15"/>
        <v>8</v>
      </c>
      <c r="BE22" s="659"/>
      <c r="BF22" s="289">
        <f t="shared" si="36"/>
        <v>306500</v>
      </c>
      <c r="BG22" s="289">
        <f t="shared" si="16"/>
        <v>1768.2692307692307</v>
      </c>
      <c r="BH22" s="289">
        <f t="shared" si="17"/>
        <v>2210.3365384615386</v>
      </c>
      <c r="BI22" s="289">
        <f t="shared" si="18"/>
        <v>442.06730769230768</v>
      </c>
      <c r="BJ22" s="289">
        <f t="shared" si="19"/>
        <v>2387.1634615384614</v>
      </c>
      <c r="BK22" s="659"/>
      <c r="BL22" s="290">
        <f t="shared" si="37"/>
        <v>306500</v>
      </c>
      <c r="BM22" s="290">
        <f t="shared" si="20"/>
        <v>1768.2692307692307</v>
      </c>
      <c r="BN22" s="291" t="str">
        <f t="shared" si="21"/>
        <v>○</v>
      </c>
      <c r="BO22" s="659"/>
      <c r="BP22" s="292">
        <f t="shared" si="22"/>
        <v>45</v>
      </c>
      <c r="BQ22" s="292">
        <f t="shared" si="23"/>
        <v>20</v>
      </c>
      <c r="BR22" s="292">
        <f t="shared" si="24"/>
        <v>8</v>
      </c>
      <c r="BS22" s="659"/>
      <c r="BT22" s="292">
        <f t="shared" si="25"/>
        <v>25</v>
      </c>
      <c r="BU22" s="292">
        <f t="shared" si="26"/>
        <v>10</v>
      </c>
      <c r="BV22" s="292">
        <f t="shared" si="27"/>
        <v>0</v>
      </c>
      <c r="BW22" s="659"/>
      <c r="BX22" s="292">
        <f t="shared" si="28"/>
        <v>20</v>
      </c>
      <c r="BY22" s="292">
        <f t="shared" si="29"/>
        <v>10</v>
      </c>
      <c r="BZ22" s="292">
        <f t="shared" si="30"/>
        <v>8</v>
      </c>
    </row>
    <row r="23" spans="2:78" s="112" customFormat="1" ht="18" customHeight="1" x14ac:dyDescent="0.2">
      <c r="B23" s="150"/>
      <c r="C23" s="149"/>
      <c r="D23" s="151"/>
      <c r="E23" s="26"/>
      <c r="G23" s="131">
        <f t="shared" si="2"/>
        <v>14</v>
      </c>
      <c r="H23" s="1030">
        <v>114</v>
      </c>
      <c r="I23" s="1030">
        <v>2</v>
      </c>
      <c r="J23" s="1031" t="s">
        <v>186</v>
      </c>
      <c r="K23" s="1032"/>
      <c r="L23" s="1041"/>
      <c r="M23" s="1042" t="s">
        <v>55</v>
      </c>
      <c r="N23" s="514">
        <f t="shared" si="31"/>
        <v>6</v>
      </c>
      <c r="O23" s="1043">
        <v>28831</v>
      </c>
      <c r="P23" s="1034">
        <v>39027</v>
      </c>
      <c r="Q23" s="132">
        <f t="shared" si="32"/>
        <v>46</v>
      </c>
      <c r="R23" s="132">
        <f t="shared" si="3"/>
        <v>3</v>
      </c>
      <c r="S23" s="132">
        <f t="shared" si="4"/>
        <v>18</v>
      </c>
      <c r="T23" s="132">
        <f t="shared" si="5"/>
        <v>4</v>
      </c>
      <c r="U23" s="1035">
        <v>173240</v>
      </c>
      <c r="V23" s="1035">
        <v>130550</v>
      </c>
      <c r="W23" s="1035"/>
      <c r="X23" s="1035"/>
      <c r="Y23" s="134">
        <f t="shared" si="33"/>
        <v>303790</v>
      </c>
      <c r="Z23" s="1035">
        <v>10000</v>
      </c>
      <c r="AA23" s="1035"/>
      <c r="AB23" s="1035"/>
      <c r="AC23" s="1035"/>
      <c r="AD23" s="1035"/>
      <c r="AE23" s="1035"/>
      <c r="AF23" s="1035"/>
      <c r="AG23" s="1035">
        <v>5000</v>
      </c>
      <c r="AH23" s="134">
        <f t="shared" si="34"/>
        <v>15000</v>
      </c>
      <c r="AI23" s="1035">
        <v>5000</v>
      </c>
      <c r="AJ23" s="1035"/>
      <c r="AK23" s="1035"/>
      <c r="AL23" s="1035"/>
      <c r="AM23" s="1035"/>
      <c r="AN23" s="1035"/>
      <c r="AO23" s="1036"/>
      <c r="AP23" s="1037"/>
      <c r="AQ23" s="1035">
        <v>15000</v>
      </c>
      <c r="AR23" s="1038"/>
      <c r="AS23" s="584">
        <f t="shared" si="35"/>
        <v>20000</v>
      </c>
      <c r="AT23" s="134">
        <f t="shared" si="6"/>
        <v>35000</v>
      </c>
      <c r="AU23" s="134">
        <f t="shared" si="7"/>
        <v>338790</v>
      </c>
      <c r="AV23" s="268">
        <f t="shared" si="8"/>
        <v>45979.326923076922</v>
      </c>
      <c r="AW23" s="268">
        <f t="shared" si="9"/>
        <v>4597.9326923076924</v>
      </c>
      <c r="AX23" s="268">
        <f t="shared" si="10"/>
        <v>19863.069230769233</v>
      </c>
      <c r="AY23" s="268">
        <f t="shared" si="11"/>
        <v>70440.328846153847</v>
      </c>
      <c r="AZ23" s="268">
        <f t="shared" si="12"/>
        <v>409230.32884615386</v>
      </c>
      <c r="BA23" s="659"/>
      <c r="BB23" s="288">
        <f t="shared" si="13"/>
        <v>20</v>
      </c>
      <c r="BC23" s="288">
        <f t="shared" si="14"/>
        <v>10</v>
      </c>
      <c r="BD23" s="288">
        <f t="shared" si="15"/>
        <v>8</v>
      </c>
      <c r="BE23" s="659"/>
      <c r="BF23" s="289">
        <f t="shared" si="36"/>
        <v>318790</v>
      </c>
      <c r="BG23" s="289">
        <f t="shared" si="16"/>
        <v>1839.1730769230769</v>
      </c>
      <c r="BH23" s="289">
        <f t="shared" si="17"/>
        <v>2298.9663461538462</v>
      </c>
      <c r="BI23" s="289">
        <f t="shared" si="18"/>
        <v>459.79326923076923</v>
      </c>
      <c r="BJ23" s="289">
        <f t="shared" si="19"/>
        <v>2482.8836538461542</v>
      </c>
      <c r="BK23" s="659"/>
      <c r="BL23" s="290">
        <f t="shared" si="37"/>
        <v>318790</v>
      </c>
      <c r="BM23" s="290">
        <f t="shared" si="20"/>
        <v>1839.1730769230769</v>
      </c>
      <c r="BN23" s="291" t="str">
        <f t="shared" si="21"/>
        <v>○</v>
      </c>
      <c r="BO23" s="659"/>
      <c r="BP23" s="292">
        <f t="shared" si="22"/>
        <v>45</v>
      </c>
      <c r="BQ23" s="292">
        <f t="shared" si="23"/>
        <v>20</v>
      </c>
      <c r="BR23" s="292">
        <f t="shared" si="24"/>
        <v>8</v>
      </c>
      <c r="BS23" s="659"/>
      <c r="BT23" s="292">
        <f t="shared" si="25"/>
        <v>25</v>
      </c>
      <c r="BU23" s="292">
        <f t="shared" si="26"/>
        <v>10</v>
      </c>
      <c r="BV23" s="292">
        <f t="shared" si="27"/>
        <v>0</v>
      </c>
      <c r="BW23" s="659"/>
      <c r="BX23" s="292">
        <f t="shared" si="28"/>
        <v>20</v>
      </c>
      <c r="BY23" s="292">
        <f t="shared" si="29"/>
        <v>10</v>
      </c>
      <c r="BZ23" s="292">
        <f t="shared" si="30"/>
        <v>8</v>
      </c>
    </row>
    <row r="24" spans="2:78" s="112" customFormat="1" ht="18" customHeight="1" x14ac:dyDescent="0.2">
      <c r="B24" s="26"/>
      <c r="C24" s="26"/>
      <c r="D24" s="26"/>
      <c r="E24" s="26"/>
      <c r="G24" s="131">
        <f t="shared" si="2"/>
        <v>15</v>
      </c>
      <c r="H24" s="1030">
        <v>115</v>
      </c>
      <c r="I24" s="1030">
        <v>1</v>
      </c>
      <c r="J24" s="1031" t="s">
        <v>187</v>
      </c>
      <c r="K24" s="1032"/>
      <c r="L24" s="1041"/>
      <c r="M24" s="1040" t="s">
        <v>56</v>
      </c>
      <c r="N24" s="515">
        <f t="shared" si="31"/>
        <v>5</v>
      </c>
      <c r="O24" s="1043">
        <v>25877</v>
      </c>
      <c r="P24" s="1034">
        <v>39609</v>
      </c>
      <c r="Q24" s="132">
        <f t="shared" si="32"/>
        <v>54</v>
      </c>
      <c r="R24" s="132">
        <f t="shared" si="3"/>
        <v>4</v>
      </c>
      <c r="S24" s="132">
        <f t="shared" si="4"/>
        <v>16</v>
      </c>
      <c r="T24" s="132">
        <f t="shared" si="5"/>
        <v>9</v>
      </c>
      <c r="U24" s="1035">
        <v>179240</v>
      </c>
      <c r="V24" s="1035">
        <v>136970</v>
      </c>
      <c r="W24" s="1035"/>
      <c r="X24" s="1035"/>
      <c r="Y24" s="134">
        <f t="shared" si="33"/>
        <v>316210</v>
      </c>
      <c r="Z24" s="1035"/>
      <c r="AA24" s="1035"/>
      <c r="AB24" s="1035"/>
      <c r="AC24" s="1035"/>
      <c r="AD24" s="1035"/>
      <c r="AE24" s="1035"/>
      <c r="AF24" s="1035"/>
      <c r="AG24" s="1035">
        <v>5000</v>
      </c>
      <c r="AH24" s="134">
        <f t="shared" si="34"/>
        <v>5000</v>
      </c>
      <c r="AI24" s="1035">
        <v>20000</v>
      </c>
      <c r="AJ24" s="1035"/>
      <c r="AK24" s="1035"/>
      <c r="AL24" s="1035"/>
      <c r="AM24" s="1035"/>
      <c r="AN24" s="1035"/>
      <c r="AO24" s="1036"/>
      <c r="AP24" s="1037"/>
      <c r="AQ24" s="1035"/>
      <c r="AR24" s="1038"/>
      <c r="AS24" s="584">
        <f t="shared" si="35"/>
        <v>20000</v>
      </c>
      <c r="AT24" s="134">
        <f t="shared" si="6"/>
        <v>25000</v>
      </c>
      <c r="AU24" s="134">
        <f t="shared" si="7"/>
        <v>341210</v>
      </c>
      <c r="AV24" s="268">
        <f t="shared" si="8"/>
        <v>46328.365384615383</v>
      </c>
      <c r="AW24" s="268">
        <f t="shared" si="9"/>
        <v>4632.8365384615381</v>
      </c>
      <c r="AX24" s="268">
        <f t="shared" si="10"/>
        <v>20013.853846153845</v>
      </c>
      <c r="AY24" s="268">
        <f t="shared" si="11"/>
        <v>70975.055769230763</v>
      </c>
      <c r="AZ24" s="268">
        <f t="shared" si="12"/>
        <v>412185.05576923076</v>
      </c>
      <c r="BA24" s="659"/>
      <c r="BB24" s="288">
        <f t="shared" si="13"/>
        <v>20</v>
      </c>
      <c r="BC24" s="288">
        <f t="shared" si="14"/>
        <v>10</v>
      </c>
      <c r="BD24" s="288">
        <f t="shared" si="15"/>
        <v>8</v>
      </c>
      <c r="BE24" s="659"/>
      <c r="BF24" s="289">
        <f t="shared" si="36"/>
        <v>321210</v>
      </c>
      <c r="BG24" s="289">
        <f t="shared" si="16"/>
        <v>1853.1346153846152</v>
      </c>
      <c r="BH24" s="289">
        <f t="shared" si="17"/>
        <v>2316.4182692307691</v>
      </c>
      <c r="BI24" s="289">
        <f t="shared" si="18"/>
        <v>463.28365384615381</v>
      </c>
      <c r="BJ24" s="289">
        <f t="shared" si="19"/>
        <v>2501.7317307692306</v>
      </c>
      <c r="BK24" s="659"/>
      <c r="BL24" s="290">
        <f t="shared" si="37"/>
        <v>321210</v>
      </c>
      <c r="BM24" s="290">
        <f t="shared" si="20"/>
        <v>1853.1346153846152</v>
      </c>
      <c r="BN24" s="291" t="str">
        <f t="shared" si="21"/>
        <v>○</v>
      </c>
      <c r="BO24" s="659"/>
      <c r="BP24" s="292">
        <f t="shared" si="22"/>
        <v>45</v>
      </c>
      <c r="BQ24" s="292">
        <f t="shared" si="23"/>
        <v>20</v>
      </c>
      <c r="BR24" s="292">
        <f t="shared" si="24"/>
        <v>8</v>
      </c>
      <c r="BS24" s="659"/>
      <c r="BT24" s="292">
        <f t="shared" si="25"/>
        <v>25</v>
      </c>
      <c r="BU24" s="292">
        <f t="shared" si="26"/>
        <v>10</v>
      </c>
      <c r="BV24" s="292">
        <f t="shared" si="27"/>
        <v>0</v>
      </c>
      <c r="BW24" s="659"/>
      <c r="BX24" s="292">
        <f t="shared" si="28"/>
        <v>20</v>
      </c>
      <c r="BY24" s="292">
        <f t="shared" si="29"/>
        <v>10</v>
      </c>
      <c r="BZ24" s="292">
        <f t="shared" si="30"/>
        <v>8</v>
      </c>
    </row>
    <row r="25" spans="2:78" s="112" customFormat="1" ht="18" customHeight="1" x14ac:dyDescent="0.2">
      <c r="B25" s="20" t="s">
        <v>11</v>
      </c>
      <c r="C25" s="21"/>
      <c r="D25" s="22">
        <f>'①残業代込み賃金設計＆検証'!M11</f>
        <v>2080</v>
      </c>
      <c r="E25" s="19" t="s">
        <v>12</v>
      </c>
      <c r="G25" s="131">
        <f t="shared" si="2"/>
        <v>16</v>
      </c>
      <c r="H25" s="1030">
        <v>116</v>
      </c>
      <c r="I25" s="1030">
        <v>1</v>
      </c>
      <c r="J25" s="1031" t="s">
        <v>188</v>
      </c>
      <c r="K25" s="1032"/>
      <c r="L25" s="1041"/>
      <c r="M25" s="1040" t="s">
        <v>56</v>
      </c>
      <c r="N25" s="515">
        <f t="shared" si="31"/>
        <v>5</v>
      </c>
      <c r="O25" s="1043">
        <v>31666</v>
      </c>
      <c r="P25" s="1034">
        <v>39678</v>
      </c>
      <c r="Q25" s="132">
        <f t="shared" si="32"/>
        <v>38</v>
      </c>
      <c r="R25" s="132">
        <f t="shared" si="3"/>
        <v>6</v>
      </c>
      <c r="S25" s="132">
        <f t="shared" si="4"/>
        <v>16</v>
      </c>
      <c r="T25" s="132">
        <f t="shared" si="5"/>
        <v>7</v>
      </c>
      <c r="U25" s="1035">
        <v>161240</v>
      </c>
      <c r="V25" s="1035">
        <v>118780</v>
      </c>
      <c r="W25" s="1035"/>
      <c r="X25" s="1035"/>
      <c r="Y25" s="134">
        <f t="shared" si="33"/>
        <v>280020</v>
      </c>
      <c r="Z25" s="1035"/>
      <c r="AA25" s="1035"/>
      <c r="AB25" s="1035"/>
      <c r="AC25" s="1035"/>
      <c r="AD25" s="1035"/>
      <c r="AE25" s="1035"/>
      <c r="AF25" s="1035"/>
      <c r="AG25" s="1035">
        <v>5000</v>
      </c>
      <c r="AH25" s="134">
        <f t="shared" si="34"/>
        <v>5000</v>
      </c>
      <c r="AI25" s="1035">
        <v>15000</v>
      </c>
      <c r="AJ25" s="1035"/>
      <c r="AK25" s="1035"/>
      <c r="AL25" s="1035"/>
      <c r="AM25" s="1035"/>
      <c r="AN25" s="1035"/>
      <c r="AO25" s="1036"/>
      <c r="AP25" s="1037"/>
      <c r="AQ25" s="1035"/>
      <c r="AR25" s="1038"/>
      <c r="AS25" s="584">
        <f t="shared" si="35"/>
        <v>15000</v>
      </c>
      <c r="AT25" s="134">
        <f t="shared" si="6"/>
        <v>20000</v>
      </c>
      <c r="AU25" s="134">
        <f t="shared" si="7"/>
        <v>300020</v>
      </c>
      <c r="AV25" s="268">
        <f t="shared" si="8"/>
        <v>41108.653846153844</v>
      </c>
      <c r="AW25" s="268">
        <f t="shared" si="9"/>
        <v>4110.8653846153848</v>
      </c>
      <c r="AX25" s="268">
        <f t="shared" si="10"/>
        <v>17758.938461538462</v>
      </c>
      <c r="AY25" s="268">
        <f t="shared" si="11"/>
        <v>62978.457692307689</v>
      </c>
      <c r="AZ25" s="268">
        <f t="shared" si="12"/>
        <v>362998.45769230771</v>
      </c>
      <c r="BA25" s="659"/>
      <c r="BB25" s="288">
        <f t="shared" si="13"/>
        <v>20</v>
      </c>
      <c r="BC25" s="288">
        <f t="shared" si="14"/>
        <v>10</v>
      </c>
      <c r="BD25" s="288">
        <f t="shared" si="15"/>
        <v>8</v>
      </c>
      <c r="BE25" s="659"/>
      <c r="BF25" s="289">
        <f t="shared" si="36"/>
        <v>285020</v>
      </c>
      <c r="BG25" s="289">
        <f t="shared" si="16"/>
        <v>1644.3461538461538</v>
      </c>
      <c r="BH25" s="289">
        <f t="shared" si="17"/>
        <v>2055.4326923076924</v>
      </c>
      <c r="BI25" s="289">
        <f t="shared" si="18"/>
        <v>411.08653846153845</v>
      </c>
      <c r="BJ25" s="289">
        <f t="shared" si="19"/>
        <v>2219.8673076923078</v>
      </c>
      <c r="BK25" s="659"/>
      <c r="BL25" s="290">
        <f t="shared" si="37"/>
        <v>285020</v>
      </c>
      <c r="BM25" s="290">
        <f t="shared" si="20"/>
        <v>1644.3461538461538</v>
      </c>
      <c r="BN25" s="291" t="str">
        <f t="shared" si="21"/>
        <v>○</v>
      </c>
      <c r="BO25" s="659"/>
      <c r="BP25" s="292">
        <f t="shared" si="22"/>
        <v>45</v>
      </c>
      <c r="BQ25" s="292">
        <f t="shared" si="23"/>
        <v>20</v>
      </c>
      <c r="BR25" s="292">
        <f t="shared" si="24"/>
        <v>8</v>
      </c>
      <c r="BS25" s="659"/>
      <c r="BT25" s="292">
        <f t="shared" si="25"/>
        <v>25</v>
      </c>
      <c r="BU25" s="292">
        <f t="shared" si="26"/>
        <v>10</v>
      </c>
      <c r="BV25" s="292">
        <f t="shared" si="27"/>
        <v>0</v>
      </c>
      <c r="BW25" s="659"/>
      <c r="BX25" s="292">
        <f t="shared" si="28"/>
        <v>20</v>
      </c>
      <c r="BY25" s="292">
        <f t="shared" si="29"/>
        <v>10</v>
      </c>
      <c r="BZ25" s="292">
        <f t="shared" si="30"/>
        <v>8</v>
      </c>
    </row>
    <row r="26" spans="2:78" s="112" customFormat="1" ht="18" customHeight="1" x14ac:dyDescent="0.2">
      <c r="B26" s="17" t="s">
        <v>14</v>
      </c>
      <c r="C26" s="18"/>
      <c r="D26" s="22">
        <f>'①残業代込み賃金設計＆検証'!M12</f>
        <v>173.33333333333334</v>
      </c>
      <c r="E26" s="19" t="s">
        <v>12</v>
      </c>
      <c r="G26" s="131">
        <f t="shared" si="2"/>
        <v>17</v>
      </c>
      <c r="H26" s="1030">
        <v>117</v>
      </c>
      <c r="I26" s="1039">
        <v>1</v>
      </c>
      <c r="J26" s="1031" t="s">
        <v>189</v>
      </c>
      <c r="K26" s="1032"/>
      <c r="L26" s="1041"/>
      <c r="M26" s="1040" t="s">
        <v>56</v>
      </c>
      <c r="N26" s="515">
        <f t="shared" si="31"/>
        <v>5</v>
      </c>
      <c r="O26" s="1043">
        <v>30727</v>
      </c>
      <c r="P26" s="1034">
        <v>39909</v>
      </c>
      <c r="Q26" s="132">
        <f t="shared" si="32"/>
        <v>41</v>
      </c>
      <c r="R26" s="132">
        <f t="shared" si="3"/>
        <v>1</v>
      </c>
      <c r="S26" s="132">
        <f t="shared" si="4"/>
        <v>15</v>
      </c>
      <c r="T26" s="132">
        <f t="shared" si="5"/>
        <v>11</v>
      </c>
      <c r="U26" s="1035">
        <v>165740</v>
      </c>
      <c r="V26" s="1035">
        <v>132690</v>
      </c>
      <c r="W26" s="1035"/>
      <c r="X26" s="1035"/>
      <c r="Y26" s="134">
        <f t="shared" si="33"/>
        <v>298430</v>
      </c>
      <c r="Z26" s="1035"/>
      <c r="AA26" s="1035">
        <v>5000</v>
      </c>
      <c r="AB26" s="1035"/>
      <c r="AC26" s="1035"/>
      <c r="AD26" s="1035"/>
      <c r="AE26" s="1035"/>
      <c r="AF26" s="1035"/>
      <c r="AG26" s="1035">
        <v>5000</v>
      </c>
      <c r="AH26" s="134">
        <f t="shared" si="34"/>
        <v>10000</v>
      </c>
      <c r="AI26" s="1035">
        <v>15000</v>
      </c>
      <c r="AJ26" s="1035"/>
      <c r="AK26" s="1035"/>
      <c r="AL26" s="1035"/>
      <c r="AM26" s="1035"/>
      <c r="AN26" s="1035"/>
      <c r="AO26" s="1036"/>
      <c r="AP26" s="1037"/>
      <c r="AQ26" s="1035">
        <v>15000</v>
      </c>
      <c r="AR26" s="1038"/>
      <c r="AS26" s="584">
        <f t="shared" si="35"/>
        <v>30000</v>
      </c>
      <c r="AT26" s="134">
        <f t="shared" si="6"/>
        <v>40000</v>
      </c>
      <c r="AU26" s="134">
        <f t="shared" si="7"/>
        <v>338430</v>
      </c>
      <c r="AV26" s="268">
        <f t="shared" si="8"/>
        <v>44485.096153846156</v>
      </c>
      <c r="AW26" s="268">
        <f t="shared" si="9"/>
        <v>4448.5096153846152</v>
      </c>
      <c r="AX26" s="268">
        <f t="shared" si="10"/>
        <v>19217.561538461538</v>
      </c>
      <c r="AY26" s="268">
        <f t="shared" si="11"/>
        <v>68151.167307692318</v>
      </c>
      <c r="AZ26" s="268">
        <f t="shared" si="12"/>
        <v>406581.16730769235</v>
      </c>
      <c r="BA26" s="659"/>
      <c r="BB26" s="288">
        <f t="shared" si="13"/>
        <v>20</v>
      </c>
      <c r="BC26" s="288">
        <f t="shared" si="14"/>
        <v>10</v>
      </c>
      <c r="BD26" s="288">
        <f t="shared" si="15"/>
        <v>8</v>
      </c>
      <c r="BE26" s="659"/>
      <c r="BF26" s="289">
        <f t="shared" si="36"/>
        <v>308430</v>
      </c>
      <c r="BG26" s="289">
        <f t="shared" si="16"/>
        <v>1779.403846153846</v>
      </c>
      <c r="BH26" s="289">
        <f t="shared" si="17"/>
        <v>2224.2548076923076</v>
      </c>
      <c r="BI26" s="289">
        <f t="shared" si="18"/>
        <v>444.85096153846149</v>
      </c>
      <c r="BJ26" s="289">
        <f t="shared" si="19"/>
        <v>2402.1951923076922</v>
      </c>
      <c r="BK26" s="659"/>
      <c r="BL26" s="290">
        <f t="shared" si="37"/>
        <v>308430</v>
      </c>
      <c r="BM26" s="290">
        <f t="shared" si="20"/>
        <v>1779.403846153846</v>
      </c>
      <c r="BN26" s="291" t="str">
        <f t="shared" si="21"/>
        <v>○</v>
      </c>
      <c r="BO26" s="659"/>
      <c r="BP26" s="292">
        <f t="shared" si="22"/>
        <v>45</v>
      </c>
      <c r="BQ26" s="292">
        <f t="shared" si="23"/>
        <v>20</v>
      </c>
      <c r="BR26" s="292">
        <f t="shared" si="24"/>
        <v>8</v>
      </c>
      <c r="BS26" s="659"/>
      <c r="BT26" s="292">
        <f t="shared" si="25"/>
        <v>25</v>
      </c>
      <c r="BU26" s="292">
        <f t="shared" si="26"/>
        <v>10</v>
      </c>
      <c r="BV26" s="292">
        <f t="shared" si="27"/>
        <v>0</v>
      </c>
      <c r="BW26" s="659"/>
      <c r="BX26" s="292">
        <f t="shared" si="28"/>
        <v>20</v>
      </c>
      <c r="BY26" s="292">
        <f t="shared" si="29"/>
        <v>10</v>
      </c>
      <c r="BZ26" s="292">
        <f t="shared" si="30"/>
        <v>8</v>
      </c>
    </row>
    <row r="27" spans="2:78" s="112" customFormat="1" ht="18" customHeight="1" x14ac:dyDescent="0.2">
      <c r="B27" s="17" t="s">
        <v>16</v>
      </c>
      <c r="C27" s="18"/>
      <c r="D27" s="46">
        <f>'①残業代込み賃金設計＆検証'!M13</f>
        <v>1177</v>
      </c>
      <c r="E27" s="19" t="s">
        <v>17</v>
      </c>
      <c r="G27" s="131">
        <f t="shared" si="2"/>
        <v>18</v>
      </c>
      <c r="H27" s="1030">
        <v>118</v>
      </c>
      <c r="I27" s="1030">
        <v>2</v>
      </c>
      <c r="J27" s="1031" t="s">
        <v>190</v>
      </c>
      <c r="K27" s="1032"/>
      <c r="L27" s="1041"/>
      <c r="M27" s="1040" t="s">
        <v>56</v>
      </c>
      <c r="N27" s="515">
        <f t="shared" si="31"/>
        <v>5</v>
      </c>
      <c r="O27" s="1043">
        <v>32739</v>
      </c>
      <c r="P27" s="1034">
        <v>39998</v>
      </c>
      <c r="Q27" s="132">
        <f t="shared" si="32"/>
        <v>35</v>
      </c>
      <c r="R27" s="132">
        <f t="shared" si="3"/>
        <v>7</v>
      </c>
      <c r="S27" s="132">
        <f t="shared" si="4"/>
        <v>15</v>
      </c>
      <c r="T27" s="132">
        <f t="shared" si="5"/>
        <v>8</v>
      </c>
      <c r="U27" s="1035">
        <v>156740</v>
      </c>
      <c r="V27" s="1035">
        <v>120920</v>
      </c>
      <c r="W27" s="1035"/>
      <c r="X27" s="1035"/>
      <c r="Y27" s="134">
        <f t="shared" si="33"/>
        <v>277660</v>
      </c>
      <c r="Z27" s="1035"/>
      <c r="AA27" s="1035"/>
      <c r="AB27" s="1035"/>
      <c r="AC27" s="1035"/>
      <c r="AD27" s="1035"/>
      <c r="AE27" s="1035"/>
      <c r="AF27" s="1035"/>
      <c r="AG27" s="1035">
        <v>5000</v>
      </c>
      <c r="AH27" s="134">
        <f t="shared" si="34"/>
        <v>5000</v>
      </c>
      <c r="AI27" s="1035">
        <v>10000</v>
      </c>
      <c r="AJ27" s="1035"/>
      <c r="AK27" s="1035"/>
      <c r="AL27" s="1035"/>
      <c r="AM27" s="1035"/>
      <c r="AN27" s="1035"/>
      <c r="AO27" s="1036"/>
      <c r="AP27" s="1037"/>
      <c r="AQ27" s="1035"/>
      <c r="AR27" s="1038"/>
      <c r="AS27" s="584">
        <f t="shared" si="35"/>
        <v>10000</v>
      </c>
      <c r="AT27" s="134">
        <f t="shared" si="6"/>
        <v>15000</v>
      </c>
      <c r="AU27" s="134">
        <f t="shared" si="7"/>
        <v>292660</v>
      </c>
      <c r="AV27" s="268">
        <f t="shared" si="8"/>
        <v>40768.269230769227</v>
      </c>
      <c r="AW27" s="268">
        <f t="shared" si="9"/>
        <v>4076.8269230769229</v>
      </c>
      <c r="AX27" s="268">
        <f t="shared" si="10"/>
        <v>17611.892307692306</v>
      </c>
      <c r="AY27" s="268">
        <f t="shared" si="11"/>
        <v>62456.988461538451</v>
      </c>
      <c r="AZ27" s="268">
        <f t="shared" si="12"/>
        <v>355116.98846153845</v>
      </c>
      <c r="BA27" s="659"/>
      <c r="BB27" s="288">
        <f t="shared" si="13"/>
        <v>20</v>
      </c>
      <c r="BC27" s="288">
        <f t="shared" si="14"/>
        <v>10</v>
      </c>
      <c r="BD27" s="288">
        <f t="shared" si="15"/>
        <v>8</v>
      </c>
      <c r="BE27" s="659"/>
      <c r="BF27" s="289">
        <f t="shared" si="36"/>
        <v>282660</v>
      </c>
      <c r="BG27" s="289">
        <f t="shared" si="16"/>
        <v>1630.7307692307691</v>
      </c>
      <c r="BH27" s="289">
        <f t="shared" si="17"/>
        <v>2038.4134615384614</v>
      </c>
      <c r="BI27" s="289">
        <f t="shared" si="18"/>
        <v>407.68269230769226</v>
      </c>
      <c r="BJ27" s="289">
        <f t="shared" si="19"/>
        <v>2201.4865384615382</v>
      </c>
      <c r="BK27" s="659"/>
      <c r="BL27" s="290">
        <f t="shared" si="37"/>
        <v>282660</v>
      </c>
      <c r="BM27" s="290">
        <f t="shared" si="20"/>
        <v>1630.7307692307691</v>
      </c>
      <c r="BN27" s="291" t="str">
        <f t="shared" si="21"/>
        <v>○</v>
      </c>
      <c r="BO27" s="659"/>
      <c r="BP27" s="292">
        <f t="shared" si="22"/>
        <v>45</v>
      </c>
      <c r="BQ27" s="292">
        <f t="shared" si="23"/>
        <v>20</v>
      </c>
      <c r="BR27" s="292">
        <f t="shared" si="24"/>
        <v>8</v>
      </c>
      <c r="BS27" s="659"/>
      <c r="BT27" s="292">
        <f t="shared" si="25"/>
        <v>25</v>
      </c>
      <c r="BU27" s="292">
        <f t="shared" si="26"/>
        <v>10</v>
      </c>
      <c r="BV27" s="292">
        <f t="shared" si="27"/>
        <v>0</v>
      </c>
      <c r="BW27" s="659"/>
      <c r="BX27" s="292">
        <f t="shared" si="28"/>
        <v>20</v>
      </c>
      <c r="BY27" s="292">
        <f t="shared" si="29"/>
        <v>10</v>
      </c>
      <c r="BZ27" s="292">
        <f t="shared" si="30"/>
        <v>8</v>
      </c>
    </row>
    <row r="28" spans="2:78" s="112" customFormat="1" ht="18" customHeight="1" x14ac:dyDescent="0.2">
      <c r="B28" s="26"/>
      <c r="C28" s="26"/>
      <c r="D28" s="26"/>
      <c r="E28" s="6"/>
      <c r="G28" s="131">
        <f t="shared" si="2"/>
        <v>19</v>
      </c>
      <c r="H28" s="1030">
        <v>119</v>
      </c>
      <c r="I28" s="1030">
        <v>1</v>
      </c>
      <c r="J28" s="1031" t="s">
        <v>191</v>
      </c>
      <c r="K28" s="1032"/>
      <c r="L28" s="1041"/>
      <c r="M28" s="1042" t="s">
        <v>55</v>
      </c>
      <c r="N28" s="514">
        <f t="shared" si="31"/>
        <v>6</v>
      </c>
      <c r="O28" s="1043">
        <v>32912</v>
      </c>
      <c r="P28" s="1034">
        <v>40090</v>
      </c>
      <c r="Q28" s="132">
        <f t="shared" si="32"/>
        <v>35</v>
      </c>
      <c r="R28" s="132">
        <f t="shared" si="3"/>
        <v>1</v>
      </c>
      <c r="S28" s="132">
        <f t="shared" si="4"/>
        <v>15</v>
      </c>
      <c r="T28" s="132">
        <f t="shared" si="5"/>
        <v>5</v>
      </c>
      <c r="U28" s="1035">
        <v>156740</v>
      </c>
      <c r="V28" s="1035">
        <v>131620</v>
      </c>
      <c r="W28" s="1035"/>
      <c r="X28" s="1035"/>
      <c r="Y28" s="134">
        <f t="shared" si="33"/>
        <v>288360</v>
      </c>
      <c r="Z28" s="1035">
        <v>10000</v>
      </c>
      <c r="AA28" s="1035"/>
      <c r="AB28" s="1035"/>
      <c r="AC28" s="1035"/>
      <c r="AD28" s="1035"/>
      <c r="AE28" s="1035"/>
      <c r="AF28" s="1035"/>
      <c r="AG28" s="1035">
        <v>5000</v>
      </c>
      <c r="AH28" s="134">
        <f t="shared" si="34"/>
        <v>15000</v>
      </c>
      <c r="AI28" s="1035"/>
      <c r="AJ28" s="1035"/>
      <c r="AK28" s="1035"/>
      <c r="AL28" s="1035"/>
      <c r="AM28" s="1035"/>
      <c r="AN28" s="1035"/>
      <c r="AO28" s="1036"/>
      <c r="AP28" s="1037"/>
      <c r="AQ28" s="1035"/>
      <c r="AR28" s="1038"/>
      <c r="AS28" s="584">
        <f t="shared" si="35"/>
        <v>0</v>
      </c>
      <c r="AT28" s="134">
        <f t="shared" si="6"/>
        <v>15000</v>
      </c>
      <c r="AU28" s="134">
        <f t="shared" si="7"/>
        <v>303360</v>
      </c>
      <c r="AV28" s="268">
        <f t="shared" si="8"/>
        <v>43753.846153846156</v>
      </c>
      <c r="AW28" s="268">
        <f t="shared" si="9"/>
        <v>4375.3846153846152</v>
      </c>
      <c r="AX28" s="268">
        <f t="shared" si="10"/>
        <v>18901.661538461536</v>
      </c>
      <c r="AY28" s="268">
        <f t="shared" si="11"/>
        <v>67030.892307692309</v>
      </c>
      <c r="AZ28" s="268">
        <f t="shared" si="12"/>
        <v>370390.89230769232</v>
      </c>
      <c r="BA28" s="659"/>
      <c r="BB28" s="288">
        <f t="shared" si="13"/>
        <v>20</v>
      </c>
      <c r="BC28" s="288">
        <f t="shared" si="14"/>
        <v>10</v>
      </c>
      <c r="BD28" s="288">
        <f t="shared" si="15"/>
        <v>8</v>
      </c>
      <c r="BE28" s="659"/>
      <c r="BF28" s="289">
        <f t="shared" si="36"/>
        <v>303360</v>
      </c>
      <c r="BG28" s="289">
        <f t="shared" si="16"/>
        <v>1750.153846153846</v>
      </c>
      <c r="BH28" s="289">
        <f t="shared" si="17"/>
        <v>2187.6923076923076</v>
      </c>
      <c r="BI28" s="289">
        <f t="shared" si="18"/>
        <v>437.53846153846149</v>
      </c>
      <c r="BJ28" s="289">
        <f t="shared" si="19"/>
        <v>2362.707692307692</v>
      </c>
      <c r="BK28" s="659"/>
      <c r="BL28" s="290">
        <f t="shared" si="37"/>
        <v>303360</v>
      </c>
      <c r="BM28" s="290">
        <f t="shared" si="20"/>
        <v>1750.153846153846</v>
      </c>
      <c r="BN28" s="291" t="str">
        <f t="shared" si="21"/>
        <v>○</v>
      </c>
      <c r="BO28" s="659"/>
      <c r="BP28" s="292">
        <f t="shared" si="22"/>
        <v>45</v>
      </c>
      <c r="BQ28" s="292">
        <f t="shared" si="23"/>
        <v>20</v>
      </c>
      <c r="BR28" s="292">
        <f t="shared" si="24"/>
        <v>8</v>
      </c>
      <c r="BS28" s="659"/>
      <c r="BT28" s="292">
        <f t="shared" si="25"/>
        <v>25</v>
      </c>
      <c r="BU28" s="292">
        <f t="shared" si="26"/>
        <v>10</v>
      </c>
      <c r="BV28" s="292">
        <f t="shared" si="27"/>
        <v>0</v>
      </c>
      <c r="BW28" s="659"/>
      <c r="BX28" s="292">
        <f t="shared" si="28"/>
        <v>20</v>
      </c>
      <c r="BY28" s="292">
        <f t="shared" si="29"/>
        <v>10</v>
      </c>
      <c r="BZ28" s="292">
        <f t="shared" si="30"/>
        <v>8</v>
      </c>
    </row>
    <row r="29" spans="2:78" s="112" customFormat="1" ht="18" customHeight="1" x14ac:dyDescent="0.2">
      <c r="B29" s="83" t="s">
        <v>158</v>
      </c>
      <c r="C29" s="15"/>
      <c r="D29" s="26"/>
      <c r="E29" s="26"/>
      <c r="G29" s="131">
        <f t="shared" si="2"/>
        <v>20</v>
      </c>
      <c r="H29" s="1030">
        <v>120</v>
      </c>
      <c r="I29" s="1030">
        <v>1</v>
      </c>
      <c r="J29" s="1031" t="s">
        <v>192</v>
      </c>
      <c r="K29" s="1032"/>
      <c r="L29" s="1041"/>
      <c r="M29" s="1042" t="s">
        <v>51</v>
      </c>
      <c r="N29" s="514">
        <f t="shared" si="31"/>
        <v>11</v>
      </c>
      <c r="O29" s="1043">
        <v>30990</v>
      </c>
      <c r="P29" s="1034">
        <v>40287</v>
      </c>
      <c r="Q29" s="132">
        <f t="shared" si="32"/>
        <v>40</v>
      </c>
      <c r="R29" s="132">
        <f t="shared" si="3"/>
        <v>4</v>
      </c>
      <c r="S29" s="132">
        <f t="shared" si="4"/>
        <v>14</v>
      </c>
      <c r="T29" s="132">
        <f t="shared" si="5"/>
        <v>11</v>
      </c>
      <c r="U29" s="1035">
        <v>164240</v>
      </c>
      <c r="V29" s="1035">
        <v>255200</v>
      </c>
      <c r="W29" s="1035"/>
      <c r="X29" s="1035"/>
      <c r="Y29" s="134">
        <f t="shared" si="33"/>
        <v>419440</v>
      </c>
      <c r="Z29" s="1035">
        <v>70000</v>
      </c>
      <c r="AA29" s="1035">
        <v>15000</v>
      </c>
      <c r="AB29" s="1035"/>
      <c r="AC29" s="1035"/>
      <c r="AD29" s="1035"/>
      <c r="AE29" s="1035"/>
      <c r="AF29" s="1035"/>
      <c r="AG29" s="1035">
        <v>5000</v>
      </c>
      <c r="AH29" s="134">
        <f t="shared" si="34"/>
        <v>90000</v>
      </c>
      <c r="AI29" s="1035">
        <v>15000</v>
      </c>
      <c r="AJ29" s="1035"/>
      <c r="AK29" s="1035"/>
      <c r="AL29" s="1035"/>
      <c r="AM29" s="1035"/>
      <c r="AN29" s="1035"/>
      <c r="AO29" s="1036"/>
      <c r="AP29" s="1037"/>
      <c r="AQ29" s="1035"/>
      <c r="AR29" s="1038"/>
      <c r="AS29" s="584">
        <f t="shared" si="35"/>
        <v>15000</v>
      </c>
      <c r="AT29" s="134">
        <f t="shared" si="6"/>
        <v>105000</v>
      </c>
      <c r="AU29" s="134">
        <f t="shared" si="7"/>
        <v>524440</v>
      </c>
      <c r="AV29" s="268">
        <f t="shared" si="8"/>
        <v>0</v>
      </c>
      <c r="AW29" s="268">
        <f t="shared" si="9"/>
        <v>0</v>
      </c>
      <c r="AX29" s="268">
        <f t="shared" si="10"/>
        <v>0</v>
      </c>
      <c r="AY29" s="268">
        <f t="shared" si="11"/>
        <v>0</v>
      </c>
      <c r="AZ29" s="268">
        <f t="shared" si="12"/>
        <v>524440</v>
      </c>
      <c r="BA29" s="659"/>
      <c r="BB29" s="288">
        <f t="shared" si="13"/>
        <v>0</v>
      </c>
      <c r="BC29" s="288">
        <f t="shared" si="14"/>
        <v>0</v>
      </c>
      <c r="BD29" s="288">
        <f t="shared" si="15"/>
        <v>0</v>
      </c>
      <c r="BE29" s="659"/>
      <c r="BF29" s="289">
        <f t="shared" si="36"/>
        <v>509440</v>
      </c>
      <c r="BG29" s="289">
        <f t="shared" si="16"/>
        <v>2939.0769230769229</v>
      </c>
      <c r="BH29" s="289">
        <f t="shared" si="17"/>
        <v>3673.8461538461534</v>
      </c>
      <c r="BI29" s="289">
        <f t="shared" si="18"/>
        <v>734.76923076923072</v>
      </c>
      <c r="BJ29" s="289">
        <f t="shared" si="19"/>
        <v>3967.7538461538461</v>
      </c>
      <c r="BK29" s="659"/>
      <c r="BL29" s="290">
        <f t="shared" si="37"/>
        <v>509440</v>
      </c>
      <c r="BM29" s="290">
        <f t="shared" si="20"/>
        <v>2939.0769230769229</v>
      </c>
      <c r="BN29" s="291" t="str">
        <f t="shared" si="21"/>
        <v>○</v>
      </c>
      <c r="BO29" s="659"/>
      <c r="BP29" s="292">
        <f t="shared" si="22"/>
        <v>45</v>
      </c>
      <c r="BQ29" s="292">
        <f t="shared" si="23"/>
        <v>20</v>
      </c>
      <c r="BR29" s="292">
        <f t="shared" si="24"/>
        <v>8</v>
      </c>
      <c r="BS29" s="659"/>
      <c r="BT29" s="292">
        <f t="shared" si="25"/>
        <v>25</v>
      </c>
      <c r="BU29" s="292">
        <f t="shared" si="26"/>
        <v>10</v>
      </c>
      <c r="BV29" s="292">
        <f t="shared" si="27"/>
        <v>0</v>
      </c>
      <c r="BW29" s="659"/>
      <c r="BX29" s="292">
        <f t="shared" si="28"/>
        <v>20</v>
      </c>
      <c r="BY29" s="292">
        <f t="shared" si="29"/>
        <v>10</v>
      </c>
      <c r="BZ29" s="292">
        <f t="shared" si="30"/>
        <v>8</v>
      </c>
    </row>
    <row r="30" spans="2:78" s="112" customFormat="1" ht="18" customHeight="1" x14ac:dyDescent="0.2">
      <c r="B30" s="820" t="s">
        <v>40</v>
      </c>
      <c r="C30" s="929" t="s">
        <v>154</v>
      </c>
      <c r="D30" s="929" t="s">
        <v>155</v>
      </c>
      <c r="E30" s="820" t="s">
        <v>41</v>
      </c>
      <c r="G30" s="131">
        <f t="shared" si="2"/>
        <v>21</v>
      </c>
      <c r="H30" s="1030">
        <v>121</v>
      </c>
      <c r="I30" s="1030">
        <v>1</v>
      </c>
      <c r="J30" s="1031" t="s">
        <v>193</v>
      </c>
      <c r="K30" s="1032"/>
      <c r="L30" s="1041"/>
      <c r="M30" s="1042" t="s">
        <v>55</v>
      </c>
      <c r="N30" s="514">
        <f t="shared" si="31"/>
        <v>6</v>
      </c>
      <c r="O30" s="1043">
        <v>32174</v>
      </c>
      <c r="P30" s="1034">
        <v>40553</v>
      </c>
      <c r="Q30" s="132">
        <f t="shared" si="32"/>
        <v>37</v>
      </c>
      <c r="R30" s="132">
        <f t="shared" si="3"/>
        <v>2</v>
      </c>
      <c r="S30" s="132">
        <f t="shared" si="4"/>
        <v>14</v>
      </c>
      <c r="T30" s="132">
        <f t="shared" si="5"/>
        <v>2</v>
      </c>
      <c r="U30" s="1035">
        <v>159740</v>
      </c>
      <c r="V30" s="1035">
        <v>125200</v>
      </c>
      <c r="W30" s="1035"/>
      <c r="X30" s="1035"/>
      <c r="Y30" s="134">
        <f t="shared" si="33"/>
        <v>284940</v>
      </c>
      <c r="Z30" s="1035">
        <v>10000</v>
      </c>
      <c r="AA30" s="1035">
        <v>5000</v>
      </c>
      <c r="AB30" s="1035"/>
      <c r="AC30" s="1035"/>
      <c r="AD30" s="1035"/>
      <c r="AE30" s="1035"/>
      <c r="AF30" s="1035"/>
      <c r="AG30" s="1035">
        <v>5000</v>
      </c>
      <c r="AH30" s="134">
        <f t="shared" si="34"/>
        <v>20000</v>
      </c>
      <c r="AI30" s="1035">
        <v>15000</v>
      </c>
      <c r="AJ30" s="1035"/>
      <c r="AK30" s="1035"/>
      <c r="AL30" s="1035"/>
      <c r="AM30" s="1035"/>
      <c r="AN30" s="1035"/>
      <c r="AO30" s="1036"/>
      <c r="AP30" s="1037"/>
      <c r="AQ30" s="1035"/>
      <c r="AR30" s="1038"/>
      <c r="AS30" s="584">
        <f t="shared" si="35"/>
        <v>15000</v>
      </c>
      <c r="AT30" s="134">
        <f t="shared" si="6"/>
        <v>35000</v>
      </c>
      <c r="AU30" s="134">
        <f t="shared" si="7"/>
        <v>319940</v>
      </c>
      <c r="AV30" s="268">
        <f t="shared" si="8"/>
        <v>43981.730769230773</v>
      </c>
      <c r="AW30" s="268">
        <f t="shared" si="9"/>
        <v>4398.1730769230771</v>
      </c>
      <c r="AX30" s="268">
        <f t="shared" si="10"/>
        <v>19000.107692307694</v>
      </c>
      <c r="AY30" s="268">
        <f t="shared" si="11"/>
        <v>67380.011538461549</v>
      </c>
      <c r="AZ30" s="268">
        <f t="shared" si="12"/>
        <v>387320.01153846155</v>
      </c>
      <c r="BA30" s="659"/>
      <c r="BB30" s="288">
        <f t="shared" si="13"/>
        <v>20</v>
      </c>
      <c r="BC30" s="288">
        <f t="shared" si="14"/>
        <v>10</v>
      </c>
      <c r="BD30" s="288">
        <f t="shared" si="15"/>
        <v>8</v>
      </c>
      <c r="BE30" s="659"/>
      <c r="BF30" s="289">
        <f t="shared" si="36"/>
        <v>304940</v>
      </c>
      <c r="BG30" s="289">
        <f t="shared" si="16"/>
        <v>1759.2692307692307</v>
      </c>
      <c r="BH30" s="289">
        <f t="shared" si="17"/>
        <v>2199.0865384615386</v>
      </c>
      <c r="BI30" s="289">
        <f t="shared" si="18"/>
        <v>439.81730769230768</v>
      </c>
      <c r="BJ30" s="289">
        <f t="shared" si="19"/>
        <v>2375.0134615384618</v>
      </c>
      <c r="BK30" s="659"/>
      <c r="BL30" s="290">
        <f t="shared" si="37"/>
        <v>304940</v>
      </c>
      <c r="BM30" s="290">
        <f t="shared" si="20"/>
        <v>1759.2692307692307</v>
      </c>
      <c r="BN30" s="291" t="str">
        <f t="shared" si="21"/>
        <v>○</v>
      </c>
      <c r="BO30" s="659"/>
      <c r="BP30" s="292">
        <f t="shared" si="22"/>
        <v>45</v>
      </c>
      <c r="BQ30" s="292">
        <f t="shared" si="23"/>
        <v>20</v>
      </c>
      <c r="BR30" s="292">
        <f t="shared" si="24"/>
        <v>8</v>
      </c>
      <c r="BS30" s="659"/>
      <c r="BT30" s="292">
        <f t="shared" si="25"/>
        <v>25</v>
      </c>
      <c r="BU30" s="292">
        <f t="shared" si="26"/>
        <v>10</v>
      </c>
      <c r="BV30" s="292">
        <f t="shared" si="27"/>
        <v>0</v>
      </c>
      <c r="BW30" s="659"/>
      <c r="BX30" s="292">
        <f t="shared" si="28"/>
        <v>20</v>
      </c>
      <c r="BY30" s="292">
        <f t="shared" si="29"/>
        <v>10</v>
      </c>
      <c r="BZ30" s="292">
        <f t="shared" si="30"/>
        <v>8</v>
      </c>
    </row>
    <row r="31" spans="2:78" s="112" customFormat="1" ht="18" customHeight="1" x14ac:dyDescent="0.2">
      <c r="B31" s="820"/>
      <c r="C31" s="930"/>
      <c r="D31" s="930"/>
      <c r="E31" s="820"/>
      <c r="G31" s="131">
        <f t="shared" si="2"/>
        <v>22</v>
      </c>
      <c r="H31" s="1030">
        <v>122</v>
      </c>
      <c r="I31" s="1030">
        <v>2</v>
      </c>
      <c r="J31" s="1031" t="s">
        <v>194</v>
      </c>
      <c r="K31" s="1032"/>
      <c r="L31" s="1041"/>
      <c r="M31" s="1042" t="s">
        <v>55</v>
      </c>
      <c r="N31" s="514">
        <f t="shared" si="31"/>
        <v>6</v>
      </c>
      <c r="O31" s="1043">
        <v>32595</v>
      </c>
      <c r="P31" s="1034">
        <v>41993</v>
      </c>
      <c r="Q31" s="132">
        <f t="shared" si="32"/>
        <v>36</v>
      </c>
      <c r="R31" s="132">
        <f t="shared" si="3"/>
        <v>0</v>
      </c>
      <c r="S31" s="132">
        <f t="shared" si="4"/>
        <v>10</v>
      </c>
      <c r="T31" s="132">
        <f t="shared" si="5"/>
        <v>3</v>
      </c>
      <c r="U31" s="1035">
        <v>158240</v>
      </c>
      <c r="V31" s="1035">
        <v>170680</v>
      </c>
      <c r="W31" s="1035"/>
      <c r="X31" s="1035"/>
      <c r="Y31" s="134">
        <f t="shared" si="33"/>
        <v>328920</v>
      </c>
      <c r="Z31" s="1035">
        <v>10000</v>
      </c>
      <c r="AA31" s="1035"/>
      <c r="AB31" s="1035"/>
      <c r="AC31" s="1035"/>
      <c r="AD31" s="1035"/>
      <c r="AE31" s="1035"/>
      <c r="AF31" s="1035"/>
      <c r="AG31" s="1035">
        <v>5000</v>
      </c>
      <c r="AH31" s="134">
        <f t="shared" si="34"/>
        <v>15000</v>
      </c>
      <c r="AI31" s="1035"/>
      <c r="AJ31" s="1035"/>
      <c r="AK31" s="1035"/>
      <c r="AL31" s="1035"/>
      <c r="AM31" s="1035"/>
      <c r="AN31" s="1035"/>
      <c r="AO31" s="1036"/>
      <c r="AP31" s="1037"/>
      <c r="AQ31" s="1035">
        <v>15000</v>
      </c>
      <c r="AR31" s="1038"/>
      <c r="AS31" s="584">
        <f t="shared" si="35"/>
        <v>15000</v>
      </c>
      <c r="AT31" s="134">
        <f t="shared" si="6"/>
        <v>30000</v>
      </c>
      <c r="AU31" s="134">
        <f t="shared" si="7"/>
        <v>358920</v>
      </c>
      <c r="AV31" s="268">
        <f t="shared" si="8"/>
        <v>49603.846153846156</v>
      </c>
      <c r="AW31" s="268">
        <f t="shared" si="9"/>
        <v>4960.3846153846152</v>
      </c>
      <c r="AX31" s="268">
        <f t="shared" si="10"/>
        <v>21428.861538461537</v>
      </c>
      <c r="AY31" s="268">
        <f t="shared" si="11"/>
        <v>75993.092307692306</v>
      </c>
      <c r="AZ31" s="268">
        <f t="shared" si="12"/>
        <v>434913.09230769228</v>
      </c>
      <c r="BA31" s="659"/>
      <c r="BB31" s="288">
        <f t="shared" si="13"/>
        <v>20</v>
      </c>
      <c r="BC31" s="288">
        <f t="shared" si="14"/>
        <v>10</v>
      </c>
      <c r="BD31" s="288">
        <f t="shared" si="15"/>
        <v>8</v>
      </c>
      <c r="BE31" s="659"/>
      <c r="BF31" s="289">
        <f t="shared" si="36"/>
        <v>343920</v>
      </c>
      <c r="BG31" s="289">
        <f t="shared" si="16"/>
        <v>1984.153846153846</v>
      </c>
      <c r="BH31" s="289">
        <f t="shared" si="17"/>
        <v>2480.1923076923076</v>
      </c>
      <c r="BI31" s="289">
        <f t="shared" si="18"/>
        <v>496.03846153846149</v>
      </c>
      <c r="BJ31" s="289">
        <f t="shared" si="19"/>
        <v>2678.6076923076921</v>
      </c>
      <c r="BK31" s="659"/>
      <c r="BL31" s="290">
        <f t="shared" si="37"/>
        <v>343920</v>
      </c>
      <c r="BM31" s="290">
        <f t="shared" si="20"/>
        <v>1984.153846153846</v>
      </c>
      <c r="BN31" s="291" t="str">
        <f t="shared" si="21"/>
        <v>○</v>
      </c>
      <c r="BO31" s="659"/>
      <c r="BP31" s="292">
        <f t="shared" si="22"/>
        <v>45</v>
      </c>
      <c r="BQ31" s="292">
        <f t="shared" si="23"/>
        <v>20</v>
      </c>
      <c r="BR31" s="292">
        <f t="shared" si="24"/>
        <v>8</v>
      </c>
      <c r="BS31" s="659"/>
      <c r="BT31" s="292">
        <f t="shared" si="25"/>
        <v>25</v>
      </c>
      <c r="BU31" s="292">
        <f t="shared" si="26"/>
        <v>10</v>
      </c>
      <c r="BV31" s="292">
        <f t="shared" si="27"/>
        <v>0</v>
      </c>
      <c r="BW31" s="659"/>
      <c r="BX31" s="292">
        <f t="shared" si="28"/>
        <v>20</v>
      </c>
      <c r="BY31" s="292">
        <f t="shared" si="29"/>
        <v>10</v>
      </c>
      <c r="BZ31" s="292">
        <f t="shared" si="30"/>
        <v>8</v>
      </c>
    </row>
    <row r="32" spans="2:78" s="112" customFormat="1" ht="18" customHeight="1" x14ac:dyDescent="0.2">
      <c r="B32" s="29" t="s">
        <v>20</v>
      </c>
      <c r="C32" s="84">
        <f>'①残業代込み賃金設計＆検証'!E20</f>
        <v>45</v>
      </c>
      <c r="D32" s="84">
        <f>'①残業代込み賃金設計＆検証'!F20</f>
        <v>20</v>
      </c>
      <c r="E32" s="84">
        <f>'①残業代込み賃金設計＆検証'!G20</f>
        <v>1.25</v>
      </c>
      <c r="G32" s="131">
        <f t="shared" si="2"/>
        <v>23</v>
      </c>
      <c r="H32" s="1030">
        <v>123</v>
      </c>
      <c r="I32" s="1030">
        <v>2</v>
      </c>
      <c r="J32" s="1031" t="s">
        <v>195</v>
      </c>
      <c r="K32" s="1032"/>
      <c r="L32" s="1041"/>
      <c r="M32" s="1040" t="s">
        <v>56</v>
      </c>
      <c r="N32" s="515">
        <f t="shared" si="31"/>
        <v>5</v>
      </c>
      <c r="O32" s="1043">
        <v>31837</v>
      </c>
      <c r="P32" s="1034">
        <v>42221</v>
      </c>
      <c r="Q32" s="132">
        <f t="shared" si="32"/>
        <v>38</v>
      </c>
      <c r="R32" s="132">
        <f t="shared" si="3"/>
        <v>1</v>
      </c>
      <c r="S32" s="132">
        <f t="shared" si="4"/>
        <v>9</v>
      </c>
      <c r="T32" s="132">
        <f t="shared" si="5"/>
        <v>7</v>
      </c>
      <c r="U32" s="1035">
        <v>161240</v>
      </c>
      <c r="V32" s="1035">
        <v>115570</v>
      </c>
      <c r="W32" s="1035"/>
      <c r="X32" s="1035"/>
      <c r="Y32" s="134">
        <f t="shared" si="33"/>
        <v>276810</v>
      </c>
      <c r="Z32" s="1035"/>
      <c r="AA32" s="1035"/>
      <c r="AB32" s="1035"/>
      <c r="AC32" s="1035"/>
      <c r="AD32" s="1035"/>
      <c r="AE32" s="1035"/>
      <c r="AF32" s="1035"/>
      <c r="AG32" s="1035">
        <v>5000</v>
      </c>
      <c r="AH32" s="134">
        <f t="shared" si="34"/>
        <v>5000</v>
      </c>
      <c r="AI32" s="1035"/>
      <c r="AJ32" s="1035"/>
      <c r="AK32" s="1035"/>
      <c r="AL32" s="1035"/>
      <c r="AM32" s="1035"/>
      <c r="AN32" s="1035"/>
      <c r="AO32" s="1036"/>
      <c r="AP32" s="1037"/>
      <c r="AQ32" s="1035">
        <v>15000</v>
      </c>
      <c r="AR32" s="1038"/>
      <c r="AS32" s="584">
        <f t="shared" si="35"/>
        <v>15000</v>
      </c>
      <c r="AT32" s="134">
        <f t="shared" si="6"/>
        <v>20000</v>
      </c>
      <c r="AU32" s="134">
        <f t="shared" si="7"/>
        <v>296810</v>
      </c>
      <c r="AV32" s="268">
        <f t="shared" si="8"/>
        <v>40645.673076923078</v>
      </c>
      <c r="AW32" s="268">
        <f t="shared" si="9"/>
        <v>4064.5673076923076</v>
      </c>
      <c r="AX32" s="268">
        <f t="shared" si="10"/>
        <v>17558.93076923077</v>
      </c>
      <c r="AY32" s="268">
        <f t="shared" si="11"/>
        <v>62269.171153846153</v>
      </c>
      <c r="AZ32" s="268">
        <f t="shared" si="12"/>
        <v>359079.17115384614</v>
      </c>
      <c r="BA32" s="659"/>
      <c r="BB32" s="288">
        <f t="shared" si="13"/>
        <v>20</v>
      </c>
      <c r="BC32" s="288">
        <f t="shared" si="14"/>
        <v>10</v>
      </c>
      <c r="BD32" s="288">
        <f t="shared" si="15"/>
        <v>8</v>
      </c>
      <c r="BE32" s="659"/>
      <c r="BF32" s="289">
        <f t="shared" si="36"/>
        <v>281810</v>
      </c>
      <c r="BG32" s="289">
        <f t="shared" si="16"/>
        <v>1625.8269230769231</v>
      </c>
      <c r="BH32" s="289">
        <f t="shared" si="17"/>
        <v>2032.2836538461538</v>
      </c>
      <c r="BI32" s="289">
        <f t="shared" si="18"/>
        <v>406.45673076923077</v>
      </c>
      <c r="BJ32" s="289">
        <f t="shared" si="19"/>
        <v>2194.8663461538463</v>
      </c>
      <c r="BK32" s="659"/>
      <c r="BL32" s="290">
        <f t="shared" si="37"/>
        <v>281810</v>
      </c>
      <c r="BM32" s="290">
        <f t="shared" si="20"/>
        <v>1625.8269230769231</v>
      </c>
      <c r="BN32" s="291" t="str">
        <f t="shared" si="21"/>
        <v>○</v>
      </c>
      <c r="BO32" s="659"/>
      <c r="BP32" s="292">
        <f t="shared" si="22"/>
        <v>45</v>
      </c>
      <c r="BQ32" s="292">
        <f t="shared" si="23"/>
        <v>20</v>
      </c>
      <c r="BR32" s="292">
        <f t="shared" si="24"/>
        <v>8</v>
      </c>
      <c r="BS32" s="659"/>
      <c r="BT32" s="292">
        <f t="shared" si="25"/>
        <v>25</v>
      </c>
      <c r="BU32" s="292">
        <f t="shared" si="26"/>
        <v>10</v>
      </c>
      <c r="BV32" s="292">
        <f t="shared" si="27"/>
        <v>0</v>
      </c>
      <c r="BW32" s="659"/>
      <c r="BX32" s="292">
        <f t="shared" si="28"/>
        <v>20</v>
      </c>
      <c r="BY32" s="292">
        <f t="shared" si="29"/>
        <v>10</v>
      </c>
      <c r="BZ32" s="292">
        <f t="shared" si="30"/>
        <v>8</v>
      </c>
    </row>
    <row r="33" spans="1:78" s="112" customFormat="1" ht="18" customHeight="1" x14ac:dyDescent="0.2">
      <c r="B33" s="29" t="s">
        <v>37</v>
      </c>
      <c r="C33" s="84">
        <f>'①残業代込み賃金設計＆検証'!E21</f>
        <v>20</v>
      </c>
      <c r="D33" s="84">
        <f>'①残業代込み賃金設計＆検証'!F21</f>
        <v>10</v>
      </c>
      <c r="E33" s="84">
        <f>'①残業代込み賃金設計＆検証'!G21</f>
        <v>0.25</v>
      </c>
      <c r="G33" s="131">
        <f t="shared" si="2"/>
        <v>24</v>
      </c>
      <c r="H33" s="1030">
        <v>124</v>
      </c>
      <c r="I33" s="1030">
        <v>1</v>
      </c>
      <c r="J33" s="1031" t="s">
        <v>196</v>
      </c>
      <c r="K33" s="1032"/>
      <c r="L33" s="1041"/>
      <c r="M33" s="1040" t="s">
        <v>56</v>
      </c>
      <c r="N33" s="515">
        <f t="shared" si="31"/>
        <v>5</v>
      </c>
      <c r="O33" s="1043">
        <v>33008</v>
      </c>
      <c r="P33" s="1034">
        <v>42374</v>
      </c>
      <c r="Q33" s="132">
        <f t="shared" si="32"/>
        <v>34</v>
      </c>
      <c r="R33" s="132">
        <f t="shared" si="3"/>
        <v>10</v>
      </c>
      <c r="S33" s="132">
        <f t="shared" si="4"/>
        <v>9</v>
      </c>
      <c r="T33" s="132">
        <f t="shared" si="5"/>
        <v>2</v>
      </c>
      <c r="U33" s="1035">
        <v>155240</v>
      </c>
      <c r="V33" s="1035">
        <v>130550</v>
      </c>
      <c r="W33" s="1035"/>
      <c r="X33" s="1035"/>
      <c r="Y33" s="134">
        <f t="shared" si="33"/>
        <v>285790</v>
      </c>
      <c r="Z33" s="1035"/>
      <c r="AA33" s="1035">
        <v>5000</v>
      </c>
      <c r="AB33" s="1035"/>
      <c r="AC33" s="1035"/>
      <c r="AD33" s="1035"/>
      <c r="AE33" s="1035"/>
      <c r="AF33" s="1035"/>
      <c r="AG33" s="1035">
        <v>5000</v>
      </c>
      <c r="AH33" s="134">
        <f t="shared" si="34"/>
        <v>10000</v>
      </c>
      <c r="AI33" s="1035">
        <v>10000</v>
      </c>
      <c r="AJ33" s="1035"/>
      <c r="AK33" s="1035"/>
      <c r="AL33" s="1035"/>
      <c r="AM33" s="1035"/>
      <c r="AN33" s="1035"/>
      <c r="AO33" s="1036"/>
      <c r="AP33" s="1037"/>
      <c r="AQ33" s="1035">
        <v>15000</v>
      </c>
      <c r="AR33" s="1038"/>
      <c r="AS33" s="584">
        <f t="shared" si="35"/>
        <v>25000</v>
      </c>
      <c r="AT33" s="134">
        <f t="shared" si="6"/>
        <v>35000</v>
      </c>
      <c r="AU33" s="134">
        <f t="shared" si="7"/>
        <v>320790</v>
      </c>
      <c r="AV33" s="268">
        <f t="shared" si="8"/>
        <v>42662.019230769227</v>
      </c>
      <c r="AW33" s="268">
        <f t="shared" si="9"/>
        <v>4266.2019230769229</v>
      </c>
      <c r="AX33" s="268">
        <f t="shared" si="10"/>
        <v>18429.992307692308</v>
      </c>
      <c r="AY33" s="268">
        <f t="shared" si="11"/>
        <v>65358.213461538457</v>
      </c>
      <c r="AZ33" s="268">
        <f t="shared" si="12"/>
        <v>386148.21346153843</v>
      </c>
      <c r="BA33" s="659"/>
      <c r="BB33" s="288">
        <f t="shared" si="13"/>
        <v>20</v>
      </c>
      <c r="BC33" s="288">
        <f t="shared" si="14"/>
        <v>10</v>
      </c>
      <c r="BD33" s="288">
        <f t="shared" si="15"/>
        <v>8</v>
      </c>
      <c r="BE33" s="659"/>
      <c r="BF33" s="289">
        <f t="shared" si="36"/>
        <v>295790</v>
      </c>
      <c r="BG33" s="289">
        <f t="shared" si="16"/>
        <v>1706.4807692307691</v>
      </c>
      <c r="BH33" s="289">
        <f t="shared" si="17"/>
        <v>2133.1009615384614</v>
      </c>
      <c r="BI33" s="289">
        <f t="shared" si="18"/>
        <v>426.62019230769226</v>
      </c>
      <c r="BJ33" s="289">
        <f t="shared" si="19"/>
        <v>2303.7490384615385</v>
      </c>
      <c r="BK33" s="659"/>
      <c r="BL33" s="290">
        <f t="shared" si="37"/>
        <v>295790</v>
      </c>
      <c r="BM33" s="290">
        <f t="shared" si="20"/>
        <v>1706.4807692307691</v>
      </c>
      <c r="BN33" s="291" t="str">
        <f t="shared" si="21"/>
        <v>○</v>
      </c>
      <c r="BO33" s="659"/>
      <c r="BP33" s="292">
        <f t="shared" si="22"/>
        <v>45</v>
      </c>
      <c r="BQ33" s="292">
        <f t="shared" si="23"/>
        <v>20</v>
      </c>
      <c r="BR33" s="292">
        <f t="shared" si="24"/>
        <v>8</v>
      </c>
      <c r="BS33" s="659"/>
      <c r="BT33" s="292">
        <f t="shared" si="25"/>
        <v>25</v>
      </c>
      <c r="BU33" s="292">
        <f t="shared" si="26"/>
        <v>10</v>
      </c>
      <c r="BV33" s="292">
        <f t="shared" si="27"/>
        <v>0</v>
      </c>
      <c r="BW33" s="659"/>
      <c r="BX33" s="292">
        <f t="shared" si="28"/>
        <v>20</v>
      </c>
      <c r="BY33" s="292">
        <f t="shared" si="29"/>
        <v>10</v>
      </c>
      <c r="BZ33" s="292">
        <f t="shared" si="30"/>
        <v>8</v>
      </c>
    </row>
    <row r="34" spans="1:78" s="112" customFormat="1" ht="18" customHeight="1" x14ac:dyDescent="0.2">
      <c r="B34" s="29" t="s">
        <v>38</v>
      </c>
      <c r="C34" s="84">
        <f>'①残業代込み賃金設計＆検証'!E22</f>
        <v>8</v>
      </c>
      <c r="D34" s="84">
        <f>'①残業代込み賃金設計＆検証'!F22</f>
        <v>8</v>
      </c>
      <c r="E34" s="84">
        <f>'①残業代込み賃金設計＆検証'!G22</f>
        <v>1.35</v>
      </c>
      <c r="G34" s="131">
        <f t="shared" si="2"/>
        <v>25</v>
      </c>
      <c r="H34" s="1030">
        <v>125</v>
      </c>
      <c r="I34" s="1030">
        <v>1</v>
      </c>
      <c r="J34" s="1031" t="s">
        <v>197</v>
      </c>
      <c r="K34" s="1032"/>
      <c r="L34" s="1041"/>
      <c r="M34" s="1040" t="s">
        <v>56</v>
      </c>
      <c r="N34" s="515">
        <f t="shared" si="31"/>
        <v>5</v>
      </c>
      <c r="O34" s="1043">
        <v>30975</v>
      </c>
      <c r="P34" s="1034">
        <v>42466</v>
      </c>
      <c r="Q34" s="132">
        <f t="shared" si="32"/>
        <v>40</v>
      </c>
      <c r="R34" s="132">
        <f t="shared" si="3"/>
        <v>5</v>
      </c>
      <c r="S34" s="132">
        <f t="shared" si="4"/>
        <v>8</v>
      </c>
      <c r="T34" s="132">
        <f t="shared" si="5"/>
        <v>11</v>
      </c>
      <c r="U34" s="1035">
        <v>164240</v>
      </c>
      <c r="V34" s="1035">
        <v>130550</v>
      </c>
      <c r="W34" s="1035"/>
      <c r="X34" s="1035"/>
      <c r="Y34" s="134">
        <f t="shared" si="33"/>
        <v>294790</v>
      </c>
      <c r="Z34" s="1035"/>
      <c r="AA34" s="1035"/>
      <c r="AB34" s="1035"/>
      <c r="AC34" s="1035"/>
      <c r="AD34" s="1035"/>
      <c r="AE34" s="1035"/>
      <c r="AF34" s="1035"/>
      <c r="AG34" s="1035">
        <v>5000</v>
      </c>
      <c r="AH34" s="134">
        <f t="shared" si="34"/>
        <v>5000</v>
      </c>
      <c r="AI34" s="1035">
        <v>15000</v>
      </c>
      <c r="AJ34" s="1035"/>
      <c r="AK34" s="1035"/>
      <c r="AL34" s="1035"/>
      <c r="AM34" s="1035"/>
      <c r="AN34" s="1035"/>
      <c r="AO34" s="1036"/>
      <c r="AP34" s="1037"/>
      <c r="AQ34" s="1035">
        <v>15000</v>
      </c>
      <c r="AR34" s="1038"/>
      <c r="AS34" s="584">
        <f t="shared" si="35"/>
        <v>30000</v>
      </c>
      <c r="AT34" s="134">
        <f t="shared" si="6"/>
        <v>35000</v>
      </c>
      <c r="AU34" s="134">
        <f t="shared" si="7"/>
        <v>329790</v>
      </c>
      <c r="AV34" s="268">
        <f t="shared" si="8"/>
        <v>43238.942307692305</v>
      </c>
      <c r="AW34" s="268">
        <f t="shared" si="9"/>
        <v>4323.8942307692305</v>
      </c>
      <c r="AX34" s="268">
        <f t="shared" si="10"/>
        <v>18679.223076923077</v>
      </c>
      <c r="AY34" s="268">
        <f t="shared" si="11"/>
        <v>66242.059615384613</v>
      </c>
      <c r="AZ34" s="268">
        <f t="shared" si="12"/>
        <v>396032.05961538461</v>
      </c>
      <c r="BA34" s="659"/>
      <c r="BB34" s="288">
        <f t="shared" si="13"/>
        <v>20</v>
      </c>
      <c r="BC34" s="288">
        <f t="shared" si="14"/>
        <v>10</v>
      </c>
      <c r="BD34" s="288">
        <f t="shared" si="15"/>
        <v>8</v>
      </c>
      <c r="BE34" s="659"/>
      <c r="BF34" s="289">
        <f t="shared" si="36"/>
        <v>299790</v>
      </c>
      <c r="BG34" s="289">
        <f t="shared" si="16"/>
        <v>1729.5576923076922</v>
      </c>
      <c r="BH34" s="289">
        <f t="shared" si="17"/>
        <v>2161.9471153846152</v>
      </c>
      <c r="BI34" s="289">
        <f t="shared" si="18"/>
        <v>432.38942307692304</v>
      </c>
      <c r="BJ34" s="289">
        <f t="shared" si="19"/>
        <v>2334.9028846153847</v>
      </c>
      <c r="BK34" s="659"/>
      <c r="BL34" s="290">
        <f t="shared" si="37"/>
        <v>299790</v>
      </c>
      <c r="BM34" s="290">
        <f t="shared" si="20"/>
        <v>1729.5576923076922</v>
      </c>
      <c r="BN34" s="291" t="str">
        <f t="shared" si="21"/>
        <v>○</v>
      </c>
      <c r="BO34" s="659"/>
      <c r="BP34" s="292">
        <f t="shared" si="22"/>
        <v>45</v>
      </c>
      <c r="BQ34" s="292">
        <f t="shared" si="23"/>
        <v>20</v>
      </c>
      <c r="BR34" s="292">
        <f t="shared" si="24"/>
        <v>8</v>
      </c>
      <c r="BS34" s="659"/>
      <c r="BT34" s="292">
        <f t="shared" si="25"/>
        <v>25</v>
      </c>
      <c r="BU34" s="292">
        <f t="shared" si="26"/>
        <v>10</v>
      </c>
      <c r="BV34" s="292">
        <f t="shared" si="27"/>
        <v>0</v>
      </c>
      <c r="BW34" s="659"/>
      <c r="BX34" s="292">
        <f t="shared" si="28"/>
        <v>20</v>
      </c>
      <c r="BY34" s="292">
        <f t="shared" si="29"/>
        <v>10</v>
      </c>
      <c r="BZ34" s="292">
        <f t="shared" si="30"/>
        <v>8</v>
      </c>
    </row>
    <row r="35" spans="1:78" s="112" customFormat="1" ht="18" customHeight="1" x14ac:dyDescent="0.2">
      <c r="B35" s="85"/>
      <c r="C35" s="85"/>
      <c r="D35" s="85"/>
      <c r="E35" s="26"/>
      <c r="G35" s="131">
        <f t="shared" si="2"/>
        <v>26</v>
      </c>
      <c r="H35" s="1030">
        <v>126</v>
      </c>
      <c r="I35" s="1030">
        <v>2</v>
      </c>
      <c r="J35" s="1031" t="s">
        <v>198</v>
      </c>
      <c r="K35" s="1032"/>
      <c r="L35" s="1033"/>
      <c r="M35" s="1040" t="s">
        <v>56</v>
      </c>
      <c r="N35" s="513">
        <f t="shared" si="31"/>
        <v>5</v>
      </c>
      <c r="O35" s="1034">
        <v>36056</v>
      </c>
      <c r="P35" s="1034">
        <v>42890</v>
      </c>
      <c r="Q35" s="132">
        <f t="shared" si="32"/>
        <v>26</v>
      </c>
      <c r="R35" s="132">
        <f t="shared" si="3"/>
        <v>6</v>
      </c>
      <c r="S35" s="132">
        <f t="shared" si="4"/>
        <v>7</v>
      </c>
      <c r="T35" s="132">
        <f t="shared" si="5"/>
        <v>9</v>
      </c>
      <c r="U35" s="1035">
        <v>140840</v>
      </c>
      <c r="V35" s="1035">
        <v>130550</v>
      </c>
      <c r="W35" s="1035"/>
      <c r="X35" s="1035"/>
      <c r="Y35" s="134">
        <f t="shared" si="33"/>
        <v>271390</v>
      </c>
      <c r="Z35" s="1035"/>
      <c r="AA35" s="1035">
        <v>5000</v>
      </c>
      <c r="AB35" s="1035"/>
      <c r="AC35" s="1035"/>
      <c r="AD35" s="1035"/>
      <c r="AE35" s="1035"/>
      <c r="AF35" s="1035"/>
      <c r="AG35" s="1035">
        <v>5000</v>
      </c>
      <c r="AH35" s="134">
        <f t="shared" si="34"/>
        <v>10000</v>
      </c>
      <c r="AI35" s="1035"/>
      <c r="AJ35" s="1035"/>
      <c r="AK35" s="1035"/>
      <c r="AL35" s="1035"/>
      <c r="AM35" s="1035"/>
      <c r="AN35" s="1035"/>
      <c r="AO35" s="1036"/>
      <c r="AP35" s="1037"/>
      <c r="AQ35" s="1035">
        <v>15000</v>
      </c>
      <c r="AR35" s="1038"/>
      <c r="AS35" s="584">
        <f t="shared" si="35"/>
        <v>15000</v>
      </c>
      <c r="AT35" s="134">
        <f t="shared" si="6"/>
        <v>25000</v>
      </c>
      <c r="AU35" s="134">
        <f t="shared" si="7"/>
        <v>296390</v>
      </c>
      <c r="AV35" s="268">
        <f t="shared" si="8"/>
        <v>40585.096153846149</v>
      </c>
      <c r="AW35" s="268">
        <f t="shared" si="9"/>
        <v>4058.5096153846148</v>
      </c>
      <c r="AX35" s="268">
        <f t="shared" si="10"/>
        <v>17532.761538461538</v>
      </c>
      <c r="AY35" s="268">
        <f t="shared" si="11"/>
        <v>62176.367307692301</v>
      </c>
      <c r="AZ35" s="268">
        <f t="shared" si="12"/>
        <v>358566.3673076923</v>
      </c>
      <c r="BA35" s="659"/>
      <c r="BB35" s="288">
        <f t="shared" si="13"/>
        <v>20</v>
      </c>
      <c r="BC35" s="288">
        <f t="shared" si="14"/>
        <v>10</v>
      </c>
      <c r="BD35" s="288">
        <f t="shared" si="15"/>
        <v>8</v>
      </c>
      <c r="BE35" s="659"/>
      <c r="BF35" s="289">
        <f t="shared" si="36"/>
        <v>281390</v>
      </c>
      <c r="BG35" s="289">
        <f t="shared" si="16"/>
        <v>1623.403846153846</v>
      </c>
      <c r="BH35" s="289">
        <f t="shared" si="17"/>
        <v>2029.2548076923074</v>
      </c>
      <c r="BI35" s="289">
        <f t="shared" si="18"/>
        <v>405.85096153846149</v>
      </c>
      <c r="BJ35" s="289">
        <f t="shared" si="19"/>
        <v>2191.5951923076923</v>
      </c>
      <c r="BK35" s="659"/>
      <c r="BL35" s="290">
        <f t="shared" si="37"/>
        <v>281390</v>
      </c>
      <c r="BM35" s="290">
        <f t="shared" si="20"/>
        <v>1623.403846153846</v>
      </c>
      <c r="BN35" s="291" t="str">
        <f t="shared" si="21"/>
        <v>○</v>
      </c>
      <c r="BO35" s="659"/>
      <c r="BP35" s="292">
        <f t="shared" si="22"/>
        <v>45</v>
      </c>
      <c r="BQ35" s="292">
        <f t="shared" si="23"/>
        <v>20</v>
      </c>
      <c r="BR35" s="292">
        <f t="shared" si="24"/>
        <v>8</v>
      </c>
      <c r="BS35" s="659"/>
      <c r="BT35" s="292">
        <f t="shared" si="25"/>
        <v>25</v>
      </c>
      <c r="BU35" s="292">
        <f t="shared" si="26"/>
        <v>10</v>
      </c>
      <c r="BV35" s="292">
        <f t="shared" si="27"/>
        <v>0</v>
      </c>
      <c r="BW35" s="659"/>
      <c r="BX35" s="292">
        <f t="shared" si="28"/>
        <v>20</v>
      </c>
      <c r="BY35" s="292">
        <f t="shared" si="29"/>
        <v>10</v>
      </c>
      <c r="BZ35" s="292">
        <f t="shared" si="30"/>
        <v>8</v>
      </c>
    </row>
    <row r="36" spans="1:78" s="112" customFormat="1" ht="18" customHeight="1" x14ac:dyDescent="0.2">
      <c r="B36" s="937" t="s">
        <v>39</v>
      </c>
      <c r="C36" s="937"/>
      <c r="D36" s="37"/>
      <c r="E36" s="6"/>
      <c r="G36" s="131">
        <f t="shared" si="2"/>
        <v>27</v>
      </c>
      <c r="H36" s="1030">
        <v>127</v>
      </c>
      <c r="I36" s="1030">
        <v>1</v>
      </c>
      <c r="J36" s="1031" t="s">
        <v>199</v>
      </c>
      <c r="K36" s="1032"/>
      <c r="L36" s="1033"/>
      <c r="M36" s="1040" t="s">
        <v>56</v>
      </c>
      <c r="N36" s="513">
        <f t="shared" si="31"/>
        <v>5</v>
      </c>
      <c r="O36" s="1034">
        <v>32960</v>
      </c>
      <c r="P36" s="1034">
        <v>43256</v>
      </c>
      <c r="Q36" s="132">
        <f t="shared" si="32"/>
        <v>35</v>
      </c>
      <c r="R36" s="132">
        <f t="shared" si="3"/>
        <v>0</v>
      </c>
      <c r="S36" s="132">
        <f t="shared" si="4"/>
        <v>6</v>
      </c>
      <c r="T36" s="132">
        <f t="shared" si="5"/>
        <v>9</v>
      </c>
      <c r="U36" s="1035">
        <v>156740</v>
      </c>
      <c r="V36" s="1035">
        <v>120920</v>
      </c>
      <c r="W36" s="1035"/>
      <c r="X36" s="1035"/>
      <c r="Y36" s="134">
        <f t="shared" si="33"/>
        <v>277660</v>
      </c>
      <c r="Z36" s="1035"/>
      <c r="AA36" s="1035">
        <v>5000</v>
      </c>
      <c r="AB36" s="1035"/>
      <c r="AC36" s="1035"/>
      <c r="AD36" s="1035"/>
      <c r="AE36" s="1035"/>
      <c r="AF36" s="1035"/>
      <c r="AG36" s="1035">
        <v>5000</v>
      </c>
      <c r="AH36" s="134">
        <f t="shared" si="34"/>
        <v>10000</v>
      </c>
      <c r="AI36" s="1035">
        <v>15000</v>
      </c>
      <c r="AJ36" s="1035"/>
      <c r="AK36" s="1035"/>
      <c r="AL36" s="1035"/>
      <c r="AM36" s="1035"/>
      <c r="AN36" s="1035"/>
      <c r="AO36" s="1036"/>
      <c r="AP36" s="1037"/>
      <c r="AQ36" s="1035">
        <v>15000</v>
      </c>
      <c r="AR36" s="1038"/>
      <c r="AS36" s="584">
        <f t="shared" si="35"/>
        <v>30000</v>
      </c>
      <c r="AT36" s="134">
        <f t="shared" si="6"/>
        <v>40000</v>
      </c>
      <c r="AU36" s="134">
        <f t="shared" si="7"/>
        <v>317660</v>
      </c>
      <c r="AV36" s="268">
        <f t="shared" si="8"/>
        <v>41489.423076923078</v>
      </c>
      <c r="AW36" s="268">
        <f t="shared" si="9"/>
        <v>4148.9423076923076</v>
      </c>
      <c r="AX36" s="268">
        <f t="shared" si="10"/>
        <v>17923.43076923077</v>
      </c>
      <c r="AY36" s="268">
        <f t="shared" si="11"/>
        <v>63561.796153846153</v>
      </c>
      <c r="AZ36" s="268">
        <f t="shared" si="12"/>
        <v>381221.79615384614</v>
      </c>
      <c r="BA36" s="659"/>
      <c r="BB36" s="288">
        <f t="shared" si="13"/>
        <v>20</v>
      </c>
      <c r="BC36" s="288">
        <f t="shared" si="14"/>
        <v>10</v>
      </c>
      <c r="BD36" s="288">
        <f t="shared" si="15"/>
        <v>8</v>
      </c>
      <c r="BE36" s="659"/>
      <c r="BF36" s="289">
        <f t="shared" si="36"/>
        <v>287660</v>
      </c>
      <c r="BG36" s="289">
        <f t="shared" si="16"/>
        <v>1659.5769230769231</v>
      </c>
      <c r="BH36" s="289">
        <f t="shared" si="17"/>
        <v>2074.4711538461538</v>
      </c>
      <c r="BI36" s="289">
        <f t="shared" si="18"/>
        <v>414.89423076923077</v>
      </c>
      <c r="BJ36" s="289">
        <f t="shared" si="19"/>
        <v>2240.4288461538463</v>
      </c>
      <c r="BK36" s="659"/>
      <c r="BL36" s="290">
        <f t="shared" si="37"/>
        <v>287660</v>
      </c>
      <c r="BM36" s="290">
        <f t="shared" si="20"/>
        <v>1659.5769230769231</v>
      </c>
      <c r="BN36" s="291" t="str">
        <f t="shared" si="21"/>
        <v>○</v>
      </c>
      <c r="BO36" s="659"/>
      <c r="BP36" s="292">
        <f t="shared" si="22"/>
        <v>45</v>
      </c>
      <c r="BQ36" s="292">
        <f t="shared" si="23"/>
        <v>20</v>
      </c>
      <c r="BR36" s="292">
        <f t="shared" si="24"/>
        <v>8</v>
      </c>
      <c r="BS36" s="659"/>
      <c r="BT36" s="292">
        <f t="shared" si="25"/>
        <v>25</v>
      </c>
      <c r="BU36" s="292">
        <f t="shared" si="26"/>
        <v>10</v>
      </c>
      <c r="BV36" s="292">
        <f t="shared" si="27"/>
        <v>0</v>
      </c>
      <c r="BW36" s="659"/>
      <c r="BX36" s="292">
        <f t="shared" si="28"/>
        <v>20</v>
      </c>
      <c r="BY36" s="292">
        <f t="shared" si="29"/>
        <v>10</v>
      </c>
      <c r="BZ36" s="292">
        <f t="shared" si="30"/>
        <v>8</v>
      </c>
    </row>
    <row r="37" spans="1:78" s="112" customFormat="1" ht="18" customHeight="1" x14ac:dyDescent="0.2">
      <c r="B37" s="820" t="s">
        <v>40</v>
      </c>
      <c r="C37" s="929" t="s">
        <v>156</v>
      </c>
      <c r="D37" s="929" t="s">
        <v>157</v>
      </c>
      <c r="E37" s="820" t="s">
        <v>41</v>
      </c>
      <c r="G37" s="131">
        <f t="shared" si="2"/>
        <v>28</v>
      </c>
      <c r="H37" s="1030">
        <v>128</v>
      </c>
      <c r="I37" s="1030">
        <v>2</v>
      </c>
      <c r="J37" s="1031" t="s">
        <v>200</v>
      </c>
      <c r="K37" s="1032"/>
      <c r="L37" s="1033"/>
      <c r="M37" s="1040" t="s">
        <v>56</v>
      </c>
      <c r="N37" s="513">
        <f t="shared" si="31"/>
        <v>5</v>
      </c>
      <c r="O37" s="1034">
        <v>25625</v>
      </c>
      <c r="P37" s="1034">
        <v>43409</v>
      </c>
      <c r="Q37" s="132">
        <f t="shared" si="32"/>
        <v>55</v>
      </c>
      <c r="R37" s="132">
        <f t="shared" si="3"/>
        <v>1</v>
      </c>
      <c r="S37" s="132">
        <f t="shared" si="4"/>
        <v>6</v>
      </c>
      <c r="T37" s="132">
        <f t="shared" si="5"/>
        <v>4</v>
      </c>
      <c r="U37" s="1035">
        <v>178240</v>
      </c>
      <c r="V37" s="1035">
        <v>130550</v>
      </c>
      <c r="W37" s="1035"/>
      <c r="X37" s="1035"/>
      <c r="Y37" s="134">
        <f t="shared" si="33"/>
        <v>308790</v>
      </c>
      <c r="Z37" s="1035"/>
      <c r="AA37" s="1035">
        <v>5000</v>
      </c>
      <c r="AB37" s="1035"/>
      <c r="AC37" s="1035"/>
      <c r="AD37" s="1035"/>
      <c r="AE37" s="1035"/>
      <c r="AF37" s="1035"/>
      <c r="AG37" s="1035">
        <v>5000</v>
      </c>
      <c r="AH37" s="134">
        <f t="shared" si="34"/>
        <v>10000</v>
      </c>
      <c r="AI37" s="1035"/>
      <c r="AJ37" s="1035"/>
      <c r="AK37" s="1035"/>
      <c r="AL37" s="1035"/>
      <c r="AM37" s="1035"/>
      <c r="AN37" s="1035"/>
      <c r="AO37" s="1036"/>
      <c r="AP37" s="1037"/>
      <c r="AQ37" s="1035"/>
      <c r="AR37" s="1038"/>
      <c r="AS37" s="584">
        <f t="shared" si="35"/>
        <v>0</v>
      </c>
      <c r="AT37" s="134">
        <f t="shared" si="6"/>
        <v>10000</v>
      </c>
      <c r="AU37" s="134">
        <f t="shared" si="7"/>
        <v>318790</v>
      </c>
      <c r="AV37" s="268">
        <f t="shared" si="8"/>
        <v>45979.326923076922</v>
      </c>
      <c r="AW37" s="268">
        <f t="shared" si="9"/>
        <v>4597.9326923076924</v>
      </c>
      <c r="AX37" s="268">
        <f t="shared" si="10"/>
        <v>19863.069230769233</v>
      </c>
      <c r="AY37" s="268">
        <f t="shared" si="11"/>
        <v>70440.328846153847</v>
      </c>
      <c r="AZ37" s="268">
        <f t="shared" si="12"/>
        <v>389230.32884615386</v>
      </c>
      <c r="BA37" s="659"/>
      <c r="BB37" s="288">
        <f t="shared" si="13"/>
        <v>20</v>
      </c>
      <c r="BC37" s="288">
        <f t="shared" si="14"/>
        <v>10</v>
      </c>
      <c r="BD37" s="288">
        <f t="shared" si="15"/>
        <v>8</v>
      </c>
      <c r="BE37" s="659"/>
      <c r="BF37" s="289">
        <f t="shared" si="36"/>
        <v>318790</v>
      </c>
      <c r="BG37" s="289">
        <f t="shared" si="16"/>
        <v>1839.1730769230769</v>
      </c>
      <c r="BH37" s="289">
        <f t="shared" si="17"/>
        <v>2298.9663461538462</v>
      </c>
      <c r="BI37" s="289">
        <f t="shared" si="18"/>
        <v>459.79326923076923</v>
      </c>
      <c r="BJ37" s="289">
        <f t="shared" si="19"/>
        <v>2482.8836538461542</v>
      </c>
      <c r="BK37" s="659"/>
      <c r="BL37" s="290">
        <f t="shared" si="37"/>
        <v>318790</v>
      </c>
      <c r="BM37" s="290">
        <f t="shared" si="20"/>
        <v>1839.1730769230769</v>
      </c>
      <c r="BN37" s="291" t="str">
        <f t="shared" si="21"/>
        <v>○</v>
      </c>
      <c r="BO37" s="659"/>
      <c r="BP37" s="292">
        <f t="shared" si="22"/>
        <v>45</v>
      </c>
      <c r="BQ37" s="292">
        <f t="shared" si="23"/>
        <v>20</v>
      </c>
      <c r="BR37" s="292">
        <f t="shared" si="24"/>
        <v>8</v>
      </c>
      <c r="BS37" s="659"/>
      <c r="BT37" s="292">
        <f t="shared" si="25"/>
        <v>25</v>
      </c>
      <c r="BU37" s="292">
        <f t="shared" si="26"/>
        <v>10</v>
      </c>
      <c r="BV37" s="292">
        <f t="shared" si="27"/>
        <v>0</v>
      </c>
      <c r="BW37" s="659"/>
      <c r="BX37" s="292">
        <f t="shared" si="28"/>
        <v>20</v>
      </c>
      <c r="BY37" s="292">
        <f t="shared" si="29"/>
        <v>10</v>
      </c>
      <c r="BZ37" s="292">
        <f t="shared" si="30"/>
        <v>8</v>
      </c>
    </row>
    <row r="38" spans="1:78" s="112" customFormat="1" ht="18" customHeight="1" x14ac:dyDescent="0.2">
      <c r="B38" s="820"/>
      <c r="C38" s="930"/>
      <c r="D38" s="930"/>
      <c r="E38" s="820"/>
      <c r="G38" s="131">
        <f t="shared" si="2"/>
        <v>29</v>
      </c>
      <c r="H38" s="1030">
        <v>129</v>
      </c>
      <c r="I38" s="1030">
        <v>1</v>
      </c>
      <c r="J38" s="1031" t="s">
        <v>201</v>
      </c>
      <c r="K38" s="1032"/>
      <c r="L38" s="1033"/>
      <c r="M38" s="1040" t="s">
        <v>56</v>
      </c>
      <c r="N38" s="513">
        <f t="shared" si="31"/>
        <v>5</v>
      </c>
      <c r="O38" s="1044">
        <v>36850</v>
      </c>
      <c r="P38" s="1044">
        <v>43758</v>
      </c>
      <c r="Q38" s="132">
        <f t="shared" si="32"/>
        <v>24</v>
      </c>
      <c r="R38" s="132">
        <f t="shared" si="3"/>
        <v>4</v>
      </c>
      <c r="S38" s="132">
        <f t="shared" si="4"/>
        <v>5</v>
      </c>
      <c r="T38" s="132">
        <f t="shared" si="5"/>
        <v>5</v>
      </c>
      <c r="U38" s="1035">
        <v>135740</v>
      </c>
      <c r="V38" s="1035">
        <v>125200</v>
      </c>
      <c r="W38" s="1035"/>
      <c r="X38" s="1035"/>
      <c r="Y38" s="134">
        <f t="shared" si="33"/>
        <v>260940</v>
      </c>
      <c r="Z38" s="1035"/>
      <c r="AA38" s="1035"/>
      <c r="AB38" s="1035"/>
      <c r="AC38" s="1035"/>
      <c r="AD38" s="1035"/>
      <c r="AE38" s="1035"/>
      <c r="AF38" s="1035"/>
      <c r="AG38" s="1035">
        <v>5000</v>
      </c>
      <c r="AH38" s="134">
        <f t="shared" si="34"/>
        <v>5000</v>
      </c>
      <c r="AI38" s="1035"/>
      <c r="AJ38" s="1035"/>
      <c r="AK38" s="1035"/>
      <c r="AL38" s="1035"/>
      <c r="AM38" s="1035"/>
      <c r="AN38" s="1035"/>
      <c r="AO38" s="1036"/>
      <c r="AP38" s="1037"/>
      <c r="AQ38" s="1035">
        <v>15000</v>
      </c>
      <c r="AR38" s="1038"/>
      <c r="AS38" s="584">
        <f t="shared" si="35"/>
        <v>15000</v>
      </c>
      <c r="AT38" s="134">
        <f t="shared" si="6"/>
        <v>20000</v>
      </c>
      <c r="AU38" s="134">
        <f t="shared" si="7"/>
        <v>280940</v>
      </c>
      <c r="AV38" s="268">
        <f t="shared" si="8"/>
        <v>38356.730769230766</v>
      </c>
      <c r="AW38" s="268">
        <f t="shared" si="9"/>
        <v>3835.6730769230767</v>
      </c>
      <c r="AX38" s="268">
        <f t="shared" si="10"/>
        <v>16570.107692307694</v>
      </c>
      <c r="AY38" s="268">
        <f t="shared" si="11"/>
        <v>58762.511538461535</v>
      </c>
      <c r="AZ38" s="268">
        <f t="shared" si="12"/>
        <v>339702.51153846155</v>
      </c>
      <c r="BA38" s="659"/>
      <c r="BB38" s="288">
        <f t="shared" si="13"/>
        <v>20</v>
      </c>
      <c r="BC38" s="288">
        <f t="shared" si="14"/>
        <v>10</v>
      </c>
      <c r="BD38" s="288">
        <f t="shared" si="15"/>
        <v>8</v>
      </c>
      <c r="BE38" s="659"/>
      <c r="BF38" s="289">
        <f t="shared" si="36"/>
        <v>265940</v>
      </c>
      <c r="BG38" s="289">
        <f t="shared" si="16"/>
        <v>1534.2692307692307</v>
      </c>
      <c r="BH38" s="289">
        <f t="shared" si="17"/>
        <v>1917.8365384615383</v>
      </c>
      <c r="BI38" s="289">
        <f t="shared" si="18"/>
        <v>383.56730769230768</v>
      </c>
      <c r="BJ38" s="289">
        <f t="shared" si="19"/>
        <v>2071.2634615384618</v>
      </c>
      <c r="BK38" s="659"/>
      <c r="BL38" s="290">
        <f t="shared" si="37"/>
        <v>265940</v>
      </c>
      <c r="BM38" s="290">
        <f t="shared" si="20"/>
        <v>1534.2692307692307</v>
      </c>
      <c r="BN38" s="291" t="str">
        <f t="shared" si="21"/>
        <v>○</v>
      </c>
      <c r="BO38" s="659"/>
      <c r="BP38" s="292">
        <f t="shared" si="22"/>
        <v>45</v>
      </c>
      <c r="BQ38" s="292">
        <f t="shared" si="23"/>
        <v>20</v>
      </c>
      <c r="BR38" s="292">
        <f t="shared" si="24"/>
        <v>8</v>
      </c>
      <c r="BS38" s="659"/>
      <c r="BT38" s="292">
        <f t="shared" si="25"/>
        <v>25</v>
      </c>
      <c r="BU38" s="292">
        <f t="shared" si="26"/>
        <v>10</v>
      </c>
      <c r="BV38" s="292">
        <f t="shared" si="27"/>
        <v>0</v>
      </c>
      <c r="BW38" s="659"/>
      <c r="BX38" s="292">
        <f t="shared" si="28"/>
        <v>20</v>
      </c>
      <c r="BY38" s="292">
        <f t="shared" si="29"/>
        <v>10</v>
      </c>
      <c r="BZ38" s="292">
        <f t="shared" si="30"/>
        <v>8</v>
      </c>
    </row>
    <row r="39" spans="1:78" s="112" customFormat="1" ht="18" customHeight="1" x14ac:dyDescent="0.2">
      <c r="B39" s="29" t="s">
        <v>20</v>
      </c>
      <c r="C39" s="84">
        <f>'①残業代込み賃金設計＆検証'!L20</f>
        <v>25</v>
      </c>
      <c r="D39" s="84">
        <f>'①残業代込み賃金設計＆検証'!M20</f>
        <v>20</v>
      </c>
      <c r="E39" s="84">
        <f>'①残業代込み賃金設計＆検証'!N20</f>
        <v>1.25</v>
      </c>
      <c r="G39" s="131">
        <f t="shared" si="2"/>
        <v>30</v>
      </c>
      <c r="H39" s="1030">
        <v>130</v>
      </c>
      <c r="I39" s="1039">
        <v>2</v>
      </c>
      <c r="J39" s="1031" t="s">
        <v>202</v>
      </c>
      <c r="K39" s="1032"/>
      <c r="L39" s="1033"/>
      <c r="M39" s="1040" t="s">
        <v>56</v>
      </c>
      <c r="N39" s="513">
        <f t="shared" si="31"/>
        <v>5</v>
      </c>
      <c r="O39" s="1034">
        <v>31750</v>
      </c>
      <c r="P39" s="1034">
        <v>39056</v>
      </c>
      <c r="Q39" s="132">
        <f t="shared" si="32"/>
        <v>38</v>
      </c>
      <c r="R39" s="132">
        <f t="shared" si="3"/>
        <v>3</v>
      </c>
      <c r="S39" s="132">
        <f t="shared" si="4"/>
        <v>18</v>
      </c>
      <c r="T39" s="132">
        <f t="shared" si="5"/>
        <v>3</v>
      </c>
      <c r="U39" s="1035">
        <v>161240</v>
      </c>
      <c r="V39" s="1035">
        <v>124130</v>
      </c>
      <c r="W39" s="1035"/>
      <c r="X39" s="1035"/>
      <c r="Y39" s="134">
        <f t="shared" si="33"/>
        <v>285370</v>
      </c>
      <c r="Z39" s="1035"/>
      <c r="AA39" s="1035"/>
      <c r="AB39" s="1035"/>
      <c r="AC39" s="1035"/>
      <c r="AD39" s="1035"/>
      <c r="AE39" s="1035"/>
      <c r="AF39" s="1035"/>
      <c r="AG39" s="1035">
        <v>5000</v>
      </c>
      <c r="AH39" s="134">
        <f t="shared" si="34"/>
        <v>5000</v>
      </c>
      <c r="AI39" s="1035"/>
      <c r="AJ39" s="1035"/>
      <c r="AK39" s="1035"/>
      <c r="AL39" s="1035"/>
      <c r="AM39" s="1035"/>
      <c r="AN39" s="1035"/>
      <c r="AO39" s="1036"/>
      <c r="AP39" s="1037"/>
      <c r="AQ39" s="1035"/>
      <c r="AR39" s="1038"/>
      <c r="AS39" s="584">
        <f t="shared" si="35"/>
        <v>0</v>
      </c>
      <c r="AT39" s="134">
        <f t="shared" si="6"/>
        <v>5000</v>
      </c>
      <c r="AU39" s="134">
        <f t="shared" si="7"/>
        <v>290370</v>
      </c>
      <c r="AV39" s="268">
        <f t="shared" si="8"/>
        <v>41880.288461538454</v>
      </c>
      <c r="AW39" s="268">
        <f t="shared" si="9"/>
        <v>4188.0288461538457</v>
      </c>
      <c r="AX39" s="268">
        <f t="shared" si="10"/>
        <v>18092.284615384615</v>
      </c>
      <c r="AY39" s="268">
        <f t="shared" si="11"/>
        <v>64160.601923076916</v>
      </c>
      <c r="AZ39" s="268">
        <f t="shared" si="12"/>
        <v>354530.6019230769</v>
      </c>
      <c r="BA39" s="659"/>
      <c r="BB39" s="288">
        <f t="shared" si="13"/>
        <v>20</v>
      </c>
      <c r="BC39" s="288">
        <f t="shared" si="14"/>
        <v>10</v>
      </c>
      <c r="BD39" s="288">
        <f t="shared" si="15"/>
        <v>8</v>
      </c>
      <c r="BE39" s="659"/>
      <c r="BF39" s="289">
        <f t="shared" si="36"/>
        <v>290370</v>
      </c>
      <c r="BG39" s="289">
        <f t="shared" si="16"/>
        <v>1675.2115384615383</v>
      </c>
      <c r="BH39" s="289">
        <f t="shared" si="17"/>
        <v>2094.0144230769229</v>
      </c>
      <c r="BI39" s="289">
        <f t="shared" si="18"/>
        <v>418.80288461538458</v>
      </c>
      <c r="BJ39" s="289">
        <f t="shared" si="19"/>
        <v>2261.5355769230769</v>
      </c>
      <c r="BK39" s="659"/>
      <c r="BL39" s="290">
        <f t="shared" si="37"/>
        <v>290370</v>
      </c>
      <c r="BM39" s="290">
        <f t="shared" si="20"/>
        <v>1675.2115384615383</v>
      </c>
      <c r="BN39" s="291" t="str">
        <f t="shared" si="21"/>
        <v>○</v>
      </c>
      <c r="BO39" s="659"/>
      <c r="BP39" s="292">
        <f t="shared" si="22"/>
        <v>45</v>
      </c>
      <c r="BQ39" s="292">
        <f t="shared" si="23"/>
        <v>20</v>
      </c>
      <c r="BR39" s="292">
        <f t="shared" si="24"/>
        <v>8</v>
      </c>
      <c r="BS39" s="659"/>
      <c r="BT39" s="292">
        <f t="shared" si="25"/>
        <v>25</v>
      </c>
      <c r="BU39" s="292">
        <f t="shared" si="26"/>
        <v>10</v>
      </c>
      <c r="BV39" s="292">
        <f t="shared" si="27"/>
        <v>0</v>
      </c>
      <c r="BW39" s="659"/>
      <c r="BX39" s="292">
        <f t="shared" si="28"/>
        <v>20</v>
      </c>
      <c r="BY39" s="292">
        <f t="shared" si="29"/>
        <v>10</v>
      </c>
      <c r="BZ39" s="292">
        <f t="shared" si="30"/>
        <v>8</v>
      </c>
    </row>
    <row r="40" spans="1:78" s="112" customFormat="1" ht="18" customHeight="1" x14ac:dyDescent="0.2">
      <c r="B40" s="29" t="s">
        <v>37</v>
      </c>
      <c r="C40" s="84">
        <f>'①残業代込み賃金設計＆検証'!L21</f>
        <v>10</v>
      </c>
      <c r="D40" s="84">
        <f>'①残業代込み賃金設計＆検証'!M21</f>
        <v>10</v>
      </c>
      <c r="E40" s="84">
        <f>'①残業代込み賃金設計＆検証'!N21</f>
        <v>0.25</v>
      </c>
      <c r="G40" s="131">
        <f t="shared" si="2"/>
        <v>31</v>
      </c>
      <c r="H40" s="1030">
        <v>131</v>
      </c>
      <c r="I40" s="1039">
        <v>1</v>
      </c>
      <c r="J40" s="1031" t="s">
        <v>203</v>
      </c>
      <c r="K40" s="1032"/>
      <c r="L40" s="1033"/>
      <c r="M40" s="1040" t="s">
        <v>56</v>
      </c>
      <c r="N40" s="513">
        <f t="shared" si="31"/>
        <v>5</v>
      </c>
      <c r="O40" s="1034">
        <v>31469</v>
      </c>
      <c r="P40" s="1034">
        <v>42160</v>
      </c>
      <c r="Q40" s="132">
        <f t="shared" si="32"/>
        <v>39</v>
      </c>
      <c r="R40" s="132">
        <f t="shared" si="3"/>
        <v>1</v>
      </c>
      <c r="S40" s="132">
        <f t="shared" si="4"/>
        <v>9</v>
      </c>
      <c r="T40" s="132">
        <f t="shared" si="5"/>
        <v>9</v>
      </c>
      <c r="U40" s="1035">
        <v>162740</v>
      </c>
      <c r="V40" s="1035">
        <v>115850</v>
      </c>
      <c r="W40" s="1035"/>
      <c r="X40" s="1035"/>
      <c r="Y40" s="134">
        <f t="shared" si="33"/>
        <v>278590</v>
      </c>
      <c r="Z40" s="1035"/>
      <c r="AA40" s="1035"/>
      <c r="AB40" s="1035"/>
      <c r="AC40" s="1035"/>
      <c r="AD40" s="1035"/>
      <c r="AE40" s="1035"/>
      <c r="AF40" s="1035"/>
      <c r="AG40" s="1035">
        <v>5000</v>
      </c>
      <c r="AH40" s="134">
        <f t="shared" si="34"/>
        <v>5000</v>
      </c>
      <c r="AI40" s="1035">
        <v>10000</v>
      </c>
      <c r="AJ40" s="1035"/>
      <c r="AK40" s="1035"/>
      <c r="AL40" s="1035"/>
      <c r="AM40" s="1035"/>
      <c r="AN40" s="1035"/>
      <c r="AO40" s="1036"/>
      <c r="AP40" s="1037"/>
      <c r="AQ40" s="1035"/>
      <c r="AR40" s="1038"/>
      <c r="AS40" s="584">
        <f t="shared" si="35"/>
        <v>10000</v>
      </c>
      <c r="AT40" s="134">
        <f t="shared" si="6"/>
        <v>15000</v>
      </c>
      <c r="AU40" s="134">
        <f t="shared" si="7"/>
        <v>293590</v>
      </c>
      <c r="AV40" s="268">
        <f t="shared" si="8"/>
        <v>40902.403846153844</v>
      </c>
      <c r="AW40" s="268">
        <f t="shared" si="9"/>
        <v>4090.2403846153848</v>
      </c>
      <c r="AX40" s="268">
        <f t="shared" si="10"/>
        <v>17669.838461538464</v>
      </c>
      <c r="AY40" s="268">
        <f t="shared" si="11"/>
        <v>62662.482692307691</v>
      </c>
      <c r="AZ40" s="268">
        <f t="shared" si="12"/>
        <v>356252.48269230768</v>
      </c>
      <c r="BA40" s="659"/>
      <c r="BB40" s="288">
        <f t="shared" si="13"/>
        <v>20</v>
      </c>
      <c r="BC40" s="288">
        <f t="shared" si="14"/>
        <v>10</v>
      </c>
      <c r="BD40" s="288">
        <f t="shared" si="15"/>
        <v>8</v>
      </c>
      <c r="BE40" s="659"/>
      <c r="BF40" s="289">
        <f t="shared" si="36"/>
        <v>283590</v>
      </c>
      <c r="BG40" s="289">
        <f t="shared" si="16"/>
        <v>1636.0961538461538</v>
      </c>
      <c r="BH40" s="289">
        <f t="shared" si="17"/>
        <v>2045.1201923076924</v>
      </c>
      <c r="BI40" s="289">
        <f t="shared" si="18"/>
        <v>409.02403846153845</v>
      </c>
      <c r="BJ40" s="289">
        <f t="shared" si="19"/>
        <v>2208.729807692308</v>
      </c>
      <c r="BK40" s="659"/>
      <c r="BL40" s="290">
        <f t="shared" si="37"/>
        <v>283590</v>
      </c>
      <c r="BM40" s="290">
        <f t="shared" si="20"/>
        <v>1636.0961538461538</v>
      </c>
      <c r="BN40" s="291" t="str">
        <f t="shared" si="21"/>
        <v>○</v>
      </c>
      <c r="BO40" s="659"/>
      <c r="BP40" s="292">
        <f t="shared" si="22"/>
        <v>45</v>
      </c>
      <c r="BQ40" s="292">
        <f t="shared" si="23"/>
        <v>20</v>
      </c>
      <c r="BR40" s="292">
        <f t="shared" si="24"/>
        <v>8</v>
      </c>
      <c r="BS40" s="659"/>
      <c r="BT40" s="292">
        <f t="shared" si="25"/>
        <v>25</v>
      </c>
      <c r="BU40" s="292">
        <f t="shared" si="26"/>
        <v>10</v>
      </c>
      <c r="BV40" s="292">
        <f t="shared" si="27"/>
        <v>0</v>
      </c>
      <c r="BW40" s="659"/>
      <c r="BX40" s="292">
        <f t="shared" si="28"/>
        <v>20</v>
      </c>
      <c r="BY40" s="292">
        <f t="shared" si="29"/>
        <v>10</v>
      </c>
      <c r="BZ40" s="292">
        <f t="shared" si="30"/>
        <v>8</v>
      </c>
    </row>
    <row r="41" spans="1:78" s="112" customFormat="1" ht="18" customHeight="1" x14ac:dyDescent="0.2">
      <c r="B41" s="29" t="s">
        <v>38</v>
      </c>
      <c r="C41" s="84">
        <f>'①残業代込み賃金設計＆検証'!L22</f>
        <v>0</v>
      </c>
      <c r="D41" s="84">
        <f>'①残業代込み賃金設計＆検証'!M22</f>
        <v>8</v>
      </c>
      <c r="E41" s="84">
        <f>'①残業代込み賃金設計＆検証'!N22</f>
        <v>1.35</v>
      </c>
      <c r="G41" s="131">
        <f t="shared" si="2"/>
        <v>32</v>
      </c>
      <c r="H41" s="1030">
        <v>132</v>
      </c>
      <c r="I41" s="1039">
        <v>2</v>
      </c>
      <c r="J41" s="1031" t="s">
        <v>204</v>
      </c>
      <c r="K41" s="1032"/>
      <c r="L41" s="1033"/>
      <c r="M41" s="1040" t="s">
        <v>56</v>
      </c>
      <c r="N41" s="513">
        <f t="shared" si="31"/>
        <v>5</v>
      </c>
      <c r="O41" s="1034">
        <v>32985</v>
      </c>
      <c r="P41" s="1034">
        <v>42951</v>
      </c>
      <c r="Q41" s="132">
        <f t="shared" si="32"/>
        <v>34</v>
      </c>
      <c r="R41" s="132">
        <f t="shared" si="3"/>
        <v>11</v>
      </c>
      <c r="S41" s="132">
        <f t="shared" si="4"/>
        <v>7</v>
      </c>
      <c r="T41" s="132">
        <f t="shared" si="5"/>
        <v>7</v>
      </c>
      <c r="U41" s="1035">
        <v>155240</v>
      </c>
      <c r="V41" s="1035">
        <v>119850</v>
      </c>
      <c r="W41" s="1035"/>
      <c r="X41" s="1035"/>
      <c r="Y41" s="134">
        <f t="shared" si="33"/>
        <v>275090</v>
      </c>
      <c r="Z41" s="1035"/>
      <c r="AA41" s="1035"/>
      <c r="AB41" s="1035"/>
      <c r="AC41" s="1035"/>
      <c r="AD41" s="1035"/>
      <c r="AE41" s="1035"/>
      <c r="AF41" s="1035"/>
      <c r="AG41" s="1035">
        <v>5000</v>
      </c>
      <c r="AH41" s="134">
        <f t="shared" si="34"/>
        <v>5000</v>
      </c>
      <c r="AI41" s="1035"/>
      <c r="AJ41" s="1035"/>
      <c r="AK41" s="1035"/>
      <c r="AL41" s="1035"/>
      <c r="AM41" s="1035"/>
      <c r="AN41" s="1035"/>
      <c r="AO41" s="1036"/>
      <c r="AP41" s="1037"/>
      <c r="AQ41" s="1035"/>
      <c r="AR41" s="1038"/>
      <c r="AS41" s="584">
        <f t="shared" si="35"/>
        <v>0</v>
      </c>
      <c r="AT41" s="134">
        <f t="shared" si="6"/>
        <v>5000</v>
      </c>
      <c r="AU41" s="134">
        <f t="shared" si="7"/>
        <v>280090</v>
      </c>
      <c r="AV41" s="268">
        <f t="shared" si="8"/>
        <v>40397.596153846149</v>
      </c>
      <c r="AW41" s="268">
        <f t="shared" si="9"/>
        <v>4039.7596153846148</v>
      </c>
      <c r="AX41" s="268">
        <f t="shared" si="10"/>
        <v>17451.761538461538</v>
      </c>
      <c r="AY41" s="268">
        <f t="shared" si="11"/>
        <v>61889.117307692301</v>
      </c>
      <c r="AZ41" s="268">
        <f t="shared" si="12"/>
        <v>341979.1173076923</v>
      </c>
      <c r="BA41" s="659"/>
      <c r="BB41" s="288">
        <f t="shared" si="13"/>
        <v>20</v>
      </c>
      <c r="BC41" s="288">
        <f t="shared" si="14"/>
        <v>10</v>
      </c>
      <c r="BD41" s="288">
        <f t="shared" si="15"/>
        <v>8</v>
      </c>
      <c r="BE41" s="659"/>
      <c r="BF41" s="289">
        <f t="shared" si="36"/>
        <v>280090</v>
      </c>
      <c r="BG41" s="289">
        <f t="shared" si="16"/>
        <v>1615.903846153846</v>
      </c>
      <c r="BH41" s="289">
        <f t="shared" si="17"/>
        <v>2019.8798076923074</v>
      </c>
      <c r="BI41" s="289">
        <f t="shared" si="18"/>
        <v>403.97596153846149</v>
      </c>
      <c r="BJ41" s="289">
        <f t="shared" si="19"/>
        <v>2181.4701923076923</v>
      </c>
      <c r="BK41" s="659"/>
      <c r="BL41" s="290">
        <f t="shared" si="37"/>
        <v>280090</v>
      </c>
      <c r="BM41" s="290">
        <f t="shared" si="20"/>
        <v>1615.903846153846</v>
      </c>
      <c r="BN41" s="291" t="str">
        <f t="shared" si="21"/>
        <v>○</v>
      </c>
      <c r="BO41" s="659"/>
      <c r="BP41" s="292">
        <f t="shared" si="22"/>
        <v>45</v>
      </c>
      <c r="BQ41" s="292">
        <f t="shared" si="23"/>
        <v>20</v>
      </c>
      <c r="BR41" s="292">
        <f t="shared" si="24"/>
        <v>8</v>
      </c>
      <c r="BS41" s="659"/>
      <c r="BT41" s="292">
        <f t="shared" si="25"/>
        <v>25</v>
      </c>
      <c r="BU41" s="292">
        <f t="shared" si="26"/>
        <v>10</v>
      </c>
      <c r="BV41" s="292">
        <f t="shared" si="27"/>
        <v>0</v>
      </c>
      <c r="BW41" s="659"/>
      <c r="BX41" s="292">
        <f t="shared" si="28"/>
        <v>20</v>
      </c>
      <c r="BY41" s="292">
        <f t="shared" si="29"/>
        <v>10</v>
      </c>
      <c r="BZ41" s="292">
        <f t="shared" si="30"/>
        <v>8</v>
      </c>
    </row>
    <row r="42" spans="1:78" s="112" customFormat="1" ht="18" customHeight="1" x14ac:dyDescent="0.15">
      <c r="B42" s="85"/>
      <c r="C42" s="85"/>
      <c r="D42" s="85"/>
      <c r="E42" s="26"/>
      <c r="G42" s="131" t="str">
        <f t="shared" si="2"/>
        <v/>
      </c>
      <c r="H42" s="1030"/>
      <c r="I42" s="1030"/>
      <c r="J42" s="1042"/>
      <c r="K42" s="1045"/>
      <c r="L42" s="1046"/>
      <c r="M42" s="1030"/>
      <c r="N42" s="512" t="str">
        <f t="shared" si="31"/>
        <v/>
      </c>
      <c r="O42" s="1047"/>
      <c r="P42" s="1047"/>
      <c r="Q42" s="132" t="str">
        <f t="shared" si="32"/>
        <v/>
      </c>
      <c r="R42" s="132" t="str">
        <f t="shared" si="3"/>
        <v/>
      </c>
      <c r="S42" s="132" t="str">
        <f t="shared" si="4"/>
        <v/>
      </c>
      <c r="T42" s="132" t="str">
        <f t="shared" si="5"/>
        <v/>
      </c>
      <c r="U42" s="1035"/>
      <c r="V42" s="1035"/>
      <c r="W42" s="1035"/>
      <c r="X42" s="1035"/>
      <c r="Y42" s="134" t="str">
        <f t="shared" si="33"/>
        <v/>
      </c>
      <c r="Z42" s="1035"/>
      <c r="AA42" s="1035"/>
      <c r="AB42" s="1035"/>
      <c r="AC42" s="1035"/>
      <c r="AD42" s="1035"/>
      <c r="AE42" s="1035"/>
      <c r="AF42" s="1035"/>
      <c r="AG42" s="1035"/>
      <c r="AH42" s="134" t="str">
        <f t="shared" si="34"/>
        <v/>
      </c>
      <c r="AI42" s="1035"/>
      <c r="AJ42" s="1035"/>
      <c r="AK42" s="1035"/>
      <c r="AL42" s="1035"/>
      <c r="AM42" s="1035"/>
      <c r="AN42" s="1035"/>
      <c r="AO42" s="1036"/>
      <c r="AP42" s="1037"/>
      <c r="AQ42" s="1035"/>
      <c r="AR42" s="1038"/>
      <c r="AS42" s="584" t="str">
        <f t="shared" si="35"/>
        <v/>
      </c>
      <c r="AT42" s="134" t="str">
        <f t="shared" si="6"/>
        <v/>
      </c>
      <c r="AU42" s="134" t="str">
        <f t="shared" si="7"/>
        <v/>
      </c>
      <c r="AV42" s="268" t="str">
        <f t="shared" si="8"/>
        <v/>
      </c>
      <c r="AW42" s="268" t="str">
        <f t="shared" si="9"/>
        <v/>
      </c>
      <c r="AX42" s="268" t="str">
        <f t="shared" si="10"/>
        <v/>
      </c>
      <c r="AY42" s="268" t="str">
        <f t="shared" si="11"/>
        <v/>
      </c>
      <c r="AZ42" s="268" t="str">
        <f t="shared" si="12"/>
        <v/>
      </c>
      <c r="BA42" s="659"/>
      <c r="BB42" s="288" t="str">
        <f t="shared" si="13"/>
        <v/>
      </c>
      <c r="BC42" s="288" t="str">
        <f t="shared" si="14"/>
        <v/>
      </c>
      <c r="BD42" s="288" t="str">
        <f t="shared" si="15"/>
        <v/>
      </c>
      <c r="BE42" s="659"/>
      <c r="BF42" s="289" t="str">
        <f t="shared" si="36"/>
        <v/>
      </c>
      <c r="BG42" s="289" t="str">
        <f t="shared" si="16"/>
        <v/>
      </c>
      <c r="BH42" s="289" t="str">
        <f t="shared" si="17"/>
        <v/>
      </c>
      <c r="BI42" s="289" t="str">
        <f t="shared" si="18"/>
        <v/>
      </c>
      <c r="BJ42" s="289" t="str">
        <f t="shared" si="19"/>
        <v/>
      </c>
      <c r="BK42" s="659"/>
      <c r="BL42" s="290" t="str">
        <f t="shared" si="37"/>
        <v/>
      </c>
      <c r="BM42" s="290" t="str">
        <f t="shared" si="20"/>
        <v/>
      </c>
      <c r="BN42" s="291" t="str">
        <f t="shared" si="21"/>
        <v/>
      </c>
      <c r="BO42" s="659"/>
      <c r="BP42" s="292" t="str">
        <f t="shared" si="22"/>
        <v/>
      </c>
      <c r="BQ42" s="292" t="str">
        <f t="shared" si="23"/>
        <v/>
      </c>
      <c r="BR42" s="292" t="str">
        <f t="shared" si="24"/>
        <v/>
      </c>
      <c r="BS42" s="659"/>
      <c r="BT42" s="292" t="str">
        <f t="shared" si="25"/>
        <v/>
      </c>
      <c r="BU42" s="292" t="str">
        <f t="shared" si="26"/>
        <v/>
      </c>
      <c r="BV42" s="292" t="str">
        <f t="shared" si="27"/>
        <v/>
      </c>
      <c r="BW42" s="659"/>
      <c r="BX42" s="292" t="str">
        <f t="shared" si="28"/>
        <v/>
      </c>
      <c r="BY42" s="292" t="str">
        <f t="shared" si="29"/>
        <v/>
      </c>
      <c r="BZ42" s="292" t="str">
        <f t="shared" si="30"/>
        <v/>
      </c>
    </row>
    <row r="43" spans="1:78" s="112" customFormat="1" ht="18" customHeight="1" x14ac:dyDescent="0.15">
      <c r="B43" s="37"/>
      <c r="C43" s="37"/>
      <c r="D43" s="37"/>
      <c r="E43" s="26"/>
      <c r="G43" s="131" t="str">
        <f t="shared" si="2"/>
        <v/>
      </c>
      <c r="H43" s="1030"/>
      <c r="I43" s="1030"/>
      <c r="J43" s="1042"/>
      <c r="K43" s="1032"/>
      <c r="L43" s="1046"/>
      <c r="M43" s="1048"/>
      <c r="N43" s="516" t="str">
        <f t="shared" si="31"/>
        <v/>
      </c>
      <c r="O43" s="1047"/>
      <c r="P43" s="1047"/>
      <c r="Q43" s="135" t="str">
        <f t="shared" si="32"/>
        <v/>
      </c>
      <c r="R43" s="132" t="str">
        <f t="shared" si="3"/>
        <v/>
      </c>
      <c r="S43" s="132" t="str">
        <f t="shared" si="4"/>
        <v/>
      </c>
      <c r="T43" s="132" t="str">
        <f t="shared" si="5"/>
        <v/>
      </c>
      <c r="U43" s="1035"/>
      <c r="V43" s="1035"/>
      <c r="W43" s="1035"/>
      <c r="X43" s="1035"/>
      <c r="Y43" s="134" t="str">
        <f t="shared" si="33"/>
        <v/>
      </c>
      <c r="Z43" s="1035"/>
      <c r="AA43" s="1035"/>
      <c r="AB43" s="1035"/>
      <c r="AC43" s="1035"/>
      <c r="AD43" s="1035"/>
      <c r="AE43" s="1035"/>
      <c r="AF43" s="1035"/>
      <c r="AG43" s="1035"/>
      <c r="AH43" s="134" t="str">
        <f t="shared" si="34"/>
        <v/>
      </c>
      <c r="AI43" s="1035"/>
      <c r="AJ43" s="1035"/>
      <c r="AK43" s="1035"/>
      <c r="AL43" s="1035"/>
      <c r="AM43" s="1035"/>
      <c r="AN43" s="1035"/>
      <c r="AO43" s="1036"/>
      <c r="AP43" s="1037"/>
      <c r="AQ43" s="1035"/>
      <c r="AR43" s="1038"/>
      <c r="AS43" s="584" t="str">
        <f t="shared" si="35"/>
        <v/>
      </c>
      <c r="AT43" s="134" t="str">
        <f t="shared" si="6"/>
        <v/>
      </c>
      <c r="AU43" s="134" t="str">
        <f t="shared" si="7"/>
        <v/>
      </c>
      <c r="AV43" s="268" t="str">
        <f t="shared" si="8"/>
        <v/>
      </c>
      <c r="AW43" s="268" t="str">
        <f t="shared" si="9"/>
        <v/>
      </c>
      <c r="AX43" s="268" t="str">
        <f t="shared" si="10"/>
        <v/>
      </c>
      <c r="AY43" s="268" t="str">
        <f t="shared" si="11"/>
        <v/>
      </c>
      <c r="AZ43" s="268" t="str">
        <f t="shared" si="12"/>
        <v/>
      </c>
      <c r="BA43" s="659"/>
      <c r="BB43" s="288" t="str">
        <f t="shared" si="13"/>
        <v/>
      </c>
      <c r="BC43" s="288" t="str">
        <f t="shared" si="14"/>
        <v/>
      </c>
      <c r="BD43" s="288" t="str">
        <f t="shared" si="15"/>
        <v/>
      </c>
      <c r="BE43" s="659"/>
      <c r="BF43" s="289" t="str">
        <f t="shared" si="36"/>
        <v/>
      </c>
      <c r="BG43" s="289" t="str">
        <f t="shared" si="16"/>
        <v/>
      </c>
      <c r="BH43" s="289" t="str">
        <f t="shared" si="17"/>
        <v/>
      </c>
      <c r="BI43" s="289" t="str">
        <f t="shared" si="18"/>
        <v/>
      </c>
      <c r="BJ43" s="289" t="str">
        <f t="shared" si="19"/>
        <v/>
      </c>
      <c r="BK43" s="659"/>
      <c r="BL43" s="290" t="str">
        <f t="shared" si="37"/>
        <v/>
      </c>
      <c r="BM43" s="290" t="str">
        <f t="shared" si="20"/>
        <v/>
      </c>
      <c r="BN43" s="291" t="str">
        <f t="shared" si="21"/>
        <v/>
      </c>
      <c r="BO43" s="659"/>
      <c r="BP43" s="292" t="str">
        <f t="shared" si="22"/>
        <v/>
      </c>
      <c r="BQ43" s="292" t="str">
        <f t="shared" si="23"/>
        <v/>
      </c>
      <c r="BR43" s="292" t="str">
        <f t="shared" si="24"/>
        <v/>
      </c>
      <c r="BS43" s="659"/>
      <c r="BT43" s="292" t="str">
        <f t="shared" si="25"/>
        <v/>
      </c>
      <c r="BU43" s="292" t="str">
        <f t="shared" si="26"/>
        <v/>
      </c>
      <c r="BV43" s="292" t="str">
        <f t="shared" si="27"/>
        <v/>
      </c>
      <c r="BW43" s="659"/>
      <c r="BX43" s="292" t="str">
        <f t="shared" si="28"/>
        <v/>
      </c>
      <c r="BY43" s="292" t="str">
        <f t="shared" si="29"/>
        <v/>
      </c>
      <c r="BZ43" s="292" t="str">
        <f t="shared" si="30"/>
        <v/>
      </c>
    </row>
    <row r="44" spans="1:78" ht="18" customHeight="1" x14ac:dyDescent="0.15">
      <c r="A44" s="112"/>
      <c r="D44" s="32"/>
      <c r="F44" s="112"/>
      <c r="G44" s="131" t="str">
        <f t="shared" si="2"/>
        <v/>
      </c>
      <c r="H44" s="1030"/>
      <c r="I44" s="1030"/>
      <c r="J44" s="1030"/>
      <c r="K44" s="1032"/>
      <c r="L44" s="1046"/>
      <c r="M44" s="1030"/>
      <c r="N44" s="512" t="str">
        <f t="shared" si="31"/>
        <v/>
      </c>
      <c r="O44" s="1047"/>
      <c r="P44" s="1047"/>
      <c r="Q44" s="132" t="str">
        <f t="shared" si="32"/>
        <v/>
      </c>
      <c r="R44" s="132" t="str">
        <f t="shared" si="3"/>
        <v/>
      </c>
      <c r="S44" s="132" t="str">
        <f t="shared" si="4"/>
        <v/>
      </c>
      <c r="T44" s="132" t="str">
        <f t="shared" si="5"/>
        <v/>
      </c>
      <c r="U44" s="1035"/>
      <c r="V44" s="1035" t="s">
        <v>159</v>
      </c>
      <c r="W44" s="1035"/>
      <c r="X44" s="1035"/>
      <c r="Y44" s="134" t="str">
        <f t="shared" si="33"/>
        <v/>
      </c>
      <c r="Z44" s="1035"/>
      <c r="AA44" s="1035"/>
      <c r="AB44" s="1035"/>
      <c r="AC44" s="1035"/>
      <c r="AD44" s="1035"/>
      <c r="AE44" s="1035"/>
      <c r="AF44" s="1035"/>
      <c r="AG44" s="1035"/>
      <c r="AH44" s="134" t="str">
        <f t="shared" si="34"/>
        <v/>
      </c>
      <c r="AI44" s="1035"/>
      <c r="AJ44" s="1035"/>
      <c r="AK44" s="1035"/>
      <c r="AL44" s="1035"/>
      <c r="AM44" s="1035"/>
      <c r="AN44" s="1035"/>
      <c r="AO44" s="1036"/>
      <c r="AP44" s="1037"/>
      <c r="AQ44" s="1035"/>
      <c r="AR44" s="1038"/>
      <c r="AS44" s="584" t="str">
        <f t="shared" si="35"/>
        <v/>
      </c>
      <c r="AT44" s="134" t="str">
        <f t="shared" si="6"/>
        <v/>
      </c>
      <c r="AU44" s="134" t="str">
        <f t="shared" si="7"/>
        <v/>
      </c>
      <c r="AV44" s="271" t="str">
        <f t="shared" si="8"/>
        <v/>
      </c>
      <c r="AW44" s="271" t="str">
        <f t="shared" si="9"/>
        <v/>
      </c>
      <c r="AX44" s="271" t="str">
        <f t="shared" si="10"/>
        <v/>
      </c>
      <c r="AY44" s="271" t="str">
        <f t="shared" si="11"/>
        <v/>
      </c>
      <c r="AZ44" s="271" t="str">
        <f t="shared" si="12"/>
        <v/>
      </c>
      <c r="BA44" s="661"/>
      <c r="BB44" s="293" t="str">
        <f t="shared" si="13"/>
        <v/>
      </c>
      <c r="BC44" s="293" t="str">
        <f t="shared" si="14"/>
        <v/>
      </c>
      <c r="BD44" s="293" t="str">
        <f t="shared" si="15"/>
        <v/>
      </c>
      <c r="BE44" s="661"/>
      <c r="BF44" s="294" t="str">
        <f t="shared" si="36"/>
        <v/>
      </c>
      <c r="BG44" s="294" t="str">
        <f t="shared" si="16"/>
        <v/>
      </c>
      <c r="BH44" s="294" t="str">
        <f t="shared" si="17"/>
        <v/>
      </c>
      <c r="BI44" s="294" t="str">
        <f t="shared" si="18"/>
        <v/>
      </c>
      <c r="BJ44" s="294" t="str">
        <f t="shared" si="19"/>
        <v/>
      </c>
      <c r="BK44" s="661"/>
      <c r="BL44" s="295" t="str">
        <f t="shared" si="37"/>
        <v/>
      </c>
      <c r="BM44" s="295" t="str">
        <f t="shared" si="20"/>
        <v/>
      </c>
      <c r="BN44" s="296" t="str">
        <f t="shared" si="21"/>
        <v/>
      </c>
      <c r="BO44" s="661"/>
      <c r="BP44" s="297" t="str">
        <f t="shared" si="22"/>
        <v/>
      </c>
      <c r="BQ44" s="297" t="str">
        <f t="shared" si="23"/>
        <v/>
      </c>
      <c r="BR44" s="297" t="str">
        <f t="shared" si="24"/>
        <v/>
      </c>
      <c r="BS44" s="661"/>
      <c r="BT44" s="297" t="str">
        <f t="shared" si="25"/>
        <v/>
      </c>
      <c r="BU44" s="297" t="str">
        <f t="shared" si="26"/>
        <v/>
      </c>
      <c r="BV44" s="297" t="str">
        <f t="shared" si="27"/>
        <v/>
      </c>
      <c r="BW44" s="661"/>
      <c r="BX44" s="297" t="str">
        <f t="shared" si="28"/>
        <v/>
      </c>
      <c r="BY44" s="297" t="str">
        <f t="shared" si="29"/>
        <v/>
      </c>
      <c r="BZ44" s="297" t="str">
        <f t="shared" si="30"/>
        <v/>
      </c>
    </row>
    <row r="45" spans="1:78" ht="18" customHeight="1" x14ac:dyDescent="0.15">
      <c r="B45" s="86"/>
      <c r="C45" s="85"/>
      <c r="D45" s="85"/>
      <c r="G45" s="131" t="str">
        <f t="shared" si="2"/>
        <v/>
      </c>
      <c r="H45" s="1030"/>
      <c r="I45" s="1030"/>
      <c r="J45" s="1030"/>
      <c r="K45" s="1032"/>
      <c r="L45" s="1046"/>
      <c r="M45" s="1030"/>
      <c r="N45" s="512" t="str">
        <f t="shared" si="31"/>
        <v/>
      </c>
      <c r="O45" s="1047"/>
      <c r="P45" s="1047"/>
      <c r="Q45" s="132" t="str">
        <f t="shared" si="32"/>
        <v/>
      </c>
      <c r="R45" s="132" t="str">
        <f t="shared" si="3"/>
        <v/>
      </c>
      <c r="S45" s="132" t="str">
        <f t="shared" si="4"/>
        <v/>
      </c>
      <c r="T45" s="132" t="str">
        <f t="shared" si="5"/>
        <v/>
      </c>
      <c r="U45" s="1035"/>
      <c r="V45" s="1035"/>
      <c r="W45" s="1035"/>
      <c r="X45" s="1035"/>
      <c r="Y45" s="134" t="str">
        <f t="shared" si="33"/>
        <v/>
      </c>
      <c r="Z45" s="1035"/>
      <c r="AA45" s="1035"/>
      <c r="AB45" s="1035"/>
      <c r="AC45" s="1035"/>
      <c r="AD45" s="1035"/>
      <c r="AE45" s="1035"/>
      <c r="AF45" s="1035"/>
      <c r="AG45" s="1035"/>
      <c r="AH45" s="134" t="str">
        <f t="shared" si="34"/>
        <v/>
      </c>
      <c r="AI45" s="1035"/>
      <c r="AJ45" s="1035"/>
      <c r="AK45" s="1035"/>
      <c r="AL45" s="1035"/>
      <c r="AM45" s="1035"/>
      <c r="AN45" s="1035"/>
      <c r="AO45" s="1036"/>
      <c r="AP45" s="1037"/>
      <c r="AQ45" s="1035"/>
      <c r="AR45" s="1038"/>
      <c r="AS45" s="584" t="str">
        <f t="shared" si="35"/>
        <v/>
      </c>
      <c r="AT45" s="134" t="str">
        <f t="shared" si="6"/>
        <v/>
      </c>
      <c r="AU45" s="134" t="str">
        <f t="shared" si="7"/>
        <v/>
      </c>
      <c r="AV45" s="271" t="str">
        <f t="shared" si="8"/>
        <v/>
      </c>
      <c r="AW45" s="271" t="str">
        <f t="shared" si="9"/>
        <v/>
      </c>
      <c r="AX45" s="271" t="str">
        <f t="shared" si="10"/>
        <v/>
      </c>
      <c r="AY45" s="271" t="str">
        <f t="shared" si="11"/>
        <v/>
      </c>
      <c r="AZ45" s="271" t="str">
        <f t="shared" si="12"/>
        <v/>
      </c>
      <c r="BA45" s="661"/>
      <c r="BB45" s="293" t="str">
        <f t="shared" si="13"/>
        <v/>
      </c>
      <c r="BC45" s="293" t="str">
        <f t="shared" si="14"/>
        <v/>
      </c>
      <c r="BD45" s="293" t="str">
        <f t="shared" si="15"/>
        <v/>
      </c>
      <c r="BE45" s="661"/>
      <c r="BF45" s="294" t="str">
        <f t="shared" si="36"/>
        <v/>
      </c>
      <c r="BG45" s="294" t="str">
        <f t="shared" si="16"/>
        <v/>
      </c>
      <c r="BH45" s="294" t="str">
        <f t="shared" si="17"/>
        <v/>
      </c>
      <c r="BI45" s="294" t="str">
        <f t="shared" si="18"/>
        <v/>
      </c>
      <c r="BJ45" s="294" t="str">
        <f t="shared" si="19"/>
        <v/>
      </c>
      <c r="BK45" s="661"/>
      <c r="BL45" s="295" t="str">
        <f t="shared" si="37"/>
        <v/>
      </c>
      <c r="BM45" s="295" t="str">
        <f t="shared" si="20"/>
        <v/>
      </c>
      <c r="BN45" s="296" t="str">
        <f t="shared" si="21"/>
        <v/>
      </c>
      <c r="BO45" s="661"/>
      <c r="BP45" s="297" t="str">
        <f t="shared" si="22"/>
        <v/>
      </c>
      <c r="BQ45" s="297" t="str">
        <f t="shared" si="23"/>
        <v/>
      </c>
      <c r="BR45" s="297" t="str">
        <f t="shared" si="24"/>
        <v/>
      </c>
      <c r="BS45" s="661"/>
      <c r="BT45" s="297" t="str">
        <f t="shared" si="25"/>
        <v/>
      </c>
      <c r="BU45" s="297" t="str">
        <f t="shared" si="26"/>
        <v/>
      </c>
      <c r="BV45" s="297" t="str">
        <f t="shared" si="27"/>
        <v/>
      </c>
      <c r="BW45" s="661"/>
      <c r="BX45" s="297" t="str">
        <f t="shared" si="28"/>
        <v/>
      </c>
      <c r="BY45" s="297" t="str">
        <f t="shared" si="29"/>
        <v/>
      </c>
      <c r="BZ45" s="297" t="str">
        <f t="shared" si="30"/>
        <v/>
      </c>
    </row>
    <row r="46" spans="1:78" ht="18" customHeight="1" x14ac:dyDescent="0.15">
      <c r="B46" s="86"/>
      <c r="C46" s="85"/>
      <c r="D46" s="85"/>
      <c r="G46" s="131" t="str">
        <f t="shared" si="2"/>
        <v/>
      </c>
      <c r="H46" s="1030"/>
      <c r="I46" s="1030"/>
      <c r="J46" s="1030"/>
      <c r="K46" s="1032"/>
      <c r="L46" s="1046"/>
      <c r="M46" s="1030"/>
      <c r="N46" s="512" t="str">
        <f t="shared" si="31"/>
        <v/>
      </c>
      <c r="O46" s="1047"/>
      <c r="P46" s="1047"/>
      <c r="Q46" s="132" t="str">
        <f t="shared" si="32"/>
        <v/>
      </c>
      <c r="R46" s="132" t="str">
        <f t="shared" si="3"/>
        <v/>
      </c>
      <c r="S46" s="132" t="str">
        <f t="shared" si="4"/>
        <v/>
      </c>
      <c r="T46" s="132" t="str">
        <f t="shared" si="5"/>
        <v/>
      </c>
      <c r="U46" s="1035"/>
      <c r="V46" s="1035"/>
      <c r="W46" s="1035"/>
      <c r="X46" s="1035"/>
      <c r="Y46" s="134" t="str">
        <f t="shared" si="33"/>
        <v/>
      </c>
      <c r="Z46" s="1035"/>
      <c r="AA46" s="1035"/>
      <c r="AB46" s="1035"/>
      <c r="AC46" s="1035"/>
      <c r="AD46" s="1035"/>
      <c r="AE46" s="1035"/>
      <c r="AF46" s="1035"/>
      <c r="AG46" s="1035"/>
      <c r="AH46" s="134" t="str">
        <f t="shared" si="34"/>
        <v/>
      </c>
      <c r="AI46" s="1035"/>
      <c r="AJ46" s="1035"/>
      <c r="AK46" s="1035"/>
      <c r="AL46" s="1035"/>
      <c r="AM46" s="1035"/>
      <c r="AN46" s="1035"/>
      <c r="AO46" s="1036"/>
      <c r="AP46" s="1037"/>
      <c r="AQ46" s="1035"/>
      <c r="AR46" s="1038"/>
      <c r="AS46" s="584" t="str">
        <f t="shared" si="35"/>
        <v/>
      </c>
      <c r="AT46" s="134" t="str">
        <f t="shared" si="6"/>
        <v/>
      </c>
      <c r="AU46" s="134" t="str">
        <f t="shared" si="7"/>
        <v/>
      </c>
      <c r="AV46" s="271" t="str">
        <f t="shared" si="8"/>
        <v/>
      </c>
      <c r="AW46" s="271" t="str">
        <f t="shared" si="9"/>
        <v/>
      </c>
      <c r="AX46" s="271" t="str">
        <f t="shared" si="10"/>
        <v/>
      </c>
      <c r="AY46" s="271" t="str">
        <f t="shared" si="11"/>
        <v/>
      </c>
      <c r="AZ46" s="271" t="str">
        <f t="shared" si="12"/>
        <v/>
      </c>
      <c r="BA46" s="661"/>
      <c r="BB46" s="293" t="str">
        <f t="shared" si="13"/>
        <v/>
      </c>
      <c r="BC46" s="293" t="str">
        <f t="shared" si="14"/>
        <v/>
      </c>
      <c r="BD46" s="293" t="str">
        <f t="shared" si="15"/>
        <v/>
      </c>
      <c r="BE46" s="661"/>
      <c r="BF46" s="294" t="str">
        <f t="shared" si="36"/>
        <v/>
      </c>
      <c r="BG46" s="294" t="str">
        <f t="shared" si="16"/>
        <v/>
      </c>
      <c r="BH46" s="294" t="str">
        <f t="shared" si="17"/>
        <v/>
      </c>
      <c r="BI46" s="294" t="str">
        <f t="shared" si="18"/>
        <v/>
      </c>
      <c r="BJ46" s="294" t="str">
        <f t="shared" si="19"/>
        <v/>
      </c>
      <c r="BK46" s="661"/>
      <c r="BL46" s="295" t="str">
        <f t="shared" si="37"/>
        <v/>
      </c>
      <c r="BM46" s="295" t="str">
        <f t="shared" si="20"/>
        <v/>
      </c>
      <c r="BN46" s="296" t="str">
        <f t="shared" si="21"/>
        <v/>
      </c>
      <c r="BO46" s="661"/>
      <c r="BP46" s="297" t="str">
        <f t="shared" si="22"/>
        <v/>
      </c>
      <c r="BQ46" s="297" t="str">
        <f t="shared" si="23"/>
        <v/>
      </c>
      <c r="BR46" s="297" t="str">
        <f t="shared" si="24"/>
        <v/>
      </c>
      <c r="BS46" s="661"/>
      <c r="BT46" s="297" t="str">
        <f t="shared" si="25"/>
        <v/>
      </c>
      <c r="BU46" s="297" t="str">
        <f t="shared" si="26"/>
        <v/>
      </c>
      <c r="BV46" s="297" t="str">
        <f t="shared" si="27"/>
        <v/>
      </c>
      <c r="BW46" s="661"/>
      <c r="BX46" s="297" t="str">
        <f t="shared" si="28"/>
        <v/>
      </c>
      <c r="BY46" s="297" t="str">
        <f t="shared" si="29"/>
        <v/>
      </c>
      <c r="BZ46" s="297" t="str">
        <f t="shared" si="30"/>
        <v/>
      </c>
    </row>
    <row r="47" spans="1:78" ht="18" customHeight="1" x14ac:dyDescent="0.15">
      <c r="B47" s="86"/>
      <c r="C47" s="85"/>
      <c r="D47" s="85"/>
      <c r="G47" s="131" t="str">
        <f t="shared" si="2"/>
        <v/>
      </c>
      <c r="H47" s="1030"/>
      <c r="I47" s="1030"/>
      <c r="J47" s="1030"/>
      <c r="K47" s="1032"/>
      <c r="L47" s="1046"/>
      <c r="M47" s="1030"/>
      <c r="N47" s="512" t="str">
        <f t="shared" si="31"/>
        <v/>
      </c>
      <c r="O47" s="1047"/>
      <c r="P47" s="1047"/>
      <c r="Q47" s="132" t="str">
        <f t="shared" si="32"/>
        <v/>
      </c>
      <c r="R47" s="132" t="str">
        <f t="shared" si="3"/>
        <v/>
      </c>
      <c r="S47" s="132" t="str">
        <f t="shared" si="4"/>
        <v/>
      </c>
      <c r="T47" s="132" t="str">
        <f t="shared" si="5"/>
        <v/>
      </c>
      <c r="U47" s="1035"/>
      <c r="V47" s="1035"/>
      <c r="W47" s="1035"/>
      <c r="X47" s="1035"/>
      <c r="Y47" s="134" t="str">
        <f t="shared" si="33"/>
        <v/>
      </c>
      <c r="Z47" s="1035"/>
      <c r="AA47" s="1035"/>
      <c r="AB47" s="1035"/>
      <c r="AC47" s="1035"/>
      <c r="AD47" s="1035"/>
      <c r="AE47" s="1035"/>
      <c r="AF47" s="1035"/>
      <c r="AG47" s="1035"/>
      <c r="AH47" s="134" t="str">
        <f t="shared" si="34"/>
        <v/>
      </c>
      <c r="AI47" s="1035"/>
      <c r="AJ47" s="1035"/>
      <c r="AK47" s="1035"/>
      <c r="AL47" s="1035"/>
      <c r="AM47" s="1035"/>
      <c r="AN47" s="1035"/>
      <c r="AO47" s="1036"/>
      <c r="AP47" s="1037"/>
      <c r="AQ47" s="1035"/>
      <c r="AR47" s="1038"/>
      <c r="AS47" s="584" t="str">
        <f t="shared" si="35"/>
        <v/>
      </c>
      <c r="AT47" s="134" t="str">
        <f t="shared" si="6"/>
        <v/>
      </c>
      <c r="AU47" s="134" t="str">
        <f t="shared" si="7"/>
        <v/>
      </c>
      <c r="AV47" s="271" t="str">
        <f t="shared" si="8"/>
        <v/>
      </c>
      <c r="AW47" s="271" t="str">
        <f t="shared" si="9"/>
        <v/>
      </c>
      <c r="AX47" s="271" t="str">
        <f t="shared" si="10"/>
        <v/>
      </c>
      <c r="AY47" s="271" t="str">
        <f t="shared" si="11"/>
        <v/>
      </c>
      <c r="AZ47" s="271" t="str">
        <f t="shared" si="12"/>
        <v/>
      </c>
      <c r="BA47" s="661"/>
      <c r="BB47" s="293" t="str">
        <f t="shared" si="13"/>
        <v/>
      </c>
      <c r="BC47" s="293" t="str">
        <f t="shared" si="14"/>
        <v/>
      </c>
      <c r="BD47" s="293" t="str">
        <f t="shared" si="15"/>
        <v/>
      </c>
      <c r="BE47" s="661"/>
      <c r="BF47" s="294" t="str">
        <f t="shared" si="36"/>
        <v/>
      </c>
      <c r="BG47" s="294" t="str">
        <f t="shared" si="16"/>
        <v/>
      </c>
      <c r="BH47" s="294" t="str">
        <f t="shared" si="17"/>
        <v/>
      </c>
      <c r="BI47" s="294" t="str">
        <f t="shared" si="18"/>
        <v/>
      </c>
      <c r="BJ47" s="294" t="str">
        <f t="shared" si="19"/>
        <v/>
      </c>
      <c r="BK47" s="661"/>
      <c r="BL47" s="295" t="str">
        <f t="shared" si="37"/>
        <v/>
      </c>
      <c r="BM47" s="295" t="str">
        <f t="shared" si="20"/>
        <v/>
      </c>
      <c r="BN47" s="296" t="str">
        <f t="shared" si="21"/>
        <v/>
      </c>
      <c r="BO47" s="661"/>
      <c r="BP47" s="297" t="str">
        <f t="shared" si="22"/>
        <v/>
      </c>
      <c r="BQ47" s="297" t="str">
        <f t="shared" si="23"/>
        <v/>
      </c>
      <c r="BR47" s="297" t="str">
        <f t="shared" si="24"/>
        <v/>
      </c>
      <c r="BS47" s="661"/>
      <c r="BT47" s="297" t="str">
        <f t="shared" si="25"/>
        <v/>
      </c>
      <c r="BU47" s="297" t="str">
        <f t="shared" si="26"/>
        <v/>
      </c>
      <c r="BV47" s="297" t="str">
        <f t="shared" si="27"/>
        <v/>
      </c>
      <c r="BW47" s="661"/>
      <c r="BX47" s="297" t="str">
        <f t="shared" si="28"/>
        <v/>
      </c>
      <c r="BY47" s="297" t="str">
        <f t="shared" si="29"/>
        <v/>
      </c>
      <c r="BZ47" s="297" t="str">
        <f t="shared" si="30"/>
        <v/>
      </c>
    </row>
    <row r="48" spans="1:78" ht="18" customHeight="1" x14ac:dyDescent="0.15">
      <c r="B48" s="86"/>
      <c r="C48" s="85"/>
      <c r="D48" s="85"/>
      <c r="G48" s="131" t="str">
        <f t="shared" si="2"/>
        <v/>
      </c>
      <c r="H48" s="1030"/>
      <c r="I48" s="1030"/>
      <c r="J48" s="1030"/>
      <c r="K48" s="1032"/>
      <c r="L48" s="1046"/>
      <c r="M48" s="1030"/>
      <c r="N48" s="512" t="str">
        <f t="shared" si="31"/>
        <v/>
      </c>
      <c r="O48" s="1047"/>
      <c r="P48" s="1047"/>
      <c r="Q48" s="132" t="str">
        <f t="shared" si="32"/>
        <v/>
      </c>
      <c r="R48" s="132" t="str">
        <f t="shared" si="3"/>
        <v/>
      </c>
      <c r="S48" s="132" t="str">
        <f t="shared" si="4"/>
        <v/>
      </c>
      <c r="T48" s="132" t="str">
        <f t="shared" si="5"/>
        <v/>
      </c>
      <c r="U48" s="1035"/>
      <c r="V48" s="1035"/>
      <c r="W48" s="1035"/>
      <c r="X48" s="1035"/>
      <c r="Y48" s="134" t="str">
        <f t="shared" si="33"/>
        <v/>
      </c>
      <c r="Z48" s="1035"/>
      <c r="AA48" s="1035"/>
      <c r="AB48" s="1035"/>
      <c r="AC48" s="1035"/>
      <c r="AD48" s="1035"/>
      <c r="AE48" s="1035"/>
      <c r="AF48" s="1035"/>
      <c r="AG48" s="1035"/>
      <c r="AH48" s="134" t="str">
        <f t="shared" si="34"/>
        <v/>
      </c>
      <c r="AI48" s="1035"/>
      <c r="AJ48" s="1035"/>
      <c r="AK48" s="1035"/>
      <c r="AL48" s="1035"/>
      <c r="AM48" s="1035"/>
      <c r="AN48" s="1035"/>
      <c r="AO48" s="1036"/>
      <c r="AP48" s="1037"/>
      <c r="AQ48" s="1035"/>
      <c r="AR48" s="1038"/>
      <c r="AS48" s="584" t="str">
        <f t="shared" si="35"/>
        <v/>
      </c>
      <c r="AT48" s="134" t="str">
        <f t="shared" si="6"/>
        <v/>
      </c>
      <c r="AU48" s="134" t="str">
        <f t="shared" si="7"/>
        <v/>
      </c>
      <c r="AV48" s="271" t="str">
        <f t="shared" si="8"/>
        <v/>
      </c>
      <c r="AW48" s="271" t="str">
        <f t="shared" si="9"/>
        <v/>
      </c>
      <c r="AX48" s="271" t="str">
        <f t="shared" si="10"/>
        <v/>
      </c>
      <c r="AY48" s="271" t="str">
        <f t="shared" si="11"/>
        <v/>
      </c>
      <c r="AZ48" s="271" t="str">
        <f t="shared" si="12"/>
        <v/>
      </c>
      <c r="BA48" s="661"/>
      <c r="BB48" s="293" t="str">
        <f t="shared" si="13"/>
        <v/>
      </c>
      <c r="BC48" s="293" t="str">
        <f t="shared" si="14"/>
        <v/>
      </c>
      <c r="BD48" s="293" t="str">
        <f t="shared" si="15"/>
        <v/>
      </c>
      <c r="BE48" s="661"/>
      <c r="BF48" s="294" t="str">
        <f t="shared" si="36"/>
        <v/>
      </c>
      <c r="BG48" s="294" t="str">
        <f t="shared" si="16"/>
        <v/>
      </c>
      <c r="BH48" s="294" t="str">
        <f t="shared" si="17"/>
        <v/>
      </c>
      <c r="BI48" s="294" t="str">
        <f t="shared" si="18"/>
        <v/>
      </c>
      <c r="BJ48" s="294" t="str">
        <f t="shared" si="19"/>
        <v/>
      </c>
      <c r="BK48" s="661"/>
      <c r="BL48" s="295" t="str">
        <f t="shared" si="37"/>
        <v/>
      </c>
      <c r="BM48" s="295" t="str">
        <f t="shared" si="20"/>
        <v/>
      </c>
      <c r="BN48" s="296" t="str">
        <f t="shared" si="21"/>
        <v/>
      </c>
      <c r="BO48" s="661"/>
      <c r="BP48" s="297" t="str">
        <f t="shared" si="22"/>
        <v/>
      </c>
      <c r="BQ48" s="297" t="str">
        <f t="shared" si="23"/>
        <v/>
      </c>
      <c r="BR48" s="297" t="str">
        <f t="shared" si="24"/>
        <v/>
      </c>
      <c r="BS48" s="661"/>
      <c r="BT48" s="297" t="str">
        <f t="shared" si="25"/>
        <v/>
      </c>
      <c r="BU48" s="297" t="str">
        <f t="shared" si="26"/>
        <v/>
      </c>
      <c r="BV48" s="297" t="str">
        <f t="shared" si="27"/>
        <v/>
      </c>
      <c r="BW48" s="661"/>
      <c r="BX48" s="297" t="str">
        <f t="shared" si="28"/>
        <v/>
      </c>
      <c r="BY48" s="297" t="str">
        <f t="shared" si="29"/>
        <v/>
      </c>
      <c r="BZ48" s="297" t="str">
        <f t="shared" si="30"/>
        <v/>
      </c>
    </row>
    <row r="49" spans="2:78" ht="18" customHeight="1" x14ac:dyDescent="0.15">
      <c r="B49" s="86"/>
      <c r="C49" s="85"/>
      <c r="D49" s="85"/>
      <c r="G49" s="131" t="str">
        <f t="shared" ref="G49:G55" si="38">IF(J49="","",G48+1)</f>
        <v/>
      </c>
      <c r="H49" s="1030"/>
      <c r="I49" s="1030"/>
      <c r="J49" s="1030"/>
      <c r="K49" s="1032"/>
      <c r="L49" s="1046"/>
      <c r="M49" s="1030"/>
      <c r="N49" s="512" t="str">
        <f t="shared" si="31"/>
        <v/>
      </c>
      <c r="O49" s="1047"/>
      <c r="P49" s="1047"/>
      <c r="Q49" s="132" t="str">
        <f t="shared" ref="Q49:Q55" si="39">IF(O49="","",DATEDIF(O49-1,$Q$6,"Y"))</f>
        <v/>
      </c>
      <c r="R49" s="132" t="str">
        <f t="shared" ref="R49:R55" si="40">IF(O49="","",DATEDIF(O49-1,$Q$6,"YM"))</f>
        <v/>
      </c>
      <c r="S49" s="132" t="str">
        <f t="shared" ref="S49:S55" si="41">IF(P49="","",DATEDIF(P49-1,$Q$6,"Y"))</f>
        <v/>
      </c>
      <c r="T49" s="132" t="str">
        <f t="shared" ref="T49:T55" si="42">IF(P49="","",DATEDIF(P49-1,$Q$6,"YM"))</f>
        <v/>
      </c>
      <c r="U49" s="1035"/>
      <c r="V49" s="1035"/>
      <c r="W49" s="1035"/>
      <c r="X49" s="1035"/>
      <c r="Y49" s="134" t="str">
        <f t="shared" ref="Y49:Y55" si="43">IF($J49="","",SUM(U49:X49))</f>
        <v/>
      </c>
      <c r="Z49" s="1035"/>
      <c r="AA49" s="1035"/>
      <c r="AB49" s="1035"/>
      <c r="AC49" s="1035"/>
      <c r="AD49" s="1035"/>
      <c r="AE49" s="1035"/>
      <c r="AF49" s="1035"/>
      <c r="AG49" s="1035"/>
      <c r="AH49" s="134" t="str">
        <f t="shared" ref="AH49:AH55" si="44">IF($J49="","",SUM(Z49:AG49))</f>
        <v/>
      </c>
      <c r="AI49" s="1035"/>
      <c r="AJ49" s="1035"/>
      <c r="AK49" s="1035"/>
      <c r="AL49" s="1035"/>
      <c r="AM49" s="1035"/>
      <c r="AN49" s="1035"/>
      <c r="AO49" s="1036"/>
      <c r="AP49" s="1037"/>
      <c r="AQ49" s="1035"/>
      <c r="AR49" s="1038"/>
      <c r="AS49" s="584" t="str">
        <f t="shared" ref="AS49:AS55" si="45">IF($J49="","",SUM(AI49:AR49))</f>
        <v/>
      </c>
      <c r="AT49" s="134" t="str">
        <f t="shared" si="6"/>
        <v/>
      </c>
      <c r="AU49" s="134" t="str">
        <f t="shared" si="7"/>
        <v/>
      </c>
      <c r="AV49" s="271" t="str">
        <f t="shared" si="8"/>
        <v/>
      </c>
      <c r="AW49" s="271" t="str">
        <f t="shared" si="9"/>
        <v/>
      </c>
      <c r="AX49" s="271" t="str">
        <f t="shared" si="10"/>
        <v/>
      </c>
      <c r="AY49" s="271" t="str">
        <f t="shared" si="11"/>
        <v/>
      </c>
      <c r="AZ49" s="271" t="str">
        <f t="shared" si="12"/>
        <v/>
      </c>
      <c r="BA49" s="661"/>
      <c r="BB49" s="293" t="str">
        <f t="shared" si="13"/>
        <v/>
      </c>
      <c r="BC49" s="293" t="str">
        <f t="shared" si="14"/>
        <v/>
      </c>
      <c r="BD49" s="293" t="str">
        <f t="shared" si="15"/>
        <v/>
      </c>
      <c r="BE49" s="661"/>
      <c r="BF49" s="294" t="str">
        <f t="shared" si="36"/>
        <v/>
      </c>
      <c r="BG49" s="294" t="str">
        <f t="shared" si="16"/>
        <v/>
      </c>
      <c r="BH49" s="294" t="str">
        <f t="shared" si="17"/>
        <v/>
      </c>
      <c r="BI49" s="294" t="str">
        <f t="shared" si="18"/>
        <v/>
      </c>
      <c r="BJ49" s="294" t="str">
        <f t="shared" si="19"/>
        <v/>
      </c>
      <c r="BK49" s="661"/>
      <c r="BL49" s="295" t="str">
        <f t="shared" si="37"/>
        <v/>
      </c>
      <c r="BM49" s="295" t="str">
        <f t="shared" si="20"/>
        <v/>
      </c>
      <c r="BN49" s="296" t="str">
        <f t="shared" si="21"/>
        <v/>
      </c>
      <c r="BO49" s="661"/>
      <c r="BP49" s="297" t="str">
        <f t="shared" ref="BP49:BP56" si="46">IF($J49="","",$C$32)</f>
        <v/>
      </c>
      <c r="BQ49" s="297" t="str">
        <f t="shared" ref="BQ49:BQ56" si="47">IF($J49="","",$C$33)</f>
        <v/>
      </c>
      <c r="BR49" s="297" t="str">
        <f t="shared" ref="BR49:BR56" si="48">IF($J49="","",$C$34)</f>
        <v/>
      </c>
      <c r="BS49" s="661"/>
      <c r="BT49" s="297" t="str">
        <f t="shared" ref="BT49:BT56" si="49">IF($J49="","",$C$39)</f>
        <v/>
      </c>
      <c r="BU49" s="297" t="str">
        <f t="shared" ref="BU49:BU56" si="50">IF($J49="","",$C$40)</f>
        <v/>
      </c>
      <c r="BV49" s="297" t="str">
        <f t="shared" ref="BV49:BV56" si="51">IF($J49="","",$C$41)</f>
        <v/>
      </c>
      <c r="BW49" s="661"/>
      <c r="BX49" s="297" t="str">
        <f t="shared" ref="BX49:BX56" si="52">IF($J49="","",$D$32)</f>
        <v/>
      </c>
      <c r="BY49" s="297" t="str">
        <f t="shared" ref="BY49:BY56" si="53">IF($J49="","",$D$33)</f>
        <v/>
      </c>
      <c r="BZ49" s="297" t="str">
        <f t="shared" ref="BZ49:BZ56" si="54">IF($J49="","",$D$34)</f>
        <v/>
      </c>
    </row>
    <row r="50" spans="2:78" ht="18" customHeight="1" x14ac:dyDescent="0.15">
      <c r="B50" s="86"/>
      <c r="C50" s="85"/>
      <c r="D50" s="85"/>
      <c r="G50" s="131" t="str">
        <f t="shared" si="38"/>
        <v/>
      </c>
      <c r="H50" s="1030"/>
      <c r="I50" s="1030"/>
      <c r="J50" s="1030"/>
      <c r="K50" s="1032"/>
      <c r="L50" s="1046"/>
      <c r="M50" s="1030"/>
      <c r="N50" s="512" t="str">
        <f t="shared" si="31"/>
        <v/>
      </c>
      <c r="O50" s="1047"/>
      <c r="P50" s="1047"/>
      <c r="Q50" s="132" t="str">
        <f t="shared" si="39"/>
        <v/>
      </c>
      <c r="R50" s="132" t="str">
        <f t="shared" si="40"/>
        <v/>
      </c>
      <c r="S50" s="132" t="str">
        <f t="shared" si="41"/>
        <v/>
      </c>
      <c r="T50" s="132" t="str">
        <f t="shared" si="42"/>
        <v/>
      </c>
      <c r="U50" s="1035"/>
      <c r="V50" s="1035"/>
      <c r="W50" s="1035"/>
      <c r="X50" s="1035"/>
      <c r="Y50" s="134" t="str">
        <f t="shared" si="43"/>
        <v/>
      </c>
      <c r="Z50" s="1035"/>
      <c r="AA50" s="1035"/>
      <c r="AB50" s="1035"/>
      <c r="AC50" s="1035"/>
      <c r="AD50" s="1035"/>
      <c r="AE50" s="1035"/>
      <c r="AF50" s="1035"/>
      <c r="AG50" s="1035"/>
      <c r="AH50" s="134" t="str">
        <f t="shared" si="44"/>
        <v/>
      </c>
      <c r="AI50" s="1035"/>
      <c r="AJ50" s="1035"/>
      <c r="AK50" s="1035"/>
      <c r="AL50" s="1035"/>
      <c r="AM50" s="1035"/>
      <c r="AN50" s="1035"/>
      <c r="AO50" s="1036"/>
      <c r="AP50" s="1037"/>
      <c r="AQ50" s="1035"/>
      <c r="AR50" s="1038"/>
      <c r="AS50" s="584" t="str">
        <f t="shared" si="45"/>
        <v/>
      </c>
      <c r="AT50" s="134" t="str">
        <f t="shared" si="6"/>
        <v/>
      </c>
      <c r="AU50" s="134" t="str">
        <f t="shared" si="7"/>
        <v/>
      </c>
      <c r="AV50" s="271" t="str">
        <f t="shared" si="8"/>
        <v/>
      </c>
      <c r="AW50" s="271" t="str">
        <f t="shared" si="9"/>
        <v/>
      </c>
      <c r="AX50" s="271" t="str">
        <f t="shared" si="10"/>
        <v/>
      </c>
      <c r="AY50" s="271" t="str">
        <f t="shared" si="11"/>
        <v/>
      </c>
      <c r="AZ50" s="271" t="str">
        <f t="shared" si="12"/>
        <v/>
      </c>
      <c r="BA50" s="661"/>
      <c r="BB50" s="293" t="str">
        <f t="shared" si="13"/>
        <v/>
      </c>
      <c r="BC50" s="293" t="str">
        <f t="shared" si="14"/>
        <v/>
      </c>
      <c r="BD50" s="293" t="str">
        <f t="shared" si="15"/>
        <v/>
      </c>
      <c r="BE50" s="661"/>
      <c r="BF50" s="294" t="str">
        <f t="shared" si="36"/>
        <v/>
      </c>
      <c r="BG50" s="294" t="str">
        <f t="shared" si="16"/>
        <v/>
      </c>
      <c r="BH50" s="294" t="str">
        <f t="shared" si="17"/>
        <v/>
      </c>
      <c r="BI50" s="294" t="str">
        <f t="shared" si="18"/>
        <v/>
      </c>
      <c r="BJ50" s="294" t="str">
        <f t="shared" si="19"/>
        <v/>
      </c>
      <c r="BK50" s="661"/>
      <c r="BL50" s="295" t="str">
        <f t="shared" si="37"/>
        <v/>
      </c>
      <c r="BM50" s="295" t="str">
        <f t="shared" si="20"/>
        <v/>
      </c>
      <c r="BN50" s="296" t="str">
        <f t="shared" si="21"/>
        <v/>
      </c>
      <c r="BO50" s="661"/>
      <c r="BP50" s="297" t="str">
        <f t="shared" si="46"/>
        <v/>
      </c>
      <c r="BQ50" s="297" t="str">
        <f t="shared" si="47"/>
        <v/>
      </c>
      <c r="BR50" s="297" t="str">
        <f t="shared" si="48"/>
        <v/>
      </c>
      <c r="BS50" s="661"/>
      <c r="BT50" s="297" t="str">
        <f t="shared" si="49"/>
        <v/>
      </c>
      <c r="BU50" s="297" t="str">
        <f t="shared" si="50"/>
        <v/>
      </c>
      <c r="BV50" s="297" t="str">
        <f t="shared" si="51"/>
        <v/>
      </c>
      <c r="BW50" s="661"/>
      <c r="BX50" s="297" t="str">
        <f t="shared" si="52"/>
        <v/>
      </c>
      <c r="BY50" s="297" t="str">
        <f t="shared" si="53"/>
        <v/>
      </c>
      <c r="BZ50" s="297" t="str">
        <f t="shared" si="54"/>
        <v/>
      </c>
    </row>
    <row r="51" spans="2:78" ht="18" customHeight="1" x14ac:dyDescent="0.15">
      <c r="B51" s="86"/>
      <c r="C51" s="85"/>
      <c r="D51" s="85"/>
      <c r="G51" s="131" t="str">
        <f t="shared" si="38"/>
        <v/>
      </c>
      <c r="H51" s="1030"/>
      <c r="I51" s="1030"/>
      <c r="J51" s="1030"/>
      <c r="K51" s="1032"/>
      <c r="L51" s="1046"/>
      <c r="M51" s="1030"/>
      <c r="N51" s="512" t="str">
        <f t="shared" si="31"/>
        <v/>
      </c>
      <c r="O51" s="1047"/>
      <c r="P51" s="1047"/>
      <c r="Q51" s="132" t="str">
        <f t="shared" si="39"/>
        <v/>
      </c>
      <c r="R51" s="132" t="str">
        <f t="shared" si="40"/>
        <v/>
      </c>
      <c r="S51" s="132" t="str">
        <f t="shared" si="41"/>
        <v/>
      </c>
      <c r="T51" s="132" t="str">
        <f t="shared" si="42"/>
        <v/>
      </c>
      <c r="U51" s="1035"/>
      <c r="V51" s="1035"/>
      <c r="W51" s="1035"/>
      <c r="X51" s="1035"/>
      <c r="Y51" s="134" t="str">
        <f t="shared" si="43"/>
        <v/>
      </c>
      <c r="Z51" s="1035"/>
      <c r="AA51" s="1035"/>
      <c r="AB51" s="1035"/>
      <c r="AC51" s="1035"/>
      <c r="AD51" s="1035"/>
      <c r="AE51" s="1035"/>
      <c r="AF51" s="1035"/>
      <c r="AG51" s="1035"/>
      <c r="AH51" s="134" t="str">
        <f t="shared" si="44"/>
        <v/>
      </c>
      <c r="AI51" s="1035"/>
      <c r="AJ51" s="1035"/>
      <c r="AK51" s="1035"/>
      <c r="AL51" s="1035"/>
      <c r="AM51" s="1035"/>
      <c r="AN51" s="1035"/>
      <c r="AO51" s="1036"/>
      <c r="AP51" s="1037"/>
      <c r="AQ51" s="1035"/>
      <c r="AR51" s="1038"/>
      <c r="AS51" s="584" t="str">
        <f t="shared" si="45"/>
        <v/>
      </c>
      <c r="AT51" s="134" t="str">
        <f t="shared" si="6"/>
        <v/>
      </c>
      <c r="AU51" s="134" t="str">
        <f t="shared" si="7"/>
        <v/>
      </c>
      <c r="AV51" s="271" t="str">
        <f t="shared" si="8"/>
        <v/>
      </c>
      <c r="AW51" s="271" t="str">
        <f t="shared" si="9"/>
        <v/>
      </c>
      <c r="AX51" s="271" t="str">
        <f t="shared" si="10"/>
        <v/>
      </c>
      <c r="AY51" s="271" t="str">
        <f t="shared" si="11"/>
        <v/>
      </c>
      <c r="AZ51" s="271" t="str">
        <f t="shared" si="12"/>
        <v/>
      </c>
      <c r="BA51" s="661"/>
      <c r="BB51" s="293" t="str">
        <f t="shared" si="13"/>
        <v/>
      </c>
      <c r="BC51" s="293" t="str">
        <f t="shared" si="14"/>
        <v/>
      </c>
      <c r="BD51" s="293" t="str">
        <f t="shared" si="15"/>
        <v/>
      </c>
      <c r="BE51" s="661"/>
      <c r="BF51" s="294" t="str">
        <f t="shared" si="36"/>
        <v/>
      </c>
      <c r="BG51" s="294" t="str">
        <f t="shared" si="16"/>
        <v/>
      </c>
      <c r="BH51" s="294" t="str">
        <f t="shared" si="17"/>
        <v/>
      </c>
      <c r="BI51" s="294" t="str">
        <f t="shared" si="18"/>
        <v/>
      </c>
      <c r="BJ51" s="294" t="str">
        <f t="shared" si="19"/>
        <v/>
      </c>
      <c r="BK51" s="661"/>
      <c r="BL51" s="295" t="str">
        <f t="shared" si="37"/>
        <v/>
      </c>
      <c r="BM51" s="295" t="str">
        <f t="shared" si="20"/>
        <v/>
      </c>
      <c r="BN51" s="296" t="str">
        <f t="shared" si="21"/>
        <v/>
      </c>
      <c r="BO51" s="661"/>
      <c r="BP51" s="297" t="str">
        <f t="shared" si="46"/>
        <v/>
      </c>
      <c r="BQ51" s="297" t="str">
        <f t="shared" si="47"/>
        <v/>
      </c>
      <c r="BR51" s="297" t="str">
        <f t="shared" si="48"/>
        <v/>
      </c>
      <c r="BS51" s="661"/>
      <c r="BT51" s="297" t="str">
        <f t="shared" si="49"/>
        <v/>
      </c>
      <c r="BU51" s="297" t="str">
        <f t="shared" si="50"/>
        <v/>
      </c>
      <c r="BV51" s="297" t="str">
        <f t="shared" si="51"/>
        <v/>
      </c>
      <c r="BW51" s="661"/>
      <c r="BX51" s="297" t="str">
        <f t="shared" si="52"/>
        <v/>
      </c>
      <c r="BY51" s="297" t="str">
        <f t="shared" si="53"/>
        <v/>
      </c>
      <c r="BZ51" s="297" t="str">
        <f t="shared" si="54"/>
        <v/>
      </c>
    </row>
    <row r="52" spans="2:78" ht="18" customHeight="1" x14ac:dyDescent="0.15">
      <c r="B52" s="86"/>
      <c r="C52" s="85"/>
      <c r="D52" s="85"/>
      <c r="G52" s="131" t="str">
        <f t="shared" si="38"/>
        <v/>
      </c>
      <c r="H52" s="1030"/>
      <c r="I52" s="1030"/>
      <c r="J52" s="1030"/>
      <c r="K52" s="1032"/>
      <c r="L52" s="1046"/>
      <c r="M52" s="1030"/>
      <c r="N52" s="512" t="str">
        <f t="shared" si="31"/>
        <v/>
      </c>
      <c r="O52" s="1047"/>
      <c r="P52" s="1047"/>
      <c r="Q52" s="132" t="str">
        <f t="shared" si="39"/>
        <v/>
      </c>
      <c r="R52" s="132" t="str">
        <f t="shared" si="40"/>
        <v/>
      </c>
      <c r="S52" s="132" t="str">
        <f t="shared" si="41"/>
        <v/>
      </c>
      <c r="T52" s="132" t="str">
        <f t="shared" si="42"/>
        <v/>
      </c>
      <c r="U52" s="1035"/>
      <c r="V52" s="1035"/>
      <c r="W52" s="1035"/>
      <c r="X52" s="1035"/>
      <c r="Y52" s="134" t="str">
        <f t="shared" si="43"/>
        <v/>
      </c>
      <c r="Z52" s="1035"/>
      <c r="AA52" s="1035"/>
      <c r="AB52" s="1035"/>
      <c r="AC52" s="1035"/>
      <c r="AD52" s="1035"/>
      <c r="AE52" s="1035"/>
      <c r="AF52" s="1035"/>
      <c r="AG52" s="1035"/>
      <c r="AH52" s="134" t="str">
        <f t="shared" si="44"/>
        <v/>
      </c>
      <c r="AI52" s="1035"/>
      <c r="AJ52" s="1035"/>
      <c r="AK52" s="1035"/>
      <c r="AL52" s="1035"/>
      <c r="AM52" s="1035"/>
      <c r="AN52" s="1035"/>
      <c r="AO52" s="1036"/>
      <c r="AP52" s="1037"/>
      <c r="AQ52" s="1035"/>
      <c r="AR52" s="1038"/>
      <c r="AS52" s="584" t="str">
        <f t="shared" si="45"/>
        <v/>
      </c>
      <c r="AT52" s="134" t="str">
        <f t="shared" si="6"/>
        <v/>
      </c>
      <c r="AU52" s="134" t="str">
        <f t="shared" si="7"/>
        <v/>
      </c>
      <c r="AV52" s="271" t="str">
        <f t="shared" si="8"/>
        <v/>
      </c>
      <c r="AW52" s="271" t="str">
        <f t="shared" si="9"/>
        <v/>
      </c>
      <c r="AX52" s="271" t="str">
        <f t="shared" si="10"/>
        <v/>
      </c>
      <c r="AY52" s="271" t="str">
        <f t="shared" si="11"/>
        <v/>
      </c>
      <c r="AZ52" s="271" t="str">
        <f t="shared" si="12"/>
        <v/>
      </c>
      <c r="BA52" s="661"/>
      <c r="BB52" s="293" t="str">
        <f t="shared" si="13"/>
        <v/>
      </c>
      <c r="BC52" s="293" t="str">
        <f t="shared" si="14"/>
        <v/>
      </c>
      <c r="BD52" s="293" t="str">
        <f t="shared" si="15"/>
        <v/>
      </c>
      <c r="BE52" s="661"/>
      <c r="BF52" s="294" t="str">
        <f t="shared" si="36"/>
        <v/>
      </c>
      <c r="BG52" s="294" t="str">
        <f t="shared" si="16"/>
        <v/>
      </c>
      <c r="BH52" s="294" t="str">
        <f t="shared" si="17"/>
        <v/>
      </c>
      <c r="BI52" s="294" t="str">
        <f t="shared" si="18"/>
        <v/>
      </c>
      <c r="BJ52" s="294" t="str">
        <f t="shared" si="19"/>
        <v/>
      </c>
      <c r="BK52" s="661"/>
      <c r="BL52" s="295" t="str">
        <f t="shared" si="37"/>
        <v/>
      </c>
      <c r="BM52" s="295" t="str">
        <f t="shared" si="20"/>
        <v/>
      </c>
      <c r="BN52" s="296" t="str">
        <f t="shared" si="21"/>
        <v/>
      </c>
      <c r="BO52" s="661"/>
      <c r="BP52" s="297" t="str">
        <f t="shared" si="46"/>
        <v/>
      </c>
      <c r="BQ52" s="297" t="str">
        <f t="shared" si="47"/>
        <v/>
      </c>
      <c r="BR52" s="297" t="str">
        <f t="shared" si="48"/>
        <v/>
      </c>
      <c r="BS52" s="661"/>
      <c r="BT52" s="297" t="str">
        <f t="shared" si="49"/>
        <v/>
      </c>
      <c r="BU52" s="297" t="str">
        <f t="shared" si="50"/>
        <v/>
      </c>
      <c r="BV52" s="297" t="str">
        <f t="shared" si="51"/>
        <v/>
      </c>
      <c r="BW52" s="661"/>
      <c r="BX52" s="297" t="str">
        <f t="shared" si="52"/>
        <v/>
      </c>
      <c r="BY52" s="297" t="str">
        <f t="shared" si="53"/>
        <v/>
      </c>
      <c r="BZ52" s="297" t="str">
        <f t="shared" si="54"/>
        <v/>
      </c>
    </row>
    <row r="53" spans="2:78" ht="18" customHeight="1" x14ac:dyDescent="0.15">
      <c r="B53" s="86"/>
      <c r="C53" s="85"/>
      <c r="D53" s="85"/>
      <c r="G53" s="131" t="str">
        <f t="shared" si="38"/>
        <v/>
      </c>
      <c r="H53" s="1030"/>
      <c r="I53" s="1030"/>
      <c r="J53" s="1030"/>
      <c r="K53" s="1032"/>
      <c r="L53" s="1046"/>
      <c r="M53" s="1030"/>
      <c r="N53" s="512" t="str">
        <f t="shared" si="31"/>
        <v/>
      </c>
      <c r="O53" s="1047"/>
      <c r="P53" s="1047"/>
      <c r="Q53" s="132" t="str">
        <f t="shared" si="39"/>
        <v/>
      </c>
      <c r="R53" s="132" t="str">
        <f t="shared" si="40"/>
        <v/>
      </c>
      <c r="S53" s="132" t="str">
        <f t="shared" si="41"/>
        <v/>
      </c>
      <c r="T53" s="132" t="str">
        <f t="shared" si="42"/>
        <v/>
      </c>
      <c r="U53" s="1035"/>
      <c r="V53" s="1035"/>
      <c r="W53" s="1035"/>
      <c r="X53" s="1035"/>
      <c r="Y53" s="134" t="str">
        <f t="shared" si="43"/>
        <v/>
      </c>
      <c r="Z53" s="1035"/>
      <c r="AA53" s="1035"/>
      <c r="AB53" s="1035"/>
      <c r="AC53" s="1035"/>
      <c r="AD53" s="1035"/>
      <c r="AE53" s="1035"/>
      <c r="AF53" s="1035"/>
      <c r="AG53" s="1035"/>
      <c r="AH53" s="134" t="str">
        <f t="shared" si="44"/>
        <v/>
      </c>
      <c r="AI53" s="1035"/>
      <c r="AJ53" s="1035"/>
      <c r="AK53" s="1035"/>
      <c r="AL53" s="1035"/>
      <c r="AM53" s="1035"/>
      <c r="AN53" s="1035"/>
      <c r="AO53" s="1036"/>
      <c r="AP53" s="1037"/>
      <c r="AQ53" s="1035"/>
      <c r="AR53" s="1038"/>
      <c r="AS53" s="584" t="str">
        <f t="shared" si="45"/>
        <v/>
      </c>
      <c r="AT53" s="134" t="str">
        <f t="shared" si="6"/>
        <v/>
      </c>
      <c r="AU53" s="134" t="str">
        <f t="shared" si="7"/>
        <v/>
      </c>
      <c r="AV53" s="271" t="str">
        <f t="shared" si="8"/>
        <v/>
      </c>
      <c r="AW53" s="271" t="str">
        <f t="shared" si="9"/>
        <v/>
      </c>
      <c r="AX53" s="271" t="str">
        <f t="shared" si="10"/>
        <v/>
      </c>
      <c r="AY53" s="271" t="str">
        <f t="shared" si="11"/>
        <v/>
      </c>
      <c r="AZ53" s="271" t="str">
        <f t="shared" si="12"/>
        <v/>
      </c>
      <c r="BA53" s="661"/>
      <c r="BB53" s="293" t="str">
        <f t="shared" si="13"/>
        <v/>
      </c>
      <c r="BC53" s="293" t="str">
        <f t="shared" si="14"/>
        <v/>
      </c>
      <c r="BD53" s="293" t="str">
        <f t="shared" si="15"/>
        <v/>
      </c>
      <c r="BE53" s="661"/>
      <c r="BF53" s="294" t="str">
        <f t="shared" si="36"/>
        <v/>
      </c>
      <c r="BG53" s="294" t="str">
        <f t="shared" si="16"/>
        <v/>
      </c>
      <c r="BH53" s="294" t="str">
        <f t="shared" si="17"/>
        <v/>
      </c>
      <c r="BI53" s="294" t="str">
        <f t="shared" si="18"/>
        <v/>
      </c>
      <c r="BJ53" s="294" t="str">
        <f t="shared" si="19"/>
        <v/>
      </c>
      <c r="BK53" s="661"/>
      <c r="BL53" s="295" t="str">
        <f t="shared" si="37"/>
        <v/>
      </c>
      <c r="BM53" s="295" t="str">
        <f t="shared" si="20"/>
        <v/>
      </c>
      <c r="BN53" s="296" t="str">
        <f t="shared" si="21"/>
        <v/>
      </c>
      <c r="BO53" s="661"/>
      <c r="BP53" s="297" t="str">
        <f t="shared" si="46"/>
        <v/>
      </c>
      <c r="BQ53" s="297" t="str">
        <f t="shared" si="47"/>
        <v/>
      </c>
      <c r="BR53" s="297" t="str">
        <f t="shared" si="48"/>
        <v/>
      </c>
      <c r="BS53" s="661"/>
      <c r="BT53" s="297" t="str">
        <f t="shared" si="49"/>
        <v/>
      </c>
      <c r="BU53" s="297" t="str">
        <f t="shared" si="50"/>
        <v/>
      </c>
      <c r="BV53" s="297" t="str">
        <f t="shared" si="51"/>
        <v/>
      </c>
      <c r="BW53" s="661"/>
      <c r="BX53" s="297" t="str">
        <f t="shared" si="52"/>
        <v/>
      </c>
      <c r="BY53" s="297" t="str">
        <f t="shared" si="53"/>
        <v/>
      </c>
      <c r="BZ53" s="297" t="str">
        <f t="shared" si="54"/>
        <v/>
      </c>
    </row>
    <row r="54" spans="2:78" ht="18" customHeight="1" x14ac:dyDescent="0.15">
      <c r="B54" s="86"/>
      <c r="C54" s="85"/>
      <c r="D54" s="85"/>
      <c r="G54" s="131" t="str">
        <f t="shared" si="38"/>
        <v/>
      </c>
      <c r="H54" s="1030"/>
      <c r="I54" s="1030"/>
      <c r="J54" s="1030"/>
      <c r="K54" s="1032"/>
      <c r="L54" s="1046"/>
      <c r="M54" s="1030"/>
      <c r="N54" s="512" t="str">
        <f t="shared" si="31"/>
        <v/>
      </c>
      <c r="O54" s="1047"/>
      <c r="P54" s="1047"/>
      <c r="Q54" s="132" t="str">
        <f t="shared" si="39"/>
        <v/>
      </c>
      <c r="R54" s="132" t="str">
        <f t="shared" si="40"/>
        <v/>
      </c>
      <c r="S54" s="132" t="str">
        <f t="shared" si="41"/>
        <v/>
      </c>
      <c r="T54" s="132" t="str">
        <f t="shared" si="42"/>
        <v/>
      </c>
      <c r="U54" s="1035"/>
      <c r="V54" s="1035"/>
      <c r="W54" s="1035"/>
      <c r="X54" s="1035"/>
      <c r="Y54" s="134" t="str">
        <f t="shared" si="43"/>
        <v/>
      </c>
      <c r="Z54" s="1035"/>
      <c r="AA54" s="1035"/>
      <c r="AB54" s="1035"/>
      <c r="AC54" s="1035"/>
      <c r="AD54" s="1035"/>
      <c r="AE54" s="1035"/>
      <c r="AF54" s="1035"/>
      <c r="AG54" s="1035"/>
      <c r="AH54" s="134" t="str">
        <f t="shared" si="44"/>
        <v/>
      </c>
      <c r="AI54" s="1035"/>
      <c r="AJ54" s="1035"/>
      <c r="AK54" s="1035"/>
      <c r="AL54" s="1035"/>
      <c r="AM54" s="1035"/>
      <c r="AN54" s="1035"/>
      <c r="AO54" s="1036"/>
      <c r="AP54" s="1037"/>
      <c r="AQ54" s="1035"/>
      <c r="AR54" s="1038"/>
      <c r="AS54" s="584" t="str">
        <f t="shared" si="45"/>
        <v/>
      </c>
      <c r="AT54" s="134" t="str">
        <f t="shared" si="6"/>
        <v/>
      </c>
      <c r="AU54" s="134" t="str">
        <f t="shared" si="7"/>
        <v/>
      </c>
      <c r="AV54" s="271" t="str">
        <f t="shared" si="8"/>
        <v/>
      </c>
      <c r="AW54" s="271" t="str">
        <f t="shared" si="9"/>
        <v/>
      </c>
      <c r="AX54" s="271" t="str">
        <f t="shared" si="10"/>
        <v/>
      </c>
      <c r="AY54" s="271" t="str">
        <f t="shared" si="11"/>
        <v/>
      </c>
      <c r="AZ54" s="271" t="str">
        <f t="shared" si="12"/>
        <v/>
      </c>
      <c r="BA54" s="661"/>
      <c r="BB54" s="293" t="str">
        <f t="shared" si="13"/>
        <v/>
      </c>
      <c r="BC54" s="293" t="str">
        <f t="shared" si="14"/>
        <v/>
      </c>
      <c r="BD54" s="293" t="str">
        <f t="shared" si="15"/>
        <v/>
      </c>
      <c r="BE54" s="661"/>
      <c r="BF54" s="294" t="str">
        <f t="shared" si="36"/>
        <v/>
      </c>
      <c r="BG54" s="294" t="str">
        <f t="shared" si="16"/>
        <v/>
      </c>
      <c r="BH54" s="294" t="str">
        <f t="shared" si="17"/>
        <v/>
      </c>
      <c r="BI54" s="294" t="str">
        <f t="shared" si="18"/>
        <v/>
      </c>
      <c r="BJ54" s="294" t="str">
        <f t="shared" si="19"/>
        <v/>
      </c>
      <c r="BK54" s="661"/>
      <c r="BL54" s="295" t="str">
        <f t="shared" si="37"/>
        <v/>
      </c>
      <c r="BM54" s="295" t="str">
        <f t="shared" si="20"/>
        <v/>
      </c>
      <c r="BN54" s="296" t="str">
        <f t="shared" si="21"/>
        <v/>
      </c>
      <c r="BO54" s="661"/>
      <c r="BP54" s="297" t="str">
        <f t="shared" si="46"/>
        <v/>
      </c>
      <c r="BQ54" s="297" t="str">
        <f t="shared" si="47"/>
        <v/>
      </c>
      <c r="BR54" s="297" t="str">
        <f t="shared" si="48"/>
        <v/>
      </c>
      <c r="BS54" s="661"/>
      <c r="BT54" s="297" t="str">
        <f t="shared" si="49"/>
        <v/>
      </c>
      <c r="BU54" s="297" t="str">
        <f t="shared" si="50"/>
        <v/>
      </c>
      <c r="BV54" s="297" t="str">
        <f t="shared" si="51"/>
        <v/>
      </c>
      <c r="BW54" s="661"/>
      <c r="BX54" s="297" t="str">
        <f t="shared" si="52"/>
        <v/>
      </c>
      <c r="BY54" s="297" t="str">
        <f t="shared" si="53"/>
        <v/>
      </c>
      <c r="BZ54" s="297" t="str">
        <f t="shared" si="54"/>
        <v/>
      </c>
    </row>
    <row r="55" spans="2:78" ht="18" customHeight="1" x14ac:dyDescent="0.15">
      <c r="C55" s="85"/>
      <c r="D55" s="85"/>
      <c r="G55" s="131" t="str">
        <f t="shared" si="38"/>
        <v/>
      </c>
      <c r="H55" s="1030"/>
      <c r="I55" s="1030"/>
      <c r="J55" s="1030"/>
      <c r="K55" s="1032"/>
      <c r="L55" s="1046"/>
      <c r="M55" s="1030"/>
      <c r="N55" s="512" t="str">
        <f t="shared" si="31"/>
        <v/>
      </c>
      <c r="O55" s="1047"/>
      <c r="P55" s="1047"/>
      <c r="Q55" s="132" t="str">
        <f t="shared" si="39"/>
        <v/>
      </c>
      <c r="R55" s="132" t="str">
        <f t="shared" si="40"/>
        <v/>
      </c>
      <c r="S55" s="132" t="str">
        <f t="shared" si="41"/>
        <v/>
      </c>
      <c r="T55" s="132" t="str">
        <f t="shared" si="42"/>
        <v/>
      </c>
      <c r="U55" s="1035"/>
      <c r="V55" s="1035"/>
      <c r="W55" s="1035"/>
      <c r="X55" s="1035"/>
      <c r="Y55" s="134" t="str">
        <f t="shared" si="43"/>
        <v/>
      </c>
      <c r="Z55" s="1035"/>
      <c r="AA55" s="1035"/>
      <c r="AB55" s="1035"/>
      <c r="AC55" s="1035"/>
      <c r="AD55" s="1035"/>
      <c r="AE55" s="1035"/>
      <c r="AF55" s="1035"/>
      <c r="AG55" s="1035"/>
      <c r="AH55" s="134" t="str">
        <f t="shared" si="44"/>
        <v/>
      </c>
      <c r="AI55" s="1035"/>
      <c r="AJ55" s="1035"/>
      <c r="AK55" s="1035"/>
      <c r="AL55" s="1035"/>
      <c r="AM55" s="1035"/>
      <c r="AN55" s="1035"/>
      <c r="AO55" s="1036"/>
      <c r="AP55" s="1037"/>
      <c r="AQ55" s="1035"/>
      <c r="AR55" s="1038"/>
      <c r="AS55" s="584" t="str">
        <f t="shared" si="45"/>
        <v/>
      </c>
      <c r="AT55" s="134" t="str">
        <f t="shared" si="6"/>
        <v/>
      </c>
      <c r="AU55" s="134" t="str">
        <f t="shared" si="7"/>
        <v/>
      </c>
      <c r="AV55" s="271" t="str">
        <f t="shared" si="8"/>
        <v/>
      </c>
      <c r="AW55" s="271" t="str">
        <f t="shared" si="9"/>
        <v/>
      </c>
      <c r="AX55" s="271" t="str">
        <f t="shared" si="10"/>
        <v/>
      </c>
      <c r="AY55" s="271" t="str">
        <f t="shared" si="11"/>
        <v/>
      </c>
      <c r="AZ55" s="271" t="str">
        <f t="shared" si="12"/>
        <v/>
      </c>
      <c r="BA55" s="661"/>
      <c r="BB55" s="293" t="str">
        <f t="shared" si="13"/>
        <v/>
      </c>
      <c r="BC55" s="293" t="str">
        <f t="shared" si="14"/>
        <v/>
      </c>
      <c r="BD55" s="293" t="str">
        <f t="shared" si="15"/>
        <v/>
      </c>
      <c r="BE55" s="661"/>
      <c r="BF55" s="294" t="str">
        <f t="shared" si="36"/>
        <v/>
      </c>
      <c r="BG55" s="294" t="str">
        <f t="shared" si="16"/>
        <v/>
      </c>
      <c r="BH55" s="294" t="str">
        <f t="shared" si="17"/>
        <v/>
      </c>
      <c r="BI55" s="294" t="str">
        <f t="shared" si="18"/>
        <v/>
      </c>
      <c r="BJ55" s="294" t="str">
        <f t="shared" si="19"/>
        <v/>
      </c>
      <c r="BK55" s="661"/>
      <c r="BL55" s="295" t="str">
        <f t="shared" si="37"/>
        <v/>
      </c>
      <c r="BM55" s="295" t="str">
        <f t="shared" si="20"/>
        <v/>
      </c>
      <c r="BN55" s="296" t="str">
        <f t="shared" si="21"/>
        <v/>
      </c>
      <c r="BO55" s="661"/>
      <c r="BP55" s="297" t="str">
        <f t="shared" si="46"/>
        <v/>
      </c>
      <c r="BQ55" s="297" t="str">
        <f t="shared" si="47"/>
        <v/>
      </c>
      <c r="BR55" s="297" t="str">
        <f t="shared" si="48"/>
        <v/>
      </c>
      <c r="BS55" s="661"/>
      <c r="BT55" s="297" t="str">
        <f t="shared" si="49"/>
        <v/>
      </c>
      <c r="BU55" s="297" t="str">
        <f t="shared" si="50"/>
        <v/>
      </c>
      <c r="BV55" s="297" t="str">
        <f t="shared" si="51"/>
        <v/>
      </c>
      <c r="BW55" s="661"/>
      <c r="BX55" s="297" t="str">
        <f t="shared" si="52"/>
        <v/>
      </c>
      <c r="BY55" s="297" t="str">
        <f t="shared" si="53"/>
        <v/>
      </c>
      <c r="BZ55" s="297" t="str">
        <f t="shared" si="54"/>
        <v/>
      </c>
    </row>
    <row r="56" spans="2:78" ht="18" customHeight="1" x14ac:dyDescent="0.15">
      <c r="B56" s="86"/>
      <c r="C56" s="85"/>
      <c r="D56" s="85"/>
      <c r="G56" s="131" t="str">
        <f>IF(J56="","",G55+1)</f>
        <v/>
      </c>
      <c r="H56" s="1030"/>
      <c r="I56" s="1030"/>
      <c r="J56" s="1030"/>
      <c r="K56" s="1032"/>
      <c r="L56" s="1046"/>
      <c r="M56" s="1030"/>
      <c r="N56" s="512" t="str">
        <f t="shared" si="31"/>
        <v/>
      </c>
      <c r="O56" s="1047"/>
      <c r="P56" s="1047"/>
      <c r="Q56" s="132" t="str">
        <f>IF(O56="","",DATEDIF(O56-1,$Q$6,"Y"))</f>
        <v/>
      </c>
      <c r="R56" s="132" t="str">
        <f>IF(O56="","",DATEDIF(O56-1,$Q$6,"YM"))</f>
        <v/>
      </c>
      <c r="S56" s="132" t="str">
        <f>IF(P56="","",DATEDIF(P56-1,$Q$6,"Y"))</f>
        <v/>
      </c>
      <c r="T56" s="132" t="str">
        <f>IF(P56="","",DATEDIF(P56-1,$Q$6,"YM"))</f>
        <v/>
      </c>
      <c r="U56" s="1035"/>
      <c r="V56" s="1035"/>
      <c r="W56" s="1035"/>
      <c r="X56" s="1035"/>
      <c r="Y56" s="134" t="str">
        <f>IF($J56="","",SUM(U56:X56))</f>
        <v/>
      </c>
      <c r="Z56" s="1035"/>
      <c r="AA56" s="1035"/>
      <c r="AB56" s="1035"/>
      <c r="AC56" s="1035"/>
      <c r="AD56" s="1035"/>
      <c r="AE56" s="1035"/>
      <c r="AF56" s="1035"/>
      <c r="AG56" s="1035"/>
      <c r="AH56" s="134" t="str">
        <f>IF($J56="","",SUM(Z56:AG56))</f>
        <v/>
      </c>
      <c r="AI56" s="1035"/>
      <c r="AJ56" s="1035"/>
      <c r="AK56" s="1035"/>
      <c r="AL56" s="1035"/>
      <c r="AM56" s="1035"/>
      <c r="AN56" s="1035"/>
      <c r="AO56" s="1036"/>
      <c r="AP56" s="1037"/>
      <c r="AQ56" s="1035"/>
      <c r="AR56" s="1038"/>
      <c r="AS56" s="584" t="str">
        <f>IF($J56="","",SUM(AI56:AR56))</f>
        <v/>
      </c>
      <c r="AT56" s="134" t="str">
        <f t="shared" si="6"/>
        <v/>
      </c>
      <c r="AU56" s="134" t="str">
        <f t="shared" si="7"/>
        <v/>
      </c>
      <c r="AV56" s="271" t="str">
        <f t="shared" si="8"/>
        <v/>
      </c>
      <c r="AW56" s="271" t="str">
        <f t="shared" si="9"/>
        <v/>
      </c>
      <c r="AX56" s="271" t="str">
        <f t="shared" si="10"/>
        <v/>
      </c>
      <c r="AY56" s="271" t="str">
        <f t="shared" si="11"/>
        <v/>
      </c>
      <c r="AZ56" s="271" t="str">
        <f t="shared" si="12"/>
        <v/>
      </c>
      <c r="BA56" s="661"/>
      <c r="BB56" s="293" t="str">
        <f t="shared" si="13"/>
        <v/>
      </c>
      <c r="BC56" s="293" t="str">
        <f t="shared" si="14"/>
        <v/>
      </c>
      <c r="BD56" s="293" t="str">
        <f t="shared" si="15"/>
        <v/>
      </c>
      <c r="BE56" s="661"/>
      <c r="BF56" s="294" t="str">
        <f t="shared" si="36"/>
        <v/>
      </c>
      <c r="BG56" s="294" t="str">
        <f t="shared" si="16"/>
        <v/>
      </c>
      <c r="BH56" s="294" t="str">
        <f t="shared" si="17"/>
        <v/>
      </c>
      <c r="BI56" s="294" t="str">
        <f t="shared" si="18"/>
        <v/>
      </c>
      <c r="BJ56" s="294" t="str">
        <f t="shared" si="19"/>
        <v/>
      </c>
      <c r="BK56" s="661"/>
      <c r="BL56" s="295" t="str">
        <f t="shared" si="37"/>
        <v/>
      </c>
      <c r="BM56" s="295" t="str">
        <f t="shared" si="20"/>
        <v/>
      </c>
      <c r="BN56" s="296" t="str">
        <f t="shared" si="21"/>
        <v/>
      </c>
      <c r="BO56" s="661"/>
      <c r="BP56" s="297" t="str">
        <f t="shared" si="46"/>
        <v/>
      </c>
      <c r="BQ56" s="297" t="str">
        <f t="shared" si="47"/>
        <v/>
      </c>
      <c r="BR56" s="297" t="str">
        <f t="shared" si="48"/>
        <v/>
      </c>
      <c r="BS56" s="661"/>
      <c r="BT56" s="297" t="str">
        <f t="shared" si="49"/>
        <v/>
      </c>
      <c r="BU56" s="297" t="str">
        <f t="shared" si="50"/>
        <v/>
      </c>
      <c r="BV56" s="297" t="str">
        <f t="shared" si="51"/>
        <v/>
      </c>
      <c r="BW56" s="661"/>
      <c r="BX56" s="297" t="str">
        <f t="shared" si="52"/>
        <v/>
      </c>
      <c r="BY56" s="297" t="str">
        <f t="shared" si="53"/>
        <v/>
      </c>
      <c r="BZ56" s="297" t="str">
        <f t="shared" si="54"/>
        <v/>
      </c>
    </row>
    <row r="57" spans="2:78" ht="18" customHeight="1" x14ac:dyDescent="0.2">
      <c r="B57" s="86"/>
      <c r="C57" s="85"/>
      <c r="D57" s="85"/>
      <c r="K57" s="136"/>
      <c r="L57" s="137"/>
    </row>
    <row r="58" spans="2:78" ht="18" customHeight="1" x14ac:dyDescent="0.2">
      <c r="B58" s="86"/>
      <c r="C58" s="85"/>
      <c r="D58" s="85"/>
      <c r="K58" s="136"/>
      <c r="L58" s="137"/>
    </row>
    <row r="59" spans="2:78" ht="18" customHeight="1" x14ac:dyDescent="0.2">
      <c r="C59" s="37"/>
      <c r="D59" s="37"/>
      <c r="H59" s="505" t="s">
        <v>295</v>
      </c>
      <c r="K59" s="136"/>
      <c r="L59" s="137"/>
    </row>
    <row r="60" spans="2:78" ht="18" customHeight="1" x14ac:dyDescent="0.2">
      <c r="B60" s="50"/>
      <c r="C60" s="50"/>
      <c r="D60" s="50"/>
      <c r="H60" s="505" t="s">
        <v>296</v>
      </c>
      <c r="K60" s="136"/>
      <c r="L60" s="137"/>
    </row>
    <row r="61" spans="2:78" ht="18" customHeight="1" x14ac:dyDescent="0.2">
      <c r="B61" s="50"/>
      <c r="C61" s="50"/>
      <c r="D61" s="50"/>
      <c r="H61" s="505" t="s">
        <v>297</v>
      </c>
      <c r="K61" s="136"/>
      <c r="L61" s="137"/>
    </row>
    <row r="62" spans="2:78" ht="18" customHeight="1" x14ac:dyDescent="0.2">
      <c r="H62" s="505" t="s">
        <v>298</v>
      </c>
      <c r="K62" s="136"/>
      <c r="L62" s="137"/>
    </row>
    <row r="63" spans="2:78" ht="18" customHeight="1" x14ac:dyDescent="0.2">
      <c r="K63" s="136"/>
      <c r="L63" s="137"/>
    </row>
    <row r="64" spans="2:78" ht="18" customHeight="1" x14ac:dyDescent="0.2">
      <c r="K64" s="136"/>
      <c r="L64" s="137"/>
    </row>
    <row r="65" spans="2:12" ht="18" customHeight="1" x14ac:dyDescent="0.2">
      <c r="B65" s="50"/>
      <c r="C65" s="50"/>
      <c r="D65" s="50"/>
      <c r="K65" s="136"/>
      <c r="L65" s="137"/>
    </row>
    <row r="66" spans="2:12" ht="18" customHeight="1" x14ac:dyDescent="0.2">
      <c r="B66" s="50"/>
      <c r="C66" s="50"/>
      <c r="D66" s="50"/>
      <c r="K66" s="136"/>
      <c r="L66" s="137"/>
    </row>
    <row r="67" spans="2:12" ht="18" customHeight="1" x14ac:dyDescent="0.2">
      <c r="C67" s="37"/>
      <c r="D67" s="37"/>
      <c r="K67" s="136"/>
      <c r="L67" s="137"/>
    </row>
    <row r="68" spans="2:12" ht="18" customHeight="1" x14ac:dyDescent="0.2">
      <c r="B68" s="50"/>
      <c r="C68" s="50"/>
      <c r="D68" s="50"/>
      <c r="K68" s="136"/>
      <c r="L68" s="137"/>
    </row>
    <row r="69" spans="2:12" ht="18" customHeight="1" x14ac:dyDescent="0.2">
      <c r="B69" s="50"/>
      <c r="C69" s="50"/>
      <c r="D69" s="50"/>
      <c r="K69" s="136"/>
      <c r="L69" s="137"/>
    </row>
    <row r="70" spans="2:12" ht="18" customHeight="1" x14ac:dyDescent="0.2">
      <c r="B70" s="50"/>
      <c r="C70" s="50"/>
      <c r="D70" s="50"/>
      <c r="K70" s="136"/>
      <c r="L70" s="137"/>
    </row>
    <row r="71" spans="2:12" ht="18" customHeight="1" x14ac:dyDescent="0.2">
      <c r="C71" s="37"/>
      <c r="D71" s="37"/>
      <c r="K71" s="136"/>
      <c r="L71" s="137"/>
    </row>
    <row r="72" spans="2:12" x14ac:dyDescent="0.2">
      <c r="B72" s="50"/>
      <c r="C72" s="50"/>
      <c r="D72" s="50"/>
      <c r="K72" s="136"/>
      <c r="L72" s="137"/>
    </row>
    <row r="73" spans="2:12" x14ac:dyDescent="0.2">
      <c r="B73" s="50"/>
      <c r="C73" s="50"/>
      <c r="D73" s="50"/>
      <c r="K73" s="136"/>
      <c r="L73" s="137"/>
    </row>
    <row r="74" spans="2:12" x14ac:dyDescent="0.2">
      <c r="B74" s="50"/>
      <c r="C74" s="50"/>
      <c r="D74" s="50"/>
      <c r="K74" s="136"/>
      <c r="L74" s="137"/>
    </row>
    <row r="75" spans="2:12" x14ac:dyDescent="0.2">
      <c r="B75" s="50"/>
      <c r="C75" s="50"/>
      <c r="D75" s="50"/>
      <c r="K75" s="136"/>
      <c r="L75" s="137"/>
    </row>
    <row r="76" spans="2:12" x14ac:dyDescent="0.2">
      <c r="B76" s="50"/>
      <c r="C76" s="50"/>
      <c r="D76" s="50"/>
      <c r="K76" s="136"/>
      <c r="L76" s="137"/>
    </row>
    <row r="77" spans="2:12" x14ac:dyDescent="0.2">
      <c r="B77" s="6"/>
      <c r="C77" s="87"/>
      <c r="D77" s="87"/>
      <c r="K77" s="136"/>
      <c r="L77" s="137"/>
    </row>
    <row r="78" spans="2:12" x14ac:dyDescent="0.2">
      <c r="K78" s="136"/>
      <c r="L78" s="137"/>
    </row>
    <row r="79" spans="2:12" x14ac:dyDescent="0.2">
      <c r="K79" s="136"/>
      <c r="L79" s="137"/>
    </row>
    <row r="80" spans="2:12" x14ac:dyDescent="0.2">
      <c r="K80" s="136"/>
      <c r="L80" s="137"/>
    </row>
    <row r="81" spans="11:12" x14ac:dyDescent="0.2">
      <c r="K81" s="136"/>
      <c r="L81" s="137"/>
    </row>
    <row r="82" spans="11:12" x14ac:dyDescent="0.2">
      <c r="K82" s="136"/>
      <c r="L82" s="137"/>
    </row>
    <row r="83" spans="11:12" x14ac:dyDescent="0.2">
      <c r="K83" s="136"/>
      <c r="L83" s="137"/>
    </row>
    <row r="84" spans="11:12" x14ac:dyDescent="0.2">
      <c r="K84" s="136"/>
      <c r="L84" s="137"/>
    </row>
    <row r="85" spans="11:12" x14ac:dyDescent="0.2">
      <c r="K85" s="136"/>
      <c r="L85" s="137"/>
    </row>
  </sheetData>
  <sheetProtection algorithmName="SHA-512" hashValue="pOSr24AOUPQcSBjvOv4zpc8DwFIHIXILuMp2+40gtmz7JtBVnhS4GMp0BQhl8L6dXjc44HeX2pxk1zWPTLj0zA==" saltValue="dXPrYJiFCWyBHRJj/OABzA==" spinCount="100000" sheet="1" objects="1" scenarios="1"/>
  <mergeCells count="37">
    <mergeCell ref="U3:U4"/>
    <mergeCell ref="W3:AA4"/>
    <mergeCell ref="U2:Z2"/>
    <mergeCell ref="B30:B31"/>
    <mergeCell ref="C30:C31"/>
    <mergeCell ref="D30:D31"/>
    <mergeCell ref="N8:N9"/>
    <mergeCell ref="Q5:S5"/>
    <mergeCell ref="Q6:S6"/>
    <mergeCell ref="U7:X7"/>
    <mergeCell ref="Z7:AT7"/>
    <mergeCell ref="L8:L9"/>
    <mergeCell ref="M8:M9"/>
    <mergeCell ref="H8:H9"/>
    <mergeCell ref="J8:J9"/>
    <mergeCell ref="K8:K9"/>
    <mergeCell ref="AZ8:AZ9"/>
    <mergeCell ref="O8:O9"/>
    <mergeCell ref="P8:P9"/>
    <mergeCell ref="E30:E31"/>
    <mergeCell ref="AU8:AU9"/>
    <mergeCell ref="AT8:AT9"/>
    <mergeCell ref="Y7:Y8"/>
    <mergeCell ref="Q8:R8"/>
    <mergeCell ref="S8:T8"/>
    <mergeCell ref="U8:X8"/>
    <mergeCell ref="AV8:AX8"/>
    <mergeCell ref="AI8:AO8"/>
    <mergeCell ref="AP8:AR8"/>
    <mergeCell ref="Z8:AG8"/>
    <mergeCell ref="B37:B38"/>
    <mergeCell ref="C37:C38"/>
    <mergeCell ref="D37:D38"/>
    <mergeCell ref="E37:E38"/>
    <mergeCell ref="B8:B14"/>
    <mergeCell ref="B15:B22"/>
    <mergeCell ref="B36:C36"/>
  </mergeCells>
  <phoneticPr fontId="2"/>
  <pageMargins left="0.70866141732283472" right="0.70866141732283472" top="0.74803149606299213" bottom="0.74803149606299213" header="0.31496062992125984" footer="0.31496062992125984"/>
  <pageSetup paperSize="9" scale="55" orientation="landscape" verticalDpi="0" r:id="rId1"/>
  <rowBreaks count="1" manualBreakCount="1">
    <brk id="46" min="1" max="77" man="1"/>
  </rowBreaks>
  <colBreaks count="3" manualBreakCount="3">
    <brk id="25" min="2" max="45" man="1"/>
    <brk id="47" min="2" max="45" man="1"/>
    <brk id="63" min="2"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CQ84"/>
  <sheetViews>
    <sheetView showGridLines="0" zoomScaleNormal="100" workbookViewId="0">
      <selection activeCell="B1" sqref="B1"/>
    </sheetView>
  </sheetViews>
  <sheetFormatPr defaultColWidth="9" defaultRowHeight="13.2" x14ac:dyDescent="0.2"/>
  <cols>
    <col min="1" max="1" width="3.88671875" style="7" customWidth="1"/>
    <col min="2" max="2" width="11.77734375" style="26" customWidth="1"/>
    <col min="3" max="4" width="12.6640625" style="26" customWidth="1"/>
    <col min="5" max="5" width="8" style="26" customWidth="1"/>
    <col min="6" max="6" width="2.77734375" style="7" customWidth="1"/>
    <col min="7" max="7" width="5.109375" style="104" customWidth="1"/>
    <col min="8" max="8" width="8.88671875" style="104" customWidth="1"/>
    <col min="9" max="9" width="4.6640625" style="104" customWidth="1"/>
    <col min="10" max="10" width="13.21875" style="7" customWidth="1"/>
    <col min="11" max="11" width="10" style="107" customWidth="1"/>
    <col min="12" max="12" width="10.21875" style="108" customWidth="1"/>
    <col min="13" max="13" width="16.44140625" style="7" customWidth="1"/>
    <col min="14" max="14" width="6.88671875" style="7" customWidth="1"/>
    <col min="15" max="16" width="11" style="7" customWidth="1"/>
    <col min="17" max="20" width="4.77734375" style="7" customWidth="1"/>
    <col min="21" max="22" width="11.6640625" style="7" customWidth="1"/>
    <col min="23" max="23" width="15.109375" style="7" customWidth="1"/>
    <col min="24" max="24" width="15.109375" style="572" customWidth="1"/>
    <col min="25" max="31" width="11.6640625" style="7" customWidth="1"/>
    <col min="32" max="39" width="8.6640625" style="7" customWidth="1"/>
    <col min="40" max="40" width="14.21875" style="7" customWidth="1"/>
    <col min="41" max="41" width="10.109375" style="7" customWidth="1"/>
    <col min="42" max="47" width="8.6640625" style="7" customWidth="1"/>
    <col min="48" max="49" width="16.6640625" style="7" customWidth="1"/>
    <col min="50" max="50" width="8.6640625" style="7" customWidth="1"/>
    <col min="51" max="51" width="13.44140625" style="7" customWidth="1"/>
    <col min="52" max="52" width="14.77734375" style="7" customWidth="1"/>
    <col min="53" max="53" width="14.6640625" style="7" customWidth="1"/>
    <col min="54" max="57" width="15.6640625" style="7" customWidth="1"/>
    <col min="58" max="65" width="16" style="7" customWidth="1"/>
    <col min="66" max="66" width="2.6640625" style="7" customWidth="1"/>
    <col min="67" max="69" width="15.6640625" style="7" customWidth="1"/>
    <col min="70" max="70" width="2.6640625" style="7" customWidth="1"/>
    <col min="71" max="75" width="15.21875" style="7" customWidth="1"/>
    <col min="76" max="76" width="2.6640625" style="7" customWidth="1"/>
    <col min="77" max="79" width="15.6640625" style="104" customWidth="1"/>
    <col min="80" max="80" width="2.6640625" style="7" customWidth="1"/>
    <col min="81" max="83" width="15.6640625" style="104" customWidth="1"/>
    <col min="84" max="84" width="2.6640625" style="7" customWidth="1"/>
    <col min="85" max="87" width="15.6640625" style="104" customWidth="1"/>
    <col min="88" max="88" width="2.6640625" style="7" customWidth="1"/>
    <col min="89" max="91" width="15.6640625" style="104" customWidth="1"/>
    <col min="92" max="92" width="2.6640625" style="7" customWidth="1"/>
    <col min="93" max="93" width="21.6640625" style="104" customWidth="1"/>
    <col min="94" max="94" width="2.6640625" style="7" customWidth="1"/>
    <col min="95" max="95" width="21.6640625" style="104" customWidth="1"/>
    <col min="96" max="16384" width="9" style="7"/>
  </cols>
  <sheetData>
    <row r="1" spans="2:95" s="104" customFormat="1" x14ac:dyDescent="0.2">
      <c r="B1" s="67"/>
      <c r="C1" s="67"/>
      <c r="D1" s="67"/>
      <c r="E1" s="67"/>
      <c r="H1" s="104">
        <v>1</v>
      </c>
      <c r="I1" s="104">
        <v>2</v>
      </c>
      <c r="J1" s="104">
        <v>3</v>
      </c>
      <c r="K1" s="104">
        <v>4</v>
      </c>
      <c r="L1" s="104">
        <v>5</v>
      </c>
      <c r="M1" s="104">
        <v>6</v>
      </c>
      <c r="N1" s="104">
        <v>7</v>
      </c>
      <c r="O1" s="104">
        <v>8</v>
      </c>
      <c r="P1" s="104">
        <v>9</v>
      </c>
      <c r="Q1" s="104">
        <v>10</v>
      </c>
      <c r="R1" s="104">
        <v>11</v>
      </c>
      <c r="S1" s="104">
        <v>12</v>
      </c>
      <c r="T1" s="104">
        <v>13</v>
      </c>
      <c r="U1" s="104">
        <v>14</v>
      </c>
      <c r="V1" s="104">
        <v>15</v>
      </c>
      <c r="W1" s="104">
        <v>16</v>
      </c>
      <c r="X1" s="104">
        <v>17</v>
      </c>
      <c r="Y1" s="104">
        <v>18</v>
      </c>
      <c r="Z1" s="104">
        <v>19</v>
      </c>
      <c r="AA1" s="104">
        <v>20</v>
      </c>
      <c r="AB1" s="104">
        <v>21</v>
      </c>
      <c r="AC1" s="104">
        <v>22</v>
      </c>
      <c r="AD1" s="104">
        <v>23</v>
      </c>
      <c r="AE1" s="104">
        <v>24</v>
      </c>
      <c r="AF1" s="104">
        <v>25</v>
      </c>
      <c r="AG1" s="104">
        <v>26</v>
      </c>
      <c r="AH1" s="104">
        <v>27</v>
      </c>
      <c r="AI1" s="104">
        <v>28</v>
      </c>
      <c r="AJ1" s="104">
        <v>29</v>
      </c>
      <c r="AK1" s="104">
        <v>30</v>
      </c>
      <c r="AL1" s="104">
        <v>31</v>
      </c>
      <c r="AM1" s="104">
        <v>32</v>
      </c>
      <c r="AN1" s="104">
        <v>33</v>
      </c>
      <c r="AO1" s="104">
        <v>34</v>
      </c>
      <c r="AP1" s="104">
        <v>35</v>
      </c>
      <c r="AQ1" s="104">
        <v>36</v>
      </c>
      <c r="AR1" s="104">
        <v>37</v>
      </c>
      <c r="AS1" s="104">
        <v>38</v>
      </c>
      <c r="AT1" s="104">
        <v>39</v>
      </c>
      <c r="AU1" s="104">
        <v>40</v>
      </c>
      <c r="AV1" s="104">
        <v>41</v>
      </c>
      <c r="AW1" s="104">
        <v>42</v>
      </c>
      <c r="AX1" s="104">
        <v>43</v>
      </c>
      <c r="AY1" s="104">
        <v>44</v>
      </c>
      <c r="AZ1" s="104">
        <v>45</v>
      </c>
      <c r="BA1" s="104">
        <v>46</v>
      </c>
      <c r="BB1" s="104">
        <v>47</v>
      </c>
      <c r="BC1" s="104">
        <v>48</v>
      </c>
      <c r="BD1" s="104">
        <v>49</v>
      </c>
      <c r="BE1" s="104">
        <v>50</v>
      </c>
      <c r="BF1" s="104">
        <v>51</v>
      </c>
      <c r="BG1" s="104">
        <v>52</v>
      </c>
      <c r="BH1" s="104">
        <v>53</v>
      </c>
      <c r="BI1" s="104">
        <v>54</v>
      </c>
      <c r="BJ1" s="104">
        <v>55</v>
      </c>
      <c r="BK1" s="104">
        <v>56</v>
      </c>
      <c r="BL1" s="104">
        <v>57</v>
      </c>
      <c r="BM1" s="104">
        <v>58</v>
      </c>
      <c r="BN1" s="104">
        <v>59</v>
      </c>
      <c r="BO1" s="104">
        <v>60</v>
      </c>
      <c r="BP1" s="104">
        <v>61</v>
      </c>
      <c r="BQ1" s="104">
        <v>62</v>
      </c>
      <c r="BR1" s="104">
        <v>63</v>
      </c>
      <c r="BS1" s="104">
        <v>64</v>
      </c>
      <c r="BT1" s="104">
        <v>65</v>
      </c>
      <c r="BU1" s="104">
        <v>66</v>
      </c>
      <c r="BV1" s="104">
        <v>67</v>
      </c>
      <c r="BW1" s="104">
        <v>68</v>
      </c>
      <c r="BX1" s="104">
        <v>69</v>
      </c>
      <c r="BY1" s="104">
        <v>70</v>
      </c>
      <c r="BZ1" s="104">
        <v>71</v>
      </c>
      <c r="CA1" s="104">
        <v>72</v>
      </c>
      <c r="CB1" s="104">
        <v>73</v>
      </c>
      <c r="CC1" s="104">
        <v>74</v>
      </c>
      <c r="CD1" s="104">
        <v>75</v>
      </c>
      <c r="CE1" s="104">
        <v>76</v>
      </c>
      <c r="CF1" s="104">
        <v>77</v>
      </c>
      <c r="CG1" s="104">
        <v>78</v>
      </c>
      <c r="CH1" s="104">
        <v>79</v>
      </c>
      <c r="CI1" s="104">
        <v>80</v>
      </c>
      <c r="CJ1" s="104">
        <v>81</v>
      </c>
      <c r="CK1" s="104">
        <v>82</v>
      </c>
      <c r="CL1" s="104">
        <v>83</v>
      </c>
      <c r="CM1" s="104">
        <v>84</v>
      </c>
      <c r="CN1" s="104">
        <v>85</v>
      </c>
      <c r="CO1" s="104">
        <v>86</v>
      </c>
      <c r="CP1" s="104">
        <v>87</v>
      </c>
      <c r="CQ1" s="104">
        <v>88</v>
      </c>
    </row>
    <row r="2" spans="2:95" ht="23.25" customHeight="1" x14ac:dyDescent="0.2">
      <c r="H2" s="72" t="s">
        <v>327</v>
      </c>
      <c r="M2" s="109"/>
      <c r="N2" s="109"/>
      <c r="O2" s="109"/>
      <c r="P2" s="106"/>
      <c r="R2" s="110"/>
      <c r="T2" s="111"/>
      <c r="Y2" s="558"/>
      <c r="Z2" s="558"/>
      <c r="AA2" s="558"/>
      <c r="CO2" s="667" t="s">
        <v>335</v>
      </c>
    </row>
    <row r="3" spans="2:95" ht="24.75" customHeight="1" x14ac:dyDescent="0.25">
      <c r="H3" s="105"/>
      <c r="K3" s="504" t="s">
        <v>285</v>
      </c>
      <c r="M3" s="109"/>
      <c r="N3" s="109"/>
      <c r="O3" s="109"/>
      <c r="P3" s="106"/>
      <c r="R3" s="110"/>
      <c r="T3" s="111"/>
      <c r="U3" s="1005" t="s">
        <v>301</v>
      </c>
      <c r="V3" s="1006"/>
      <c r="W3" s="510"/>
      <c r="X3" s="510"/>
      <c r="Y3" s="562"/>
      <c r="Z3" s="562"/>
      <c r="AA3" s="558"/>
      <c r="CO3" s="648" t="s">
        <v>344</v>
      </c>
    </row>
    <row r="4" spans="2:95" ht="24.75" customHeight="1" x14ac:dyDescent="0.2">
      <c r="B4" s="10"/>
      <c r="I4" s="113"/>
      <c r="K4" s="114"/>
      <c r="L4" s="115"/>
      <c r="Q4" s="138"/>
      <c r="T4" s="111"/>
      <c r="U4" s="1008">
        <f>②社員基本データ入力!$U$3</f>
        <v>2</v>
      </c>
      <c r="V4" s="1009"/>
      <c r="W4" s="563"/>
      <c r="X4" s="573"/>
      <c r="Y4" s="563"/>
      <c r="Z4" s="563"/>
      <c r="AA4" s="559"/>
      <c r="AV4" s="7" t="s">
        <v>334</v>
      </c>
      <c r="AZ4" s="112"/>
      <c r="BO4" s="160" t="s">
        <v>318</v>
      </c>
      <c r="BP4" s="576"/>
      <c r="BQ4" s="576"/>
      <c r="BR4" s="572"/>
      <c r="BS4" s="160" t="s">
        <v>337</v>
      </c>
      <c r="BT4" s="148"/>
      <c r="BU4" s="148"/>
      <c r="BV4" s="148"/>
      <c r="BW4" s="148"/>
      <c r="BY4" s="160" t="s">
        <v>323</v>
      </c>
      <c r="BZ4" s="255"/>
      <c r="CA4" s="255"/>
      <c r="CC4" s="160" t="s">
        <v>321</v>
      </c>
      <c r="CD4" s="255"/>
      <c r="CE4" s="255"/>
      <c r="CG4" s="160" t="s">
        <v>326</v>
      </c>
      <c r="CH4" s="255"/>
      <c r="CI4" s="255"/>
      <c r="CK4" s="160" t="s">
        <v>325</v>
      </c>
      <c r="CL4" s="255"/>
      <c r="CM4" s="255"/>
      <c r="CO4" s="648" t="s">
        <v>336</v>
      </c>
      <c r="CQ4" s="648" t="s">
        <v>338</v>
      </c>
    </row>
    <row r="5" spans="2:95" ht="28.5" customHeight="1" x14ac:dyDescent="0.2">
      <c r="B5" s="182" t="s">
        <v>216</v>
      </c>
      <c r="G5" s="113"/>
      <c r="H5" s="113"/>
      <c r="I5" s="113"/>
      <c r="J5" s="178" t="s">
        <v>32</v>
      </c>
      <c r="K5" s="117"/>
      <c r="L5" s="118"/>
      <c r="O5" s="104"/>
      <c r="P5" s="104"/>
      <c r="Q5" s="1010" t="s">
        <v>71</v>
      </c>
      <c r="R5" s="1010"/>
      <c r="S5" s="1010"/>
      <c r="T5" s="111"/>
      <c r="U5" s="156" t="str">
        <f>IF(U9="","",U9)</f>
        <v>年齢給</v>
      </c>
      <c r="V5" s="561" t="str">
        <f t="shared" ref="V5:CG5" si="0">IF(V9="","",V9)</f>
        <v>職能給</v>
      </c>
      <c r="W5" s="751" t="str">
        <f t="shared" si="0"/>
        <v/>
      </c>
      <c r="X5" s="574" t="str">
        <f t="shared" si="0"/>
        <v/>
      </c>
      <c r="Y5" s="746" t="str">
        <f t="shared" si="0"/>
        <v>参照セル1-1</v>
      </c>
      <c r="Z5" s="746" t="str">
        <f t="shared" si="0"/>
        <v>参照セル1-2</v>
      </c>
      <c r="AA5" s="746" t="str">
        <f t="shared" si="0"/>
        <v>参照セル1-3</v>
      </c>
      <c r="AB5" s="746" t="str">
        <f t="shared" si="0"/>
        <v>参照セル2-1</v>
      </c>
      <c r="AC5" s="746" t="str">
        <f t="shared" si="0"/>
        <v>参照セル2-2</v>
      </c>
      <c r="AD5" s="746" t="str">
        <f t="shared" si="0"/>
        <v>参照セル2-3</v>
      </c>
      <c r="AE5" s="218" t="str">
        <f t="shared" si="0"/>
        <v>基本給計</v>
      </c>
      <c r="AF5" s="746" t="str">
        <f t="shared" si="0"/>
        <v>役職手当
(1)</v>
      </c>
      <c r="AG5" s="210" t="str">
        <f t="shared" si="0"/>
        <v>資格手当</v>
      </c>
      <c r="AH5" s="210" t="str">
        <f t="shared" si="0"/>
        <v>営業手当
(1)</v>
      </c>
      <c r="AI5" s="210" t="str">
        <f t="shared" si="0"/>
        <v/>
      </c>
      <c r="AJ5" s="210" t="str">
        <f t="shared" si="0"/>
        <v/>
      </c>
      <c r="AK5" s="210" t="str">
        <f t="shared" si="0"/>
        <v/>
      </c>
      <c r="AL5" s="210" t="str">
        <f t="shared" si="0"/>
        <v/>
      </c>
      <c r="AM5" s="210" t="str">
        <f t="shared" si="0"/>
        <v>皆勤手当</v>
      </c>
      <c r="AN5" s="219" t="str">
        <f t="shared" si="0"/>
        <v>残業算定基礎
算入手当計</v>
      </c>
      <c r="AO5" s="210" t="str">
        <f t="shared" si="0"/>
        <v>家族手当</v>
      </c>
      <c r="AP5" s="210" t="str">
        <f t="shared" si="0"/>
        <v>通勤手当</v>
      </c>
      <c r="AQ5" s="210" t="str">
        <f t="shared" si="0"/>
        <v>単身赴任手当</v>
      </c>
      <c r="AR5" s="210" t="str">
        <f t="shared" si="0"/>
        <v>子女教育手当</v>
      </c>
      <c r="AS5" s="210" t="str">
        <f t="shared" si="0"/>
        <v>住宅手当</v>
      </c>
      <c r="AT5" s="210" t="str">
        <f t="shared" si="0"/>
        <v/>
      </c>
      <c r="AU5" s="210" t="str">
        <f t="shared" si="0"/>
        <v/>
      </c>
      <c r="AV5" s="211" t="str">
        <f t="shared" si="0"/>
        <v>役職手当(2)
（残業代見合）</v>
      </c>
      <c r="AW5" s="211" t="str">
        <f t="shared" si="0"/>
        <v>営業手当(2)
（残業代見合）</v>
      </c>
      <c r="AX5" s="210" t="str">
        <f t="shared" si="0"/>
        <v/>
      </c>
      <c r="AY5" s="219" t="str">
        <f t="shared" si="0"/>
        <v>残業算定基礎
除外手当計</v>
      </c>
      <c r="AZ5" s="224" t="str">
        <f t="shared" si="0"/>
        <v>手当計</v>
      </c>
      <c r="BA5" s="225" t="str">
        <f t="shared" si="0"/>
        <v>給与合計(参照）</v>
      </c>
      <c r="BB5" s="226" t="str">
        <f t="shared" si="0"/>
        <v>固定残業手当
(参照１）</v>
      </c>
      <c r="BC5" s="226" t="str">
        <f t="shared" si="0"/>
        <v>時間外労働手当(変動）</v>
      </c>
      <c r="BD5" s="226" t="str">
        <f t="shared" si="0"/>
        <v>深夜労働手当(変動）</v>
      </c>
      <c r="BE5" s="226" t="str">
        <f t="shared" si="0"/>
        <v>休日労働手当(変動）</v>
      </c>
      <c r="BF5" s="234" t="str">
        <f t="shared" si="0"/>
        <v>残業手当（変動）計</v>
      </c>
      <c r="BG5" s="226" t="str">
        <f t="shared" si="0"/>
        <v>差額調整</v>
      </c>
      <c r="BH5" s="226" t="str">
        <f t="shared" si="0"/>
        <v>固定残業手当
(参照２）</v>
      </c>
      <c r="BI5" s="585" t="str">
        <f t="shared" si="0"/>
        <v>固定残業手当</v>
      </c>
      <c r="BJ5" s="239" t="str">
        <f t="shared" si="0"/>
        <v>給与合計(1)</v>
      </c>
      <c r="BK5" s="239" t="str">
        <f t="shared" si="0"/>
        <v>新旧差（１）</v>
      </c>
      <c r="BL5" s="239" t="str">
        <f t="shared" si="0"/>
        <v>給与合計(2)</v>
      </c>
      <c r="BM5" s="239" t="str">
        <f t="shared" si="0"/>
        <v>新旧差（２）</v>
      </c>
      <c r="BN5" s="658"/>
      <c r="BO5" s="657" t="str">
        <f t="shared" si="0"/>
        <v>時間外労働見込み時間</v>
      </c>
      <c r="BP5" s="252" t="str">
        <f t="shared" si="0"/>
        <v>深夜労働見込み時間</v>
      </c>
      <c r="BQ5" s="252" t="str">
        <f t="shared" si="0"/>
        <v>休日労働見込み時間</v>
      </c>
      <c r="BR5" s="660"/>
      <c r="BS5" s="254" t="str">
        <f t="shared" si="0"/>
        <v>割増算定基礎賃金</v>
      </c>
      <c r="BT5" s="252" t="str">
        <f t="shared" si="0"/>
        <v>時間外単価</v>
      </c>
      <c r="BU5" s="252" t="str">
        <f t="shared" si="0"/>
        <v>時間外割増単価</v>
      </c>
      <c r="BV5" s="252" t="str">
        <f t="shared" si="0"/>
        <v>深夜割増単価</v>
      </c>
      <c r="BW5" s="252" t="str">
        <f t="shared" si="0"/>
        <v>休日割増単価</v>
      </c>
      <c r="BX5" s="660"/>
      <c r="BY5" s="220" t="str">
        <f t="shared" si="0"/>
        <v>最低賃金基礎賃金</v>
      </c>
      <c r="BZ5" s="245" t="str">
        <f t="shared" si="0"/>
        <v>最低賃金対象額</v>
      </c>
      <c r="CA5" s="245" t="str">
        <f t="shared" si="0"/>
        <v>最低賃金チェック</v>
      </c>
      <c r="CB5" s="658"/>
      <c r="CC5" s="220" t="str">
        <f t="shared" si="0"/>
        <v>時間外労働時間</v>
      </c>
      <c r="CD5" s="245" t="str">
        <f t="shared" si="0"/>
        <v>深夜労働時間</v>
      </c>
      <c r="CE5" s="245" t="str">
        <f t="shared" si="0"/>
        <v>休日労働時間</v>
      </c>
      <c r="CF5" s="658"/>
      <c r="CG5" s="657" t="str">
        <f t="shared" si="0"/>
        <v>時間外労働見なし時間</v>
      </c>
      <c r="CH5" s="252" t="str">
        <f>IF(CH9="","",CH9)</f>
        <v>深夜労働見なし時間</v>
      </c>
      <c r="CI5" s="252" t="str">
        <f>IF(CI9="","",CI9)</f>
        <v>休日労働見なし時間</v>
      </c>
      <c r="CJ5" s="658"/>
      <c r="CK5" s="220" t="str">
        <f>IF(CK9="","",CK9)</f>
        <v>時間外労働時間</v>
      </c>
      <c r="CL5" s="245" t="str">
        <f>IF(CL9="","",CL9)</f>
        <v>深夜労働時間</v>
      </c>
      <c r="CM5" s="245" t="str">
        <f>IF(CM9="","",CM9)</f>
        <v>休日労働時間</v>
      </c>
      <c r="CN5" s="510"/>
      <c r="CO5" s="657" t="str">
        <f>IF(CO9="","",CO9)</f>
        <v>時間外労働見なし時間</v>
      </c>
      <c r="CP5" s="666"/>
      <c r="CQ5" s="657" t="str">
        <f>IF(CQ9="","",CQ9)</f>
        <v>時間外労働見なし時間</v>
      </c>
    </row>
    <row r="6" spans="2:95" ht="18" customHeight="1" x14ac:dyDescent="0.2">
      <c r="B6" s="581" t="s">
        <v>131</v>
      </c>
      <c r="C6" s="73"/>
      <c r="D6" s="74"/>
      <c r="E6" s="74"/>
      <c r="G6" s="113"/>
      <c r="H6" s="113"/>
      <c r="I6" s="113"/>
      <c r="J6" s="179">
        <f ca="1">NOW()</f>
        <v>46068.59863148148</v>
      </c>
      <c r="K6" s="121"/>
      <c r="L6" s="122"/>
      <c r="M6" s="123"/>
      <c r="N6" s="123"/>
      <c r="O6" s="104"/>
      <c r="P6" s="104"/>
      <c r="Q6" s="1000">
        <f>②社員基本データ入力!$Q$6:$S$6</f>
        <v>45748</v>
      </c>
      <c r="R6" s="1001"/>
      <c r="S6" s="1002"/>
      <c r="T6" s="111"/>
      <c r="U6" s="202">
        <f>SUM(U10:U56)</f>
        <v>5320780</v>
      </c>
      <c r="V6" s="560">
        <f t="shared" ref="V6:BP6" si="1">SUM(V10:V56)</f>
        <v>3497008.0267386311</v>
      </c>
      <c r="W6" s="203">
        <f t="shared" si="1"/>
        <v>0</v>
      </c>
      <c r="X6" s="575">
        <f t="shared" si="1"/>
        <v>0</v>
      </c>
      <c r="Y6" s="244">
        <f t="shared" si="1"/>
        <v>1884523333.3333335</v>
      </c>
      <c r="Z6" s="203">
        <f t="shared" si="1"/>
        <v>6626.6666666666642</v>
      </c>
      <c r="AA6" s="203">
        <f t="shared" si="1"/>
        <v>8535313.8832997996</v>
      </c>
      <c r="AB6" s="244">
        <f t="shared" si="1"/>
        <v>1884523333.3333335</v>
      </c>
      <c r="AC6" s="203">
        <f t="shared" si="1"/>
        <v>5626.6666666666652</v>
      </c>
      <c r="AD6" s="203">
        <f t="shared" si="1"/>
        <v>10152668.246445497</v>
      </c>
      <c r="AE6" s="203">
        <f t="shared" si="1"/>
        <v>8817788.0267386325</v>
      </c>
      <c r="AF6" s="203">
        <f t="shared" si="1"/>
        <v>290000</v>
      </c>
      <c r="AG6" s="203">
        <f t="shared" si="1"/>
        <v>115000</v>
      </c>
      <c r="AH6" s="203">
        <f t="shared" si="1"/>
        <v>0</v>
      </c>
      <c r="AI6" s="203"/>
      <c r="AJ6" s="203"/>
      <c r="AK6" s="203">
        <f t="shared" si="1"/>
        <v>0</v>
      </c>
      <c r="AL6" s="203">
        <f t="shared" si="1"/>
        <v>0</v>
      </c>
      <c r="AM6" s="203">
        <f t="shared" si="1"/>
        <v>160000</v>
      </c>
      <c r="AN6" s="203">
        <f t="shared" si="1"/>
        <v>565000</v>
      </c>
      <c r="AO6" s="203">
        <f t="shared" si="1"/>
        <v>295000</v>
      </c>
      <c r="AP6" s="203">
        <f t="shared" si="1"/>
        <v>0</v>
      </c>
      <c r="AQ6" s="203">
        <f t="shared" si="1"/>
        <v>0</v>
      </c>
      <c r="AR6" s="203">
        <f t="shared" si="1"/>
        <v>0</v>
      </c>
      <c r="AS6" s="203">
        <f t="shared" si="1"/>
        <v>0</v>
      </c>
      <c r="AT6" s="203">
        <f t="shared" si="1"/>
        <v>0</v>
      </c>
      <c r="AU6" s="203">
        <f t="shared" si="1"/>
        <v>0</v>
      </c>
      <c r="AV6" s="203">
        <f t="shared" si="1"/>
        <v>0</v>
      </c>
      <c r="AW6" s="203">
        <f t="shared" si="1"/>
        <v>260000</v>
      </c>
      <c r="AX6" s="203">
        <f t="shared" si="1"/>
        <v>0</v>
      </c>
      <c r="AY6" s="203">
        <f t="shared" si="1"/>
        <v>555000</v>
      </c>
      <c r="AZ6" s="203">
        <f t="shared" si="1"/>
        <v>1120000</v>
      </c>
      <c r="BA6" s="202">
        <f t="shared" si="1"/>
        <v>9937788.0267386325</v>
      </c>
      <c r="BB6" s="256">
        <f t="shared" si="1"/>
        <v>1489461.9732613689</v>
      </c>
      <c r="BC6" s="256">
        <f t="shared" si="1"/>
        <v>1083306.6398390341</v>
      </c>
      <c r="BD6" s="256">
        <f t="shared" si="1"/>
        <v>108330.66398390342</v>
      </c>
      <c r="BE6" s="256">
        <f t="shared" si="1"/>
        <v>467988.46841046272</v>
      </c>
      <c r="BF6" s="256">
        <f t="shared" si="1"/>
        <v>1659625.7722334005</v>
      </c>
      <c r="BG6" s="256">
        <f t="shared" si="1"/>
        <v>-323148.28738198424</v>
      </c>
      <c r="BH6" s="256">
        <f t="shared" si="1"/>
        <v>1812610.260643353</v>
      </c>
      <c r="BI6" s="256">
        <f t="shared" si="1"/>
        <v>1812610.260643353</v>
      </c>
      <c r="BJ6" s="256">
        <f t="shared" si="1"/>
        <v>11750398.287381984</v>
      </c>
      <c r="BK6" s="256">
        <f t="shared" si="1"/>
        <v>323148.28738198441</v>
      </c>
      <c r="BL6" s="256">
        <f t="shared" si="1"/>
        <v>13410024.059615383</v>
      </c>
      <c r="BM6" s="256">
        <f t="shared" si="1"/>
        <v>5.8207660913467407E-11</v>
      </c>
      <c r="BO6" s="222">
        <f t="shared" si="1"/>
        <v>560</v>
      </c>
      <c r="BP6" s="222">
        <f t="shared" si="1"/>
        <v>280</v>
      </c>
      <c r="BQ6" s="222">
        <f>SUM(BQ10:BQ56)</f>
        <v>224</v>
      </c>
      <c r="BS6" s="256">
        <f t="shared" ref="BS6:CM6" si="2">SUM(BS10:BS56)</f>
        <v>9382788.0267386325</v>
      </c>
      <c r="BT6" s="256">
        <f t="shared" si="2"/>
        <v>54131.469385030548</v>
      </c>
      <c r="BU6" s="256">
        <f t="shared" si="2"/>
        <v>67664.336731288218</v>
      </c>
      <c r="BV6" s="256">
        <f t="shared" si="2"/>
        <v>13532.867346257637</v>
      </c>
      <c r="BW6" s="256">
        <f t="shared" si="2"/>
        <v>73077.483669791254</v>
      </c>
      <c r="BY6" s="257">
        <f t="shared" si="2"/>
        <v>9222788.0267386306</v>
      </c>
      <c r="BZ6" s="257">
        <f t="shared" si="2"/>
        <v>53208.392461953634</v>
      </c>
      <c r="CA6" s="257">
        <f t="shared" si="2"/>
        <v>0</v>
      </c>
      <c r="CC6" s="266">
        <f t="shared" si="2"/>
        <v>1440</v>
      </c>
      <c r="CD6" s="266">
        <f t="shared" si="2"/>
        <v>640</v>
      </c>
      <c r="CE6" s="266">
        <f t="shared" si="2"/>
        <v>256</v>
      </c>
      <c r="CG6" s="266">
        <f t="shared" si="2"/>
        <v>800</v>
      </c>
      <c r="CH6" s="266">
        <f t="shared" si="2"/>
        <v>320</v>
      </c>
      <c r="CI6" s="266">
        <f t="shared" si="2"/>
        <v>0</v>
      </c>
      <c r="CK6" s="266">
        <f>SUM(CK10:CK56)</f>
        <v>640</v>
      </c>
      <c r="CL6" s="266">
        <f t="shared" si="2"/>
        <v>320</v>
      </c>
      <c r="CM6" s="266">
        <f t="shared" si="2"/>
        <v>256</v>
      </c>
      <c r="CO6" s="266">
        <f>SUM(CO10:CO56)</f>
        <v>114</v>
      </c>
      <c r="CQ6" s="266">
        <f>SUM(CQ10:CQ56)</f>
        <v>914</v>
      </c>
    </row>
    <row r="7" spans="2:95" ht="18" customHeight="1" x14ac:dyDescent="0.2">
      <c r="B7" s="748" t="s">
        <v>40</v>
      </c>
      <c r="C7" s="747" t="s">
        <v>34</v>
      </c>
      <c r="D7" s="183" t="s">
        <v>50</v>
      </c>
      <c r="E7" s="37"/>
      <c r="G7" s="113"/>
      <c r="H7" s="113"/>
      <c r="I7" s="113"/>
      <c r="J7" s="106"/>
      <c r="K7" s="125"/>
      <c r="L7" s="125"/>
      <c r="O7" s="104"/>
      <c r="P7" s="104"/>
      <c r="Q7" s="106"/>
      <c r="R7" s="106"/>
      <c r="S7" s="106"/>
      <c r="T7" s="111"/>
      <c r="U7" s="975" t="s">
        <v>171</v>
      </c>
      <c r="V7" s="976"/>
      <c r="W7" s="976"/>
      <c r="X7" s="976"/>
      <c r="Y7" s="749"/>
      <c r="Z7" s="750"/>
      <c r="AA7" s="750"/>
      <c r="AB7" s="750"/>
      <c r="AC7" s="750"/>
      <c r="AD7" s="751"/>
      <c r="AE7" s="205"/>
      <c r="AF7" s="975" t="s">
        <v>213</v>
      </c>
      <c r="AG7" s="976"/>
      <c r="AH7" s="976"/>
      <c r="AI7" s="976"/>
      <c r="AJ7" s="976"/>
      <c r="AK7" s="976"/>
      <c r="AL7" s="976"/>
      <c r="AM7" s="976"/>
      <c r="AN7" s="976"/>
      <c r="AO7" s="976"/>
      <c r="AP7" s="976"/>
      <c r="AQ7" s="976"/>
      <c r="AR7" s="976"/>
      <c r="AS7" s="976"/>
      <c r="AT7" s="976"/>
      <c r="AU7" s="976"/>
      <c r="AV7" s="976"/>
      <c r="AW7" s="976"/>
      <c r="AX7" s="976"/>
      <c r="AY7" s="976"/>
      <c r="AZ7" s="977"/>
      <c r="BA7" s="233"/>
      <c r="BB7" s="221"/>
      <c r="BC7" s="223"/>
      <c r="BD7" s="206"/>
      <c r="BE7" s="206"/>
      <c r="BF7" s="205"/>
      <c r="BG7" s="243"/>
      <c r="BH7" s="243"/>
      <c r="BI7" s="223"/>
      <c r="BJ7" s="206"/>
      <c r="BK7" s="206"/>
      <c r="BL7" s="206"/>
      <c r="BM7" s="207"/>
      <c r="BO7" s="223"/>
      <c r="BP7" s="206"/>
      <c r="BQ7" s="207"/>
      <c r="BS7" s="223"/>
      <c r="BT7" s="206"/>
      <c r="BU7" s="206"/>
      <c r="BV7" s="206"/>
      <c r="BW7" s="207"/>
      <c r="BY7" s="749"/>
      <c r="BZ7" s="750"/>
      <c r="CA7" s="751"/>
      <c r="CC7" s="749"/>
      <c r="CD7" s="750"/>
      <c r="CE7" s="751"/>
      <c r="CG7" s="749"/>
      <c r="CH7" s="750"/>
      <c r="CI7" s="751"/>
      <c r="CK7" s="749"/>
      <c r="CL7" s="750"/>
      <c r="CM7" s="751"/>
      <c r="CO7" s="746"/>
      <c r="CQ7" s="746"/>
    </row>
    <row r="8" spans="2:95" ht="18" customHeight="1" x14ac:dyDescent="0.2">
      <c r="B8" s="988" t="s">
        <v>67</v>
      </c>
      <c r="C8" s="743" t="str">
        <f>IF(②社員基本データ入力!$C8="","",②社員基本データ入力!$C8)</f>
        <v/>
      </c>
      <c r="D8" s="183">
        <f>IF(②社員基本データ入力!$D8="","",②社員基本データ入力!$D8)</f>
        <v>15</v>
      </c>
      <c r="E8" s="37"/>
      <c r="G8" s="140" t="s">
        <v>208</v>
      </c>
      <c r="H8" s="991" t="s">
        <v>161</v>
      </c>
      <c r="I8" s="180" t="s">
        <v>162</v>
      </c>
      <c r="J8" s="982" t="s">
        <v>33</v>
      </c>
      <c r="K8" s="1003" t="s">
        <v>163</v>
      </c>
      <c r="L8" s="1004" t="s">
        <v>212</v>
      </c>
      <c r="M8" s="982" t="s">
        <v>164</v>
      </c>
      <c r="N8" s="1007" t="s">
        <v>210</v>
      </c>
      <c r="O8" s="978" t="s">
        <v>35</v>
      </c>
      <c r="P8" s="978" t="s">
        <v>36</v>
      </c>
      <c r="Q8" s="977" t="s">
        <v>165</v>
      </c>
      <c r="R8" s="981"/>
      <c r="S8" s="981" t="s">
        <v>166</v>
      </c>
      <c r="T8" s="981"/>
      <c r="U8" s="979" t="s">
        <v>172</v>
      </c>
      <c r="V8" s="980"/>
      <c r="W8" s="980"/>
      <c r="X8" s="980"/>
      <c r="Y8" s="156"/>
      <c r="Z8" s="153"/>
      <c r="AA8" s="153"/>
      <c r="AB8" s="153"/>
      <c r="AC8" s="153"/>
      <c r="AD8" s="153"/>
      <c r="AE8" s="216"/>
      <c r="AF8" s="206"/>
      <c r="AG8" s="206"/>
      <c r="AH8" s="206"/>
      <c r="AI8" s="206"/>
      <c r="AJ8" s="206"/>
      <c r="AK8" s="206"/>
      <c r="AL8" s="206"/>
      <c r="AM8" s="206"/>
      <c r="AN8" s="206"/>
      <c r="AO8" s="206"/>
      <c r="AP8" s="206"/>
      <c r="AQ8" s="206"/>
      <c r="AR8" s="206"/>
      <c r="AS8" s="206"/>
      <c r="AT8" s="206"/>
      <c r="AU8" s="206"/>
      <c r="AV8" s="208" t="s">
        <v>340</v>
      </c>
      <c r="AW8" s="208"/>
      <c r="AX8" s="206"/>
      <c r="AY8" s="207"/>
      <c r="AZ8" s="231"/>
      <c r="BA8" s="158"/>
      <c r="BB8" s="159"/>
      <c r="BC8" s="223"/>
      <c r="BD8" s="206"/>
      <c r="BE8" s="206"/>
      <c r="BF8" s="238"/>
      <c r="BG8" s="221"/>
      <c r="BH8" s="159"/>
      <c r="BI8" s="223"/>
      <c r="BJ8" s="206"/>
      <c r="BK8" s="206"/>
      <c r="BL8" s="206"/>
      <c r="BM8" s="207"/>
      <c r="BO8" s="246"/>
      <c r="BP8" s="242"/>
      <c r="BQ8" s="247"/>
      <c r="BS8" s="246"/>
      <c r="BT8" s="242"/>
      <c r="BU8" s="242"/>
      <c r="BV8" s="242"/>
      <c r="BW8" s="247"/>
      <c r="BY8" s="156"/>
      <c r="BZ8" s="153"/>
      <c r="CA8" s="157"/>
      <c r="CC8" s="156"/>
      <c r="CD8" s="153"/>
      <c r="CE8" s="157"/>
      <c r="CG8" s="156"/>
      <c r="CH8" s="153"/>
      <c r="CI8" s="157"/>
      <c r="CK8" s="156"/>
      <c r="CL8" s="153"/>
      <c r="CM8" s="157"/>
      <c r="CO8" s="668" t="s">
        <v>350</v>
      </c>
      <c r="CP8" s="666"/>
      <c r="CQ8" s="210" t="s">
        <v>349</v>
      </c>
    </row>
    <row r="9" spans="2:95" ht="27" customHeight="1" x14ac:dyDescent="0.2">
      <c r="B9" s="989"/>
      <c r="C9" s="743" t="str">
        <f>IF(②社員基本データ入力!$C9="","",②社員基本データ入力!$C9)</f>
        <v/>
      </c>
      <c r="D9" s="183">
        <f>IF(②社員基本データ入力!$D9="","",②社員基本データ入力!$D9)</f>
        <v>14</v>
      </c>
      <c r="E9" s="37"/>
      <c r="G9" s="141"/>
      <c r="H9" s="991"/>
      <c r="I9" s="181" t="s">
        <v>167</v>
      </c>
      <c r="J9" s="982"/>
      <c r="K9" s="1003"/>
      <c r="L9" s="1004"/>
      <c r="M9" s="982"/>
      <c r="N9" s="982"/>
      <c r="O9" s="978"/>
      <c r="P9" s="978"/>
      <c r="Q9" s="751" t="s">
        <v>168</v>
      </c>
      <c r="R9" s="746" t="s">
        <v>169</v>
      </c>
      <c r="S9" s="746" t="s">
        <v>168</v>
      </c>
      <c r="T9" s="746" t="s">
        <v>169</v>
      </c>
      <c r="U9" s="162" t="str">
        <f>IF(②社員基本データ入力!U9="","",②社員基本データ入力!U9)</f>
        <v>年齢給</v>
      </c>
      <c r="V9" s="162" t="str">
        <f>IF(②社員基本データ入力!V9="","",②社員基本データ入力!V9)</f>
        <v>職能給</v>
      </c>
      <c r="W9" s="163" t="str">
        <f>IF(②社員基本データ入力!W9="","",②社員基本データ入力!W9)</f>
        <v/>
      </c>
      <c r="X9" s="248" t="str">
        <f>IF(②社員基本データ入力!X9="","",②社員基本データ入力!X9)</f>
        <v/>
      </c>
      <c r="Y9" s="89" t="s">
        <v>72</v>
      </c>
      <c r="Z9" s="89" t="s">
        <v>73</v>
      </c>
      <c r="AA9" s="89" t="s">
        <v>74</v>
      </c>
      <c r="AB9" s="89" t="s">
        <v>75</v>
      </c>
      <c r="AC9" s="89" t="s">
        <v>76</v>
      </c>
      <c r="AD9" s="204" t="s">
        <v>77</v>
      </c>
      <c r="AE9" s="217" t="s">
        <v>170</v>
      </c>
      <c r="AF9" s="209" t="str">
        <f>IF(②社員基本データ入力!Z9="","",②社員基本データ入力!Z9)</f>
        <v>役職手当
(1)</v>
      </c>
      <c r="AG9" s="209" t="str">
        <f>IF(②社員基本データ入力!AA9="","",②社員基本データ入力!AA9)</f>
        <v>資格手当</v>
      </c>
      <c r="AH9" s="209" t="str">
        <f>IF(②社員基本データ入力!AB9="","",②社員基本データ入力!AB9)</f>
        <v>営業手当
(1)</v>
      </c>
      <c r="AI9" s="209" t="str">
        <f>IF(②社員基本データ入力!AC9="","",②社員基本データ入力!AC9)</f>
        <v/>
      </c>
      <c r="AJ9" s="209" t="str">
        <f>IF(②社員基本データ入力!AD9="","",②社員基本データ入力!AD9)</f>
        <v/>
      </c>
      <c r="AK9" s="209" t="str">
        <f>IF(②社員基本データ入力!AE9="","",②社員基本データ入力!AE9)</f>
        <v/>
      </c>
      <c r="AL9" s="209" t="str">
        <f>IF(②社員基本データ入力!AF9="","",②社員基本データ入力!AF9)</f>
        <v/>
      </c>
      <c r="AM9" s="209" t="str">
        <f>IF(②社員基本データ入力!AG9="","",②社員基本データ入力!AG9)</f>
        <v>皆勤手当</v>
      </c>
      <c r="AN9" s="214" t="str">
        <f>IF(②社員基本データ入力!AH9="","",②社員基本データ入力!AH9)</f>
        <v>残業算定基礎
算入手当計</v>
      </c>
      <c r="AO9" s="209" t="str">
        <f>IF(②社員基本データ入力!AI9="","",②社員基本データ入力!AI9)</f>
        <v>家族手当</v>
      </c>
      <c r="AP9" s="209" t="str">
        <f>IF(②社員基本データ入力!AJ9="","",②社員基本データ入力!AJ9)</f>
        <v>通勤手当</v>
      </c>
      <c r="AQ9" s="209" t="str">
        <f>IF(②社員基本データ入力!AK9="","",②社員基本データ入力!AK9)</f>
        <v>単身赴任手当</v>
      </c>
      <c r="AR9" s="209" t="str">
        <f>IF(②社員基本データ入力!AL9="","",②社員基本データ入力!AL9)</f>
        <v>子女教育手当</v>
      </c>
      <c r="AS9" s="209" t="str">
        <f>IF(②社員基本データ入力!AM9="","",②社員基本データ入力!AM9)</f>
        <v>住宅手当</v>
      </c>
      <c r="AT9" s="209" t="str">
        <f>IF(②社員基本データ入力!AN9="","",②社員基本データ入力!AN9)</f>
        <v/>
      </c>
      <c r="AU9" s="587" t="str">
        <f>IF(②社員基本データ入力!AO9="","",②社員基本データ入力!AO9)</f>
        <v/>
      </c>
      <c r="AV9" s="620" t="str">
        <f>IF(②社員基本データ入力!AP9="","",②社員基本データ入力!AP9)</f>
        <v>役職手当(2)
（残業代見合）</v>
      </c>
      <c r="AW9" s="621" t="str">
        <f>IF(②社員基本データ入力!AQ9="","",②社員基本データ入力!AQ9)</f>
        <v>営業手当(2)
（残業代見合）</v>
      </c>
      <c r="AX9" s="593" t="str">
        <f>IF(②社員基本データ入力!AR9="","",②社員基本データ入力!AR9)</f>
        <v/>
      </c>
      <c r="AY9" s="590" t="str">
        <f>IF(②社員基本データ入力!AS9="","",②社員基本データ入力!AS9)</f>
        <v>残業算定基礎
除外手当計</v>
      </c>
      <c r="AZ9" s="232" t="s">
        <v>60</v>
      </c>
      <c r="BA9" s="209" t="s">
        <v>85</v>
      </c>
      <c r="BB9" s="237" t="s">
        <v>217</v>
      </c>
      <c r="BC9" s="227" t="str">
        <f>IF(②社員基本データ入力!AV9="","",②社員基本データ入力!AV9)</f>
        <v>時間外労働手当(変動）</v>
      </c>
      <c r="BD9" s="227" t="str">
        <f>IF(②社員基本データ入力!AW9="","",②社員基本データ入力!AW9)</f>
        <v>深夜労働手当(変動）</v>
      </c>
      <c r="BE9" s="227" t="str">
        <f>IF(②社員基本データ入力!AX9="","",②社員基本データ入力!AX9)</f>
        <v>休日労働手当(変動）</v>
      </c>
      <c r="BF9" s="236" t="s">
        <v>211</v>
      </c>
      <c r="BG9" s="235" t="s">
        <v>78</v>
      </c>
      <c r="BH9" s="237" t="s">
        <v>218</v>
      </c>
      <c r="BI9" s="577" t="s">
        <v>61</v>
      </c>
      <c r="BJ9" s="240" t="s">
        <v>79</v>
      </c>
      <c r="BK9" s="241" t="s">
        <v>80</v>
      </c>
      <c r="BL9" s="240" t="s">
        <v>62</v>
      </c>
      <c r="BM9" s="241" t="s">
        <v>81</v>
      </c>
      <c r="BN9" s="658"/>
      <c r="BO9" s="253" t="s">
        <v>341</v>
      </c>
      <c r="BP9" s="253" t="s">
        <v>342</v>
      </c>
      <c r="BQ9" s="253" t="s">
        <v>343</v>
      </c>
      <c r="BR9" s="660"/>
      <c r="BS9" s="227" t="s">
        <v>30</v>
      </c>
      <c r="BT9" s="253" t="s">
        <v>70</v>
      </c>
      <c r="BU9" s="253" t="s">
        <v>23</v>
      </c>
      <c r="BV9" s="253" t="s">
        <v>45</v>
      </c>
      <c r="BW9" s="253" t="s">
        <v>46</v>
      </c>
      <c r="BX9" s="660"/>
      <c r="BY9" s="248" t="s">
        <v>93</v>
      </c>
      <c r="BZ9" s="248" t="s">
        <v>21</v>
      </c>
      <c r="CA9" s="248" t="s">
        <v>47</v>
      </c>
      <c r="CB9" s="658"/>
      <c r="CC9" s="248" t="s">
        <v>24</v>
      </c>
      <c r="CD9" s="248" t="s">
        <v>68</v>
      </c>
      <c r="CE9" s="248" t="s">
        <v>69</v>
      </c>
      <c r="CF9" s="658"/>
      <c r="CG9" s="253" t="s">
        <v>345</v>
      </c>
      <c r="CH9" s="253" t="s">
        <v>346</v>
      </c>
      <c r="CI9" s="253" t="s">
        <v>347</v>
      </c>
      <c r="CJ9" s="658"/>
      <c r="CK9" s="248" t="s">
        <v>24</v>
      </c>
      <c r="CL9" s="248" t="s">
        <v>68</v>
      </c>
      <c r="CM9" s="248" t="s">
        <v>69</v>
      </c>
      <c r="CO9" s="253" t="s">
        <v>348</v>
      </c>
      <c r="CP9" s="666"/>
      <c r="CQ9" s="253" t="s">
        <v>348</v>
      </c>
    </row>
    <row r="10" spans="2:95" s="112" customFormat="1" ht="18" customHeight="1" x14ac:dyDescent="0.2">
      <c r="B10" s="989"/>
      <c r="C10" s="743" t="str">
        <f>IF(②社員基本データ入力!$C10="","",②社員基本データ入力!$C10)</f>
        <v/>
      </c>
      <c r="D10" s="183">
        <f>IF(②社員基本データ入力!$D10="","",②社員基本データ入力!$D10)</f>
        <v>13</v>
      </c>
      <c r="E10" s="37"/>
      <c r="G10" s="128">
        <f t="shared" ref="G10:G48" si="3">IF(J10="","",G9+1)</f>
        <v>1</v>
      </c>
      <c r="H10" s="530">
        <f>IF(②社員基本データ入力!H10="","",②社員基本データ入力!H10)</f>
        <v>101</v>
      </c>
      <c r="I10" s="165">
        <f>IF(②社員基本データ入力!I10="","",②社員基本データ入力!I10)</f>
        <v>1</v>
      </c>
      <c r="J10" s="531" t="str">
        <f>IF(②社員基本データ入力!J10="","",②社員基本データ入力!J10)</f>
        <v>AC</v>
      </c>
      <c r="K10" s="532" t="str">
        <f>IF(②社員基本データ入力!K10="","",②社員基本データ入力!K10)</f>
        <v/>
      </c>
      <c r="L10" s="166" t="str">
        <f>IF(②社員基本データ入力!L10="","",②社員基本データ入力!L10)</f>
        <v/>
      </c>
      <c r="M10" s="530" t="str">
        <f>IF(②社員基本データ入力!M10="","",②社員基本データ入力!M10)</f>
        <v>一般</v>
      </c>
      <c r="N10" s="530">
        <f>IF(②社員基本データ入力!N10="","",②社員基本データ入力!N10)</f>
        <v>5</v>
      </c>
      <c r="O10" s="533">
        <f>IF(②社員基本データ入力!O10="","",②社員基本データ入力!O10)</f>
        <v>25018</v>
      </c>
      <c r="P10" s="533">
        <f>IF(②社員基本データ入力!P10="","",②社員基本データ入力!P10)</f>
        <v>31908</v>
      </c>
      <c r="Q10" s="174">
        <f>IF(O10="","",DATEDIF(O10-1,$Q$6,"Y"))</f>
        <v>56</v>
      </c>
      <c r="R10" s="174">
        <f t="shared" ref="R10:R48" si="4">IF(O10="","",DATEDIF(O10-1,$Q$6,"YM"))</f>
        <v>9</v>
      </c>
      <c r="S10" s="174">
        <f t="shared" ref="S10:S48" si="5">IF(P10="","",DATEDIF(P10-1,$Q$6,"Y"))</f>
        <v>37</v>
      </c>
      <c r="T10" s="174">
        <f t="shared" ref="T10:T48" si="6">IF(P10="","",DATEDIF(P10-1,$Q$6,"YM"))</f>
        <v>10</v>
      </c>
      <c r="U10" s="557">
        <f>IF($J10="","",IF(②社員基本データ入力!$U10="","",IF($U$4=1,$AE10-(②社員基本データ入力!$V10+SUM(②社員基本データ入力!$W10:$X10)),IF($U$4=3,($AE10-(SUM($W10:$X10)))*②社員基本データ入力!$U10/(②社員基本データ入力!$U10+②社員基本データ入力!$V10),②社員基本データ入力!$U10))))</f>
        <v>177240</v>
      </c>
      <c r="V10" s="557">
        <f>IF($J10="","",IF(②社員基本データ入力!$V10="","",IF($U$4=2,$AE10-(②社員基本データ入力!$U10+SUM(②社員基本データ入力!$W10:$X10)),IF($U$4=3,($AE10-(SUM($W10:$X10)))*②社員基本データ入力!$V10/(②社員基本データ入力!$U10+②社員基本データ入力!$V10),②社員基本データ入力!$V10))))</f>
        <v>134338.51106639841</v>
      </c>
      <c r="W10" s="557" t="str">
        <f>IF($J10="","",IF(②社員基本データ入力!$W10="","",②社員基本データ入力!$W10))</f>
        <v/>
      </c>
      <c r="X10" s="557" t="str">
        <f>IF($J10="","",IF(②社員基本データ入力!$X10="","",②社員基本データ入力!$X10))</f>
        <v/>
      </c>
      <c r="Y10" s="154">
        <f>IF($H10="","",②社員基本データ入力!$BF10*③残業代込み賃金設計一覧表!$D$26)</f>
        <v>65558133.333333336</v>
      </c>
      <c r="Z10" s="579">
        <f t="shared" ref="Z10:Z56" si="7">IF($H10="","",$D$26+$C$39*$E$39+$C$40*$E$40+$C$41*$E$41)</f>
        <v>207.08333333333334</v>
      </c>
      <c r="AA10" s="154">
        <f>IF($Y10="","",$Y10/$Z10-$AN10)</f>
        <v>311578.51106639841</v>
      </c>
      <c r="AB10" s="154">
        <f>IF($H10="","",②社員基本データ入力!$BF10*③残業代込み賃金設計一覧表!$D$26)</f>
        <v>65558133.333333336</v>
      </c>
      <c r="AC10" s="579">
        <f t="shared" ref="AC10:AC56" si="8">IF($H10="","",$D$26+$C$40*$E$40)</f>
        <v>175.83333333333334</v>
      </c>
      <c r="AD10" s="154">
        <f>IF($H10="","",$AB10/$AC10-$AN10)</f>
        <v>367842.46445497632</v>
      </c>
      <c r="AE10" s="215">
        <f>IF($H10="","",IF(AND($N10&gt;=$D$14,$B$44=2),②社員基本データ入力!$Y10,IF(AND(③残業代込み賃金設計一覧表!$N10&gt;=$D$14,$B$44=1),$AD10,$AA10)))</f>
        <v>311578.51106639841</v>
      </c>
      <c r="AF10" s="154" t="str">
        <f>IF(②社員基本データ入力!Z10="","",②社員基本データ入力!Z10)</f>
        <v/>
      </c>
      <c r="AG10" s="154" t="str">
        <f>IF(②社員基本データ入力!AA10="","",②社員基本データ入力!AA10)</f>
        <v/>
      </c>
      <c r="AH10" s="154" t="str">
        <f>IF(②社員基本データ入力!AB10="","",②社員基本データ入力!AB10)</f>
        <v/>
      </c>
      <c r="AI10" s="154" t="str">
        <f>IF(②社員基本データ入力!AC10="","",②社員基本データ入力!AC10)</f>
        <v/>
      </c>
      <c r="AJ10" s="154" t="str">
        <f>IF(②社員基本データ入力!AD10="","",②社員基本データ入力!AD10)</f>
        <v/>
      </c>
      <c r="AK10" s="154" t="str">
        <f>IF(②社員基本データ入力!AE10="","",②社員基本データ入力!AE10)</f>
        <v/>
      </c>
      <c r="AL10" s="154" t="str">
        <f>IF(②社員基本データ入力!AF10="","",②社員基本データ入力!AF10)</f>
        <v/>
      </c>
      <c r="AM10" s="154">
        <f>IF(②社員基本データ入力!AG10="","",②社員基本データ入力!AG10)</f>
        <v>5000</v>
      </c>
      <c r="AN10" s="212">
        <f>IF(②社員基本データ入力!AH10="","",②社員基本データ入力!AH10)</f>
        <v>5000</v>
      </c>
      <c r="AO10" s="154">
        <f>IF(②社員基本データ入力!AI10="","",②社員基本データ入力!AI10)</f>
        <v>10000</v>
      </c>
      <c r="AP10" s="154" t="str">
        <f>IF(②社員基本データ入力!AJ10="","",②社員基本データ入力!AJ10)</f>
        <v/>
      </c>
      <c r="AQ10" s="154" t="str">
        <f>IF(②社員基本データ入力!AK10="","",②社員基本データ入力!AK10)</f>
        <v/>
      </c>
      <c r="AR10" s="154" t="str">
        <f>IF(②社員基本データ入力!AL10="","",②社員基本データ入力!AL10)</f>
        <v/>
      </c>
      <c r="AS10" s="154" t="str">
        <f>IF(②社員基本データ入力!AM10="","",②社員基本データ入力!AM10)</f>
        <v/>
      </c>
      <c r="AT10" s="154" t="str">
        <f>IF(②社員基本データ入力!AN10="","",②社員基本データ入力!AN10)</f>
        <v/>
      </c>
      <c r="AU10" s="588" t="str">
        <f>IF(②社員基本データ入力!AO10="","",②社員基本データ入力!AO10)</f>
        <v/>
      </c>
      <c r="AV10" s="594" t="str">
        <f>IF(②社員基本データ入力!AP10="","",②社員基本データ入力!AP10)</f>
        <v/>
      </c>
      <c r="AW10" s="154" t="str">
        <f>IF(②社員基本データ入力!AQ10="","",②社員基本データ入力!AQ10)</f>
        <v/>
      </c>
      <c r="AX10" s="595" t="str">
        <f>IF(②社員基本データ入力!AR10="","",②社員基本データ入力!AR10)</f>
        <v/>
      </c>
      <c r="AY10" s="591">
        <f>IF(②社員基本データ入力!AS10="","",②社員基本データ入力!AS10)</f>
        <v>10000</v>
      </c>
      <c r="AZ10" s="212">
        <f>IF(②社員基本データ入力!AT10="","",②社員基本データ入力!AT10)</f>
        <v>15000</v>
      </c>
      <c r="BA10" s="228">
        <f t="shared" ref="BA10:BA56" si="9">IF($J10="","",$AE10+$AZ10)</f>
        <v>326578.51106639841</v>
      </c>
      <c r="BB10" s="154">
        <f>IF($J10="","",②社員基本データ入力!$Y10-③残業代込み賃金設計一覧表!$AE10)</f>
        <v>61641.488933601591</v>
      </c>
      <c r="BC10" s="155">
        <f t="shared" ref="BC10:BC56" si="10">IF($J10="","",$BO10*$BU10)</f>
        <v>45660.362173038229</v>
      </c>
      <c r="BD10" s="155">
        <f t="shared" ref="BD10:BD56" si="11">IF($J10="","",$BP10*$BV10)</f>
        <v>4566.0362173038229</v>
      </c>
      <c r="BE10" s="155">
        <f t="shared" ref="BE10:BE56" si="12">IF($J10="","",$BQ10*$BW10)</f>
        <v>19725.276458752516</v>
      </c>
      <c r="BF10" s="215">
        <f t="shared" ref="BF10:BF56" si="13">IF($J10="","",SUM(BC10:BE10))</f>
        <v>69951.674849094561</v>
      </c>
      <c r="BG10" s="154">
        <f>IF($J10="","",($BU10-②社員基本データ入力!$BH10)*$BO10+($BV10-②社員基本データ入力!$BI10)*$BP10+($BW10-②社員基本データ入力!$BJ10)*$BQ10)</f>
        <v>-13620.398227828504</v>
      </c>
      <c r="BH10" s="154">
        <f t="shared" ref="BH10:BH56" si="14">IF($J10="","",$BB10-$BG10)</f>
        <v>75261.887161430088</v>
      </c>
      <c r="BI10" s="212">
        <f t="shared" ref="BI10:BI56" si="15">IF($BS10="","",IF($B$51=3,$BH10,$BB10))</f>
        <v>75261.887161430088</v>
      </c>
      <c r="BJ10" s="212">
        <f t="shared" ref="BJ10:BJ56" si="16">IF($BS10="","",$AE10+$AZ10+$BI10)</f>
        <v>401840.3982278285</v>
      </c>
      <c r="BK10" s="212">
        <f>IF($BS10="","",$BJ10-②社員基本データ入力!$AU10)</f>
        <v>13620.398227828497</v>
      </c>
      <c r="BL10" s="212">
        <f t="shared" ref="BL10:BL56" si="17">IF($BS10="","",$BJ10+$BF10)</f>
        <v>471792.07307692303</v>
      </c>
      <c r="BM10" s="212">
        <f>IF($BS10="","",$BL10-②社員基本データ入力!$AZ10)</f>
        <v>-5.8207660913467407E-11</v>
      </c>
      <c r="BN10" s="659"/>
      <c r="BO10" s="249">
        <f t="shared" ref="BO10:BO56" si="18">IF($J10="","",IF($N10&gt;=$D$14,0,$CK10))</f>
        <v>20</v>
      </c>
      <c r="BP10" s="249">
        <f t="shared" ref="BP10:BP56" si="19">IF($J10="","",IF($N10&gt;=$D$14,0,$CL10))</f>
        <v>10</v>
      </c>
      <c r="BQ10" s="249">
        <f t="shared" ref="BQ10:BQ56" si="20">IF($J10="","",IF($N10&gt;=$D$14,0,$CM10))</f>
        <v>8</v>
      </c>
      <c r="BR10" s="659"/>
      <c r="BS10" s="154">
        <f>IF($J10="","",$AE10+$AN10)</f>
        <v>316578.51106639841</v>
      </c>
      <c r="BT10" s="154">
        <f t="shared" ref="BT10:BT56" si="21">IF($J10="","",$BS10/$D$26)</f>
        <v>1826.4144869215293</v>
      </c>
      <c r="BU10" s="154">
        <f t="shared" ref="BU10:BU56" si="22">IF($J10="","",$BT10*$E$32)</f>
        <v>2283.0181086519115</v>
      </c>
      <c r="BV10" s="154">
        <f t="shared" ref="BV10:BV56" si="23">IF($J10="","",$BT10*$E$33)</f>
        <v>456.60362173038232</v>
      </c>
      <c r="BW10" s="154">
        <f t="shared" ref="BW10:BW56" si="24">IF($J10="","",$BT10*$E$34)</f>
        <v>2465.6595573440645</v>
      </c>
      <c r="BX10" s="659"/>
      <c r="BY10" s="260">
        <f>IF($J10="","",$AE10+$AN10-$AM10)</f>
        <v>311578.51106639841</v>
      </c>
      <c r="BZ10" s="260">
        <f t="shared" ref="BZ10:BZ56" si="25">IF($J10="","",$BY10/$D$26)</f>
        <v>1797.5683330753754</v>
      </c>
      <c r="CA10" s="258" t="str">
        <f t="shared" ref="CA10:CA56" si="26">IF($J10="","",IF($BZ10&gt;=$D$27,"○","×"))</f>
        <v>○</v>
      </c>
      <c r="CB10" s="659"/>
      <c r="CC10" s="263">
        <f t="shared" ref="CC10:CC56" si="27">IF($J10="","",$C$32)</f>
        <v>45</v>
      </c>
      <c r="CD10" s="263">
        <f t="shared" ref="CD10:CD56" si="28">IF($J10="","",$C$33)</f>
        <v>20</v>
      </c>
      <c r="CE10" s="263">
        <f t="shared" ref="CE10:CE56" si="29">IF($J10="","",$C$34)</f>
        <v>8</v>
      </c>
      <c r="CF10" s="659"/>
      <c r="CG10" s="263">
        <f t="shared" ref="CG10:CG56" si="30">IF($J10="","",$C$39)</f>
        <v>25</v>
      </c>
      <c r="CH10" s="263">
        <f t="shared" ref="CH10:CH56" si="31">IF($J10="","",$C$40)</f>
        <v>10</v>
      </c>
      <c r="CI10" s="263">
        <f t="shared" ref="CI10:CI56" si="32">IF($J10="","",$C$41)</f>
        <v>0</v>
      </c>
      <c r="CJ10" s="659"/>
      <c r="CK10" s="263">
        <f t="shared" ref="CK10:CK56" si="33">IF($J10="","",$D$32)</f>
        <v>20</v>
      </c>
      <c r="CL10" s="263">
        <f t="shared" ref="CL10:CL56" si="34">IF($J10="","",$D$33)</f>
        <v>10</v>
      </c>
      <c r="CM10" s="263">
        <f t="shared" ref="CM10:CM56" si="35">IF($J10="","",$D$34)</f>
        <v>8</v>
      </c>
      <c r="CO10" s="263">
        <f t="shared" ref="CO10:CO56" si="36">IF($J10="","",IF($N10&gt;=$D$14,0,ROUNDDOWN(SUM($AV10:$AX10)/$BU10,0)))</f>
        <v>0</v>
      </c>
      <c r="CQ10" s="263">
        <f t="shared" ref="CQ10:CQ56" si="37">IF($J10="","",$CG10+$CO10)</f>
        <v>25</v>
      </c>
    </row>
    <row r="11" spans="2:95" s="112" customFormat="1" ht="18" customHeight="1" x14ac:dyDescent="0.2">
      <c r="B11" s="989"/>
      <c r="C11" s="743" t="str">
        <f>IF(②社員基本データ入力!$C11="","",②社員基本データ入力!$C11)</f>
        <v>本部長</v>
      </c>
      <c r="D11" s="183">
        <f>IF(②社員基本データ入力!$D11="","",②社員基本データ入力!$D11)</f>
        <v>12</v>
      </c>
      <c r="E11" s="26"/>
      <c r="G11" s="131">
        <f t="shared" si="3"/>
        <v>2</v>
      </c>
      <c r="H11" s="167">
        <f>IF(②社員基本データ入力!H11="","",②社員基本データ入力!H11)</f>
        <v>102</v>
      </c>
      <c r="I11" s="167">
        <f>IF(②社員基本データ入力!I11="","",②社員基本データ入力!I11)</f>
        <v>1</v>
      </c>
      <c r="J11" s="173" t="str">
        <f>IF(②社員基本データ入力!J11="","",②社員基本データ入力!J11)</f>
        <v>AD</v>
      </c>
      <c r="K11" s="534" t="str">
        <f>IF(②社員基本データ入力!K11="","",②社員基本データ入力!K11)</f>
        <v/>
      </c>
      <c r="L11" s="168" t="str">
        <f>IF(②社員基本データ入力!L11="","",②社員基本データ入力!L11)</f>
        <v/>
      </c>
      <c r="M11" s="167" t="str">
        <f>IF(②社員基本データ入力!M11="","",②社員基本データ入力!M11)</f>
        <v>主任</v>
      </c>
      <c r="N11" s="167">
        <f>IF(②社員基本データ入力!N11="","",②社員基本データ入力!N11)</f>
        <v>6</v>
      </c>
      <c r="O11" s="535">
        <f>IF(②社員基本データ入力!O11="","",②社員基本データ入力!O11)</f>
        <v>24804</v>
      </c>
      <c r="P11" s="535">
        <f>IF(②社員基本データ入力!P11="","",②社員基本データ入力!P11)</f>
        <v>32259</v>
      </c>
      <c r="Q11" s="175">
        <f t="shared" ref="Q11:Q48" si="38">IF(O11="","",DATEDIF(O11-1,$Q$6,"Y"))</f>
        <v>57</v>
      </c>
      <c r="R11" s="175">
        <f t="shared" si="4"/>
        <v>4</v>
      </c>
      <c r="S11" s="176">
        <f t="shared" si="5"/>
        <v>36</v>
      </c>
      <c r="T11" s="176">
        <f t="shared" si="6"/>
        <v>11</v>
      </c>
      <c r="U11" s="536">
        <f>IF($J11="","",IF(②社員基本データ入力!$U11="","",IF($U$4=1,$AE11-(②社員基本データ入力!$V11+SUM(②社員基本データ入力!$W11:$X11)),IF($U$4=3,($AE11-(SUM($W11:$X11)))*②社員基本データ入力!$U11/(②社員基本データ入力!$U11+②社員基本データ入力!$V11),②社員基本データ入力!$U11))))</f>
        <v>176240</v>
      </c>
      <c r="V11" s="536">
        <f>IF($J11="","",IF(②社員基本データ入力!$V11="","",IF($U$4=2,$AE11-(②社員基本データ入力!$U11+SUM(②社員基本データ入力!$W11:$X11)),IF($U$4=3,($AE11-(SUM($W11:$X11)))*②社員基本データ入力!$V11/(②社員基本データ入力!$U11+②社員基本データ入力!$V11),②社員基本データ入力!$V11))))</f>
        <v>130120.32193158951</v>
      </c>
      <c r="W11" s="536" t="str">
        <f>IF($J11="","",IF(②社員基本データ入力!$W11="","",②社員基本データ入力!$W11))</f>
        <v/>
      </c>
      <c r="X11" s="536" t="str">
        <f>IF($J11="","",IF(②社員基本データ入力!$X11="","",②社員基本データ入力!$X11))</f>
        <v/>
      </c>
      <c r="Y11" s="155">
        <f>IF($H11="","",②社員基本データ入力!$BF11*③残業代込み賃金設計一覧表!$D$26)</f>
        <v>68619200</v>
      </c>
      <c r="Z11" s="580">
        <f t="shared" si="7"/>
        <v>207.08333333333334</v>
      </c>
      <c r="AA11" s="155">
        <f t="shared" ref="AA11:AA56" si="39">IF($Y11="","",$Y11/$Z11-$AN11)</f>
        <v>306360.32193158951</v>
      </c>
      <c r="AB11" s="155">
        <f>IF($H11="","",②社員基本データ入力!$BF11*③残業代込み賃金設計一覧表!$D$26)</f>
        <v>68619200</v>
      </c>
      <c r="AC11" s="580">
        <f t="shared" si="8"/>
        <v>175.83333333333334</v>
      </c>
      <c r="AD11" s="155">
        <f t="shared" ref="AD11:AD56" si="40">IF($H11="","",$AB11/$AC11-$AN11)</f>
        <v>365251.37440758292</v>
      </c>
      <c r="AE11" s="213">
        <f>IF($H11="","",IF(AND($N11&gt;=$D$14,$B$44=2),②社員基本データ入力!$Y11,IF(AND(③残業代込み賃金設計一覧表!$N11&gt;=$D$14,$B$44=1),$AD11,$AA11)))</f>
        <v>306360.32193158951</v>
      </c>
      <c r="AF11" s="155">
        <f>IF(②社員基本データ入力!Z11="","",②社員基本データ入力!Z11)</f>
        <v>10000</v>
      </c>
      <c r="AG11" s="155">
        <f>IF(②社員基本データ入力!AA11="","",②社員基本データ入力!AA11)</f>
        <v>10000</v>
      </c>
      <c r="AH11" s="155" t="str">
        <f>IF(②社員基本データ入力!AB11="","",②社員基本データ入力!AB11)</f>
        <v/>
      </c>
      <c r="AI11" s="155" t="str">
        <f>IF(②社員基本データ入力!AC11="","",②社員基本データ入力!AC11)</f>
        <v/>
      </c>
      <c r="AJ11" s="155" t="str">
        <f>IF(②社員基本データ入力!AD11="","",②社員基本データ入力!AD11)</f>
        <v/>
      </c>
      <c r="AK11" s="155" t="str">
        <f>IF(②社員基本データ入力!AE11="","",②社員基本データ入力!AE11)</f>
        <v/>
      </c>
      <c r="AL11" s="155" t="str">
        <f>IF(②社員基本データ入力!AF11="","",②社員基本データ入力!AF11)</f>
        <v/>
      </c>
      <c r="AM11" s="155">
        <f>IF(②社員基本データ入力!AG11="","",②社員基本データ入力!AG11)</f>
        <v>5000</v>
      </c>
      <c r="AN11" s="213">
        <f>IF(②社員基本データ入力!AH11="","",②社員基本データ入力!AH11)</f>
        <v>25000</v>
      </c>
      <c r="AO11" s="155">
        <f>IF(②社員基本データ入力!AI11="","",②社員基本データ入力!AI11)</f>
        <v>10000</v>
      </c>
      <c r="AP11" s="155" t="str">
        <f>IF(②社員基本データ入力!AJ11="","",②社員基本データ入力!AJ11)</f>
        <v/>
      </c>
      <c r="AQ11" s="155" t="str">
        <f>IF(②社員基本データ入力!AK11="","",②社員基本データ入力!AK11)</f>
        <v/>
      </c>
      <c r="AR11" s="155" t="str">
        <f>IF(②社員基本データ入力!AL11="","",②社員基本データ入力!AL11)</f>
        <v/>
      </c>
      <c r="AS11" s="155" t="str">
        <f>IF(②社員基本データ入力!AM11="","",②社員基本データ入力!AM11)</f>
        <v/>
      </c>
      <c r="AT11" s="155" t="str">
        <f>IF(②社員基本データ入力!AN11="","",②社員基本データ入力!AN11)</f>
        <v/>
      </c>
      <c r="AU11" s="589" t="str">
        <f>IF(②社員基本データ入力!AO11="","",②社員基本データ入力!AO11)</f>
        <v/>
      </c>
      <c r="AV11" s="596" t="str">
        <f>IF(②社員基本データ入力!AP11="","",②社員基本データ入力!AP11)</f>
        <v/>
      </c>
      <c r="AW11" s="155" t="str">
        <f>IF(②社員基本データ入力!AQ11="","",②社員基本データ入力!AQ11)</f>
        <v/>
      </c>
      <c r="AX11" s="597" t="str">
        <f>IF(②社員基本データ入力!AR11="","",②社員基本データ入力!AR11)</f>
        <v/>
      </c>
      <c r="AY11" s="592">
        <f>IF(②社員基本データ入力!AS11="","",②社員基本データ入力!AS11)</f>
        <v>10000</v>
      </c>
      <c r="AZ11" s="213">
        <f>IF(②社員基本データ入力!AT11="","",②社員基本データ入力!AT11)</f>
        <v>35000</v>
      </c>
      <c r="BA11" s="155">
        <f t="shared" si="9"/>
        <v>341360.32193158951</v>
      </c>
      <c r="BB11" s="155">
        <f>IF($J11="","",②社員基本データ入力!$Y11-③残業代込み賃金設計一覧表!$AE11)</f>
        <v>64519.678068410489</v>
      </c>
      <c r="BC11" s="155">
        <f t="shared" si="10"/>
        <v>47792.354124748483</v>
      </c>
      <c r="BD11" s="155">
        <f t="shared" si="11"/>
        <v>4779.2354124748481</v>
      </c>
      <c r="BE11" s="155">
        <f t="shared" si="12"/>
        <v>20646.296981891344</v>
      </c>
      <c r="BF11" s="213">
        <f t="shared" si="13"/>
        <v>73217.886519114676</v>
      </c>
      <c r="BG11" s="155">
        <f>IF($J11="","",($BU11-②社員基本データ入力!$BH11)*$BO11+($BV11-②社員基本データ入力!$BI11)*$BP11+($BW11-②社員基本データ入力!$BJ11)*$BQ11)</f>
        <v>-14256.367327039163</v>
      </c>
      <c r="BH11" s="155">
        <f t="shared" si="14"/>
        <v>78776.045395449648</v>
      </c>
      <c r="BI11" s="213">
        <f t="shared" si="15"/>
        <v>78776.045395449648</v>
      </c>
      <c r="BJ11" s="213">
        <f t="shared" si="16"/>
        <v>420136.36732703913</v>
      </c>
      <c r="BK11" s="213">
        <f>IF($BS11="","",$BJ11-②社員基本データ入力!$AU11)</f>
        <v>14256.36732703913</v>
      </c>
      <c r="BL11" s="213">
        <f t="shared" si="17"/>
        <v>493354.25384615379</v>
      </c>
      <c r="BM11" s="213">
        <f>IF($BS11="","",$BL11-②社員基本データ入力!$AZ11)</f>
        <v>-5.8207660913467407E-11</v>
      </c>
      <c r="BN11" s="659"/>
      <c r="BO11" s="250">
        <f t="shared" si="18"/>
        <v>20</v>
      </c>
      <c r="BP11" s="250">
        <f t="shared" si="19"/>
        <v>10</v>
      </c>
      <c r="BQ11" s="250">
        <f t="shared" si="20"/>
        <v>8</v>
      </c>
      <c r="BR11" s="659"/>
      <c r="BS11" s="155">
        <f t="shared" ref="BS11:BS56" si="41">IF($J11="","",$AE11+$AN11)</f>
        <v>331360.32193158951</v>
      </c>
      <c r="BT11" s="155">
        <f t="shared" si="21"/>
        <v>1911.6941649899393</v>
      </c>
      <c r="BU11" s="155">
        <f t="shared" si="22"/>
        <v>2389.617706237424</v>
      </c>
      <c r="BV11" s="155">
        <f t="shared" si="23"/>
        <v>477.92354124748482</v>
      </c>
      <c r="BW11" s="155">
        <f t="shared" si="24"/>
        <v>2580.787122736418</v>
      </c>
      <c r="BX11" s="659"/>
      <c r="BY11" s="261">
        <f t="shared" ref="BY11:BY56" si="42">IF($J11="","",$AE11+$AN11-$AM11)</f>
        <v>326360.32193158951</v>
      </c>
      <c r="BZ11" s="261">
        <f t="shared" si="25"/>
        <v>1882.8480111437855</v>
      </c>
      <c r="CA11" s="164" t="str">
        <f t="shared" si="26"/>
        <v>○</v>
      </c>
      <c r="CB11" s="659"/>
      <c r="CC11" s="264">
        <f t="shared" si="27"/>
        <v>45</v>
      </c>
      <c r="CD11" s="264">
        <f t="shared" si="28"/>
        <v>20</v>
      </c>
      <c r="CE11" s="264">
        <f t="shared" si="29"/>
        <v>8</v>
      </c>
      <c r="CF11" s="659"/>
      <c r="CG11" s="264">
        <f t="shared" si="30"/>
        <v>25</v>
      </c>
      <c r="CH11" s="264">
        <f t="shared" si="31"/>
        <v>10</v>
      </c>
      <c r="CI11" s="264">
        <f t="shared" si="32"/>
        <v>0</v>
      </c>
      <c r="CJ11" s="659"/>
      <c r="CK11" s="264">
        <f t="shared" si="33"/>
        <v>20</v>
      </c>
      <c r="CL11" s="264">
        <f t="shared" si="34"/>
        <v>10</v>
      </c>
      <c r="CM11" s="264">
        <f t="shared" si="35"/>
        <v>8</v>
      </c>
      <c r="CO11" s="264">
        <f t="shared" si="36"/>
        <v>0</v>
      </c>
      <c r="CQ11" s="264">
        <f t="shared" si="37"/>
        <v>25</v>
      </c>
    </row>
    <row r="12" spans="2:95" s="112" customFormat="1" ht="18" customHeight="1" x14ac:dyDescent="0.2">
      <c r="B12" s="989"/>
      <c r="C12" s="743" t="str">
        <f>IF(②社員基本データ入力!$C12="","",②社員基本データ入力!$C12)</f>
        <v>部長</v>
      </c>
      <c r="D12" s="183">
        <f>IF(②社員基本データ入力!$D12="","",②社員基本データ入力!$D12)</f>
        <v>11</v>
      </c>
      <c r="E12" s="26"/>
      <c r="G12" s="131">
        <f t="shared" si="3"/>
        <v>3</v>
      </c>
      <c r="H12" s="167">
        <f>IF(②社員基本データ入力!H12="","",②社員基本データ入力!H12)</f>
        <v>103</v>
      </c>
      <c r="I12" s="167">
        <f>IF(②社員基本データ入力!I12="","",②社員基本データ入力!I12)</f>
        <v>1</v>
      </c>
      <c r="J12" s="172" t="str">
        <f>IF(②社員基本データ入力!J12="","",②社員基本データ入力!J12)</f>
        <v>AE</v>
      </c>
      <c r="K12" s="534" t="str">
        <f>IF(②社員基本データ入力!K12="","",②社員基本データ入力!K12)</f>
        <v/>
      </c>
      <c r="L12" s="169" t="str">
        <f>IF(②社員基本データ入力!L12="","",②社員基本データ入力!L12)</f>
        <v/>
      </c>
      <c r="M12" s="167" t="str">
        <f>IF(②社員基本データ入力!M12="","",②社員基本データ入力!M12)</f>
        <v>一般</v>
      </c>
      <c r="N12" s="167">
        <f>IF(②社員基本データ入力!N12="","",②社員基本データ入力!N12)</f>
        <v>5</v>
      </c>
      <c r="O12" s="535">
        <f>IF(②社員基本データ入力!O12="","",②社員基本データ入力!O12)</f>
        <v>24296</v>
      </c>
      <c r="P12" s="535">
        <f>IF(②社員基本データ入力!P12="","",②社員基本データ入力!P12)</f>
        <v>32645</v>
      </c>
      <c r="Q12" s="175">
        <f t="shared" si="38"/>
        <v>58</v>
      </c>
      <c r="R12" s="175">
        <f t="shared" si="4"/>
        <v>8</v>
      </c>
      <c r="S12" s="175">
        <f t="shared" si="5"/>
        <v>35</v>
      </c>
      <c r="T12" s="175">
        <f t="shared" si="6"/>
        <v>10</v>
      </c>
      <c r="U12" s="536">
        <f>IF($J12="","",IF(②社員基本データ入力!$U12="","",IF($U$4=1,$AE12-(②社員基本データ入力!$V12+SUM(②社員基本データ入力!$W12:$X12)),IF($U$4=3,($AE12-(SUM($W12:$X12)))*②社員基本データ入力!$U12/(②社員基本データ入力!$U12+②社員基本データ入力!$V12),②社員基本データ入力!$U12))))</f>
        <v>175240</v>
      </c>
      <c r="V12" s="536">
        <f>IF($J12="","",IF(②社員基本データ入力!$V12="","",IF($U$4=2,$AE12-(②社員基本データ入力!$U12+SUM(②社員基本データ入力!$W12:$X12)),IF($U$4=3,($AE12-(SUM($W12:$X12)))*②社員基本データ入力!$V12/(②社員基本データ入力!$U12+②社員基本データ入力!$V12),②社員基本データ入力!$V12))))</f>
        <v>106758.14889336016</v>
      </c>
      <c r="W12" s="536" t="str">
        <f>IF($J12="","",IF(②社員基本データ入力!$W12="","",②社員基本データ入力!$W12))</f>
        <v/>
      </c>
      <c r="X12" s="536" t="str">
        <f>IF($J12="","",IF(②社員基本データ入力!$X12="","",②社員基本データ入力!$X12))</f>
        <v/>
      </c>
      <c r="Y12" s="155">
        <f>IF($H12="","",②社員基本データ入力!$BF12*③残業代込み賃金設計一覧表!$D$26)</f>
        <v>59432533.333333336</v>
      </c>
      <c r="Z12" s="580">
        <f t="shared" si="7"/>
        <v>207.08333333333334</v>
      </c>
      <c r="AA12" s="155">
        <f t="shared" si="39"/>
        <v>281998.14889336016</v>
      </c>
      <c r="AB12" s="155">
        <f>IF($H12="","",②社員基本データ入力!$BF12*③残業代込み賃金設計一覧表!$D$26)</f>
        <v>59432533.333333336</v>
      </c>
      <c r="AC12" s="580">
        <f t="shared" si="8"/>
        <v>175.83333333333334</v>
      </c>
      <c r="AD12" s="155">
        <f t="shared" si="40"/>
        <v>333004.92890995258</v>
      </c>
      <c r="AE12" s="213">
        <f>IF($H12="","",IF(AND($N12&gt;=$D$14,$B$44=2),②社員基本データ入力!$Y12,IF(AND(③残業代込み賃金設計一覧表!$N12&gt;=$D$14,$B$44=1),$AD12,$AA12)))</f>
        <v>281998.14889336016</v>
      </c>
      <c r="AF12" s="155" t="str">
        <f>IF(②社員基本データ入力!Z12="","",②社員基本データ入力!Z12)</f>
        <v/>
      </c>
      <c r="AG12" s="155" t="str">
        <f>IF(②社員基本データ入力!AA12="","",②社員基本データ入力!AA12)</f>
        <v/>
      </c>
      <c r="AH12" s="155" t="str">
        <f>IF(②社員基本データ入力!AB12="","",②社員基本データ入力!AB12)</f>
        <v/>
      </c>
      <c r="AI12" s="155" t="str">
        <f>IF(②社員基本データ入力!AC12="","",②社員基本データ入力!AC12)</f>
        <v/>
      </c>
      <c r="AJ12" s="155" t="str">
        <f>IF(②社員基本データ入力!AD12="","",②社員基本データ入力!AD12)</f>
        <v/>
      </c>
      <c r="AK12" s="155" t="str">
        <f>IF(②社員基本データ入力!AE12="","",②社員基本データ入力!AE12)</f>
        <v/>
      </c>
      <c r="AL12" s="155" t="str">
        <f>IF(②社員基本データ入力!AF12="","",②社員基本データ入力!AF12)</f>
        <v/>
      </c>
      <c r="AM12" s="155">
        <f>IF(②社員基本データ入力!AG12="","",②社員基本データ入力!AG12)</f>
        <v>5000</v>
      </c>
      <c r="AN12" s="213">
        <f>IF(②社員基本データ入力!AH12="","",②社員基本データ入力!AH12)</f>
        <v>5000</v>
      </c>
      <c r="AO12" s="155">
        <f>IF(②社員基本データ入力!AI12="","",②社員基本データ入力!AI12)</f>
        <v>15000</v>
      </c>
      <c r="AP12" s="155" t="str">
        <f>IF(②社員基本データ入力!AJ12="","",②社員基本データ入力!AJ12)</f>
        <v/>
      </c>
      <c r="AQ12" s="155" t="str">
        <f>IF(②社員基本データ入力!AK12="","",②社員基本データ入力!AK12)</f>
        <v/>
      </c>
      <c r="AR12" s="155" t="str">
        <f>IF(②社員基本データ入力!AL12="","",②社員基本データ入力!AL12)</f>
        <v/>
      </c>
      <c r="AS12" s="155" t="str">
        <f>IF(②社員基本データ入力!AM12="","",②社員基本データ入力!AM12)</f>
        <v/>
      </c>
      <c r="AT12" s="155" t="str">
        <f>IF(②社員基本データ入力!AN12="","",②社員基本データ入力!AN12)</f>
        <v/>
      </c>
      <c r="AU12" s="589" t="str">
        <f>IF(②社員基本データ入力!AO12="","",②社員基本データ入力!AO12)</f>
        <v/>
      </c>
      <c r="AV12" s="596" t="str">
        <f>IF(②社員基本データ入力!AP12="","",②社員基本データ入力!AP12)</f>
        <v/>
      </c>
      <c r="AW12" s="155" t="str">
        <f>IF(②社員基本データ入力!AQ12="","",②社員基本データ入力!AQ12)</f>
        <v/>
      </c>
      <c r="AX12" s="597" t="str">
        <f>IF(②社員基本データ入力!AR12="","",②社員基本データ入力!AR12)</f>
        <v/>
      </c>
      <c r="AY12" s="592">
        <f>IF(②社員基本データ入力!AS12="","",②社員基本データ入力!AS12)</f>
        <v>15000</v>
      </c>
      <c r="AZ12" s="213">
        <f>IF(②社員基本データ入力!AT12="","",②社員基本データ入力!AT12)</f>
        <v>20000</v>
      </c>
      <c r="BA12" s="155">
        <f t="shared" si="9"/>
        <v>301998.14889336016</v>
      </c>
      <c r="BB12" s="155">
        <f>IF($J12="","",②社員基本データ入力!$Y12-③残業代込み賃金設計一覧表!$AE12)</f>
        <v>55881.851106639835</v>
      </c>
      <c r="BC12" s="155">
        <f t="shared" si="10"/>
        <v>41393.96378269617</v>
      </c>
      <c r="BD12" s="155">
        <f t="shared" si="11"/>
        <v>4139.3963782696173</v>
      </c>
      <c r="BE12" s="155">
        <f t="shared" si="12"/>
        <v>17882.192354124749</v>
      </c>
      <c r="BF12" s="213">
        <f t="shared" si="13"/>
        <v>63415.552515090531</v>
      </c>
      <c r="BG12" s="155">
        <f>IF($J12="","",($BU12-②社員基本データ入力!$BH12)*$BO12+($BV12-②社員基本データ入力!$BI12)*$BP12+($BW12-②社員基本データ入力!$BJ12)*$BQ12)</f>
        <v>-12347.739792601766</v>
      </c>
      <c r="BH12" s="155">
        <f t="shared" si="14"/>
        <v>68229.590899241593</v>
      </c>
      <c r="BI12" s="213">
        <f t="shared" si="15"/>
        <v>68229.590899241593</v>
      </c>
      <c r="BJ12" s="213">
        <f t="shared" si="16"/>
        <v>370227.73979260179</v>
      </c>
      <c r="BK12" s="213">
        <f>IF($BS12="","",$BJ12-②社員基本データ入力!$AU12)</f>
        <v>12347.739792601787</v>
      </c>
      <c r="BL12" s="213">
        <f t="shared" si="17"/>
        <v>433643.29230769235</v>
      </c>
      <c r="BM12" s="213">
        <f>IF($BS12="","",$BL12-②社員基本データ入力!$AZ12)</f>
        <v>0</v>
      </c>
      <c r="BN12" s="659"/>
      <c r="BO12" s="250">
        <f t="shared" si="18"/>
        <v>20</v>
      </c>
      <c r="BP12" s="250">
        <f t="shared" si="19"/>
        <v>10</v>
      </c>
      <c r="BQ12" s="250">
        <f t="shared" si="20"/>
        <v>8</v>
      </c>
      <c r="BR12" s="659"/>
      <c r="BS12" s="155">
        <f t="shared" si="41"/>
        <v>286998.14889336016</v>
      </c>
      <c r="BT12" s="155">
        <f t="shared" si="21"/>
        <v>1655.758551307847</v>
      </c>
      <c r="BU12" s="155">
        <f t="shared" si="22"/>
        <v>2069.6981891348087</v>
      </c>
      <c r="BV12" s="155">
        <f t="shared" si="23"/>
        <v>413.93963782696176</v>
      </c>
      <c r="BW12" s="155">
        <f t="shared" si="24"/>
        <v>2235.2740442655936</v>
      </c>
      <c r="BX12" s="659"/>
      <c r="BY12" s="261">
        <f t="shared" si="42"/>
        <v>281998.14889336016</v>
      </c>
      <c r="BZ12" s="261">
        <f t="shared" si="25"/>
        <v>1626.9123974616932</v>
      </c>
      <c r="CA12" s="164" t="str">
        <f t="shared" si="26"/>
        <v>○</v>
      </c>
      <c r="CB12" s="659"/>
      <c r="CC12" s="264">
        <f t="shared" si="27"/>
        <v>45</v>
      </c>
      <c r="CD12" s="264">
        <f t="shared" si="28"/>
        <v>20</v>
      </c>
      <c r="CE12" s="264">
        <f t="shared" si="29"/>
        <v>8</v>
      </c>
      <c r="CF12" s="659"/>
      <c r="CG12" s="264">
        <f t="shared" si="30"/>
        <v>25</v>
      </c>
      <c r="CH12" s="264">
        <f t="shared" si="31"/>
        <v>10</v>
      </c>
      <c r="CI12" s="264">
        <f t="shared" si="32"/>
        <v>0</v>
      </c>
      <c r="CJ12" s="659"/>
      <c r="CK12" s="264">
        <f t="shared" si="33"/>
        <v>20</v>
      </c>
      <c r="CL12" s="264">
        <f t="shared" si="34"/>
        <v>10</v>
      </c>
      <c r="CM12" s="264">
        <f t="shared" si="35"/>
        <v>8</v>
      </c>
      <c r="CO12" s="264">
        <f t="shared" si="36"/>
        <v>0</v>
      </c>
      <c r="CQ12" s="264">
        <f t="shared" si="37"/>
        <v>25</v>
      </c>
    </row>
    <row r="13" spans="2:95" s="112" customFormat="1" ht="18" customHeight="1" thickBot="1" x14ac:dyDescent="0.25">
      <c r="B13" s="989"/>
      <c r="C13" s="743" t="str">
        <f>IF(②社員基本データ入力!$C13="","",②社員基本データ入力!$C13)</f>
        <v>次長</v>
      </c>
      <c r="D13" s="188">
        <f>IF(②社員基本データ入力!$D13="","",②社員基本データ入力!$D13)</f>
        <v>10</v>
      </c>
      <c r="E13" s="26"/>
      <c r="G13" s="131">
        <f t="shared" si="3"/>
        <v>4</v>
      </c>
      <c r="H13" s="167">
        <f>IF(②社員基本データ入力!H13="","",②社員基本データ入力!H13)</f>
        <v>104</v>
      </c>
      <c r="I13" s="170">
        <f>IF(②社員基本データ入力!I13="","",②社員基本データ入力!I13)</f>
        <v>1</v>
      </c>
      <c r="J13" s="172" t="str">
        <f>IF(②社員基本データ入力!J13="","",②社員基本データ入力!J13)</f>
        <v>AF</v>
      </c>
      <c r="K13" s="534" t="str">
        <f>IF(②社員基本データ入力!K13="","",②社員基本データ入力!K13)</f>
        <v/>
      </c>
      <c r="L13" s="169" t="str">
        <f>IF(②社員基本データ入力!L13="","",②社員基本データ入力!L13)</f>
        <v/>
      </c>
      <c r="M13" s="167" t="str">
        <f>IF(②社員基本データ入力!M13="","",②社員基本データ入力!M13)</f>
        <v>一般</v>
      </c>
      <c r="N13" s="167">
        <f>IF(②社員基本データ入力!N13="","",②社員基本データ入力!N13)</f>
        <v>5</v>
      </c>
      <c r="O13" s="535">
        <f>IF(②社員基本データ入力!O13="","",②社員基本データ入力!O13)</f>
        <v>26582</v>
      </c>
      <c r="P13" s="535">
        <f>IF(②社員基本データ入力!P13="","",②社員基本データ入力!P13)</f>
        <v>33374</v>
      </c>
      <c r="Q13" s="175">
        <f t="shared" si="38"/>
        <v>52</v>
      </c>
      <c r="R13" s="175">
        <f t="shared" si="4"/>
        <v>5</v>
      </c>
      <c r="S13" s="175">
        <f t="shared" si="5"/>
        <v>33</v>
      </c>
      <c r="T13" s="175">
        <f t="shared" si="6"/>
        <v>10</v>
      </c>
      <c r="U13" s="536">
        <f>IF($J13="","",IF(②社員基本データ入力!$U13="","",IF($U$4=1,$AE13-(②社員基本データ入力!$V13+SUM(②社員基本データ入力!$W13:$X13)),IF($U$4=3,($AE13-(SUM($W13:$X13)))*②社員基本データ入力!$U13/(②社員基本データ入力!$U13+②社員基本データ入力!$V13),②社員基本データ入力!$U13))))</f>
        <v>179240</v>
      </c>
      <c r="V13" s="536">
        <f>IF($J13="","",IF(②社員基本データ入力!$V13="","",IF($U$4=2,$AE13-(②社員基本データ入力!$U13+SUM(②社員基本データ入力!$W13:$X13)),IF($U$4=3,($AE13-(SUM($W13:$X13)))*②社員基本データ入力!$V13/(②社員基本データ入力!$U13+②社員基本データ入力!$V13),②社員基本データ入力!$V13))))</f>
        <v>132890.94567404425</v>
      </c>
      <c r="W13" s="536" t="str">
        <f>IF($J13="","",IF(②社員基本データ入力!$W13="","",②社員基本データ入力!$W13))</f>
        <v/>
      </c>
      <c r="X13" s="536" t="str">
        <f>IF($J13="","",IF(②社員基本データ入力!$X13="","",②社員基本データ入力!$X13))</f>
        <v/>
      </c>
      <c r="Y13" s="155">
        <f>IF($H13="","",②社員基本データ入力!$BF13*③残業代込み賃金設計一覧表!$D$26)</f>
        <v>65672533.333333336</v>
      </c>
      <c r="Z13" s="580">
        <f t="shared" si="7"/>
        <v>207.08333333333334</v>
      </c>
      <c r="AA13" s="155">
        <f>IF($Y13="","",$Y13/$Z13-$AN13)</f>
        <v>312130.94567404425</v>
      </c>
      <c r="AB13" s="155">
        <f>IF($H13="","",②社員基本データ入力!$BF13*③残業代込み賃金設計一覧表!$D$26)</f>
        <v>65672533.333333336</v>
      </c>
      <c r="AC13" s="580">
        <f t="shared" si="8"/>
        <v>175.83333333333334</v>
      </c>
      <c r="AD13" s="155">
        <f t="shared" si="40"/>
        <v>368493.08056872035</v>
      </c>
      <c r="AE13" s="213">
        <f>IF($H13="","",IF(AND($N13&gt;=$D$14,$B$44=2),②社員基本データ入力!$Y13,IF(AND(③残業代込み賃金設計一覧表!$N13&gt;=$D$14,$B$44=1),$AD13,$AA13)))</f>
        <v>312130.94567404425</v>
      </c>
      <c r="AF13" s="155" t="str">
        <f>IF(②社員基本データ入力!Z13="","",②社員基本データ入力!Z13)</f>
        <v/>
      </c>
      <c r="AG13" s="155" t="str">
        <f>IF(②社員基本データ入力!AA13="","",②社員基本データ入力!AA13)</f>
        <v/>
      </c>
      <c r="AH13" s="155" t="str">
        <f>IF(②社員基本データ入力!AB13="","",②社員基本データ入力!AB13)</f>
        <v/>
      </c>
      <c r="AI13" s="155" t="str">
        <f>IF(②社員基本データ入力!AC13="","",②社員基本データ入力!AC13)</f>
        <v/>
      </c>
      <c r="AJ13" s="155" t="str">
        <f>IF(②社員基本データ入力!AD13="","",②社員基本データ入力!AD13)</f>
        <v/>
      </c>
      <c r="AK13" s="155" t="str">
        <f>IF(②社員基本データ入力!AE13="","",②社員基本データ入力!AE13)</f>
        <v/>
      </c>
      <c r="AL13" s="155" t="str">
        <f>IF(②社員基本データ入力!AF13="","",②社員基本データ入力!AF13)</f>
        <v/>
      </c>
      <c r="AM13" s="155">
        <f>IF(②社員基本データ入力!AG13="","",②社員基本データ入力!AG13)</f>
        <v>5000</v>
      </c>
      <c r="AN13" s="213">
        <f>IF(②社員基本データ入力!AH13="","",②社員基本データ入力!AH13)</f>
        <v>5000</v>
      </c>
      <c r="AO13" s="155">
        <f>IF(②社員基本データ入力!AI13="","",②社員基本データ入力!AI13)</f>
        <v>15000</v>
      </c>
      <c r="AP13" s="155" t="str">
        <f>IF(②社員基本データ入力!AJ13="","",②社員基本データ入力!AJ13)</f>
        <v/>
      </c>
      <c r="AQ13" s="155" t="str">
        <f>IF(②社員基本データ入力!AK13="","",②社員基本データ入力!AK13)</f>
        <v/>
      </c>
      <c r="AR13" s="155" t="str">
        <f>IF(②社員基本データ入力!AL13="","",②社員基本データ入力!AL13)</f>
        <v/>
      </c>
      <c r="AS13" s="155" t="str">
        <f>IF(②社員基本データ入力!AM13="","",②社員基本データ入力!AM13)</f>
        <v/>
      </c>
      <c r="AT13" s="155" t="str">
        <f>IF(②社員基本データ入力!AN13="","",②社員基本データ入力!AN13)</f>
        <v/>
      </c>
      <c r="AU13" s="589" t="str">
        <f>IF(②社員基本データ入力!AO13="","",②社員基本データ入力!AO13)</f>
        <v/>
      </c>
      <c r="AV13" s="596" t="str">
        <f>IF(②社員基本データ入力!AP13="","",②社員基本データ入力!AP13)</f>
        <v/>
      </c>
      <c r="AW13" s="155">
        <f>IF(②社員基本データ入力!AQ13="","",②社員基本データ入力!AQ13)</f>
        <v>15000</v>
      </c>
      <c r="AX13" s="597" t="str">
        <f>IF(②社員基本データ入力!AR13="","",②社員基本データ入力!AR13)</f>
        <v/>
      </c>
      <c r="AY13" s="592">
        <f>IF(②社員基本データ入力!AS13="","",②社員基本データ入力!AS13)</f>
        <v>30000</v>
      </c>
      <c r="AZ13" s="213">
        <f>IF(②社員基本データ入力!AT13="","",②社員基本データ入力!AT13)</f>
        <v>35000</v>
      </c>
      <c r="BA13" s="155">
        <f t="shared" si="9"/>
        <v>347130.94567404425</v>
      </c>
      <c r="BB13" s="155">
        <f>IF($J13="","",②社員基本データ入力!$Y13-③残業代込み賃金設計一覧表!$AE13)</f>
        <v>61749.054325955745</v>
      </c>
      <c r="BC13" s="155">
        <f t="shared" si="10"/>
        <v>45740.040241448689</v>
      </c>
      <c r="BD13" s="155">
        <f t="shared" si="11"/>
        <v>4574.0040241448687</v>
      </c>
      <c r="BE13" s="155">
        <f t="shared" si="12"/>
        <v>19759.697384305837</v>
      </c>
      <c r="BF13" s="213">
        <f t="shared" si="13"/>
        <v>70073.741649899399</v>
      </c>
      <c r="BG13" s="155">
        <f>IF($J13="","",($BU13-②社員基本データ入力!$BH13)*$BO13+($BV13-②社員基本データ入力!$BI13)*$BP13+($BW13-②社員基本データ入力!$BJ13)*$BQ13)</f>
        <v>-13644.166042408302</v>
      </c>
      <c r="BH13" s="155">
        <f t="shared" si="14"/>
        <v>75393.22036836404</v>
      </c>
      <c r="BI13" s="213">
        <f t="shared" si="15"/>
        <v>75393.22036836404</v>
      </c>
      <c r="BJ13" s="213">
        <f t="shared" si="16"/>
        <v>422524.16604240832</v>
      </c>
      <c r="BK13" s="213">
        <f>IF($BS13="","",$BJ13-②社員基本データ入力!$AU13)</f>
        <v>13644.166042408324</v>
      </c>
      <c r="BL13" s="213">
        <f t="shared" si="17"/>
        <v>492597.90769230772</v>
      </c>
      <c r="BM13" s="213">
        <f>IF($BS13="","",$BL13-②社員基本データ入力!$AZ13)</f>
        <v>0</v>
      </c>
      <c r="BN13" s="659"/>
      <c r="BO13" s="250">
        <f t="shared" si="18"/>
        <v>20</v>
      </c>
      <c r="BP13" s="250">
        <f t="shared" si="19"/>
        <v>10</v>
      </c>
      <c r="BQ13" s="250">
        <f t="shared" si="20"/>
        <v>8</v>
      </c>
      <c r="BR13" s="659"/>
      <c r="BS13" s="155">
        <f t="shared" si="41"/>
        <v>317130.94567404425</v>
      </c>
      <c r="BT13" s="155">
        <f t="shared" si="21"/>
        <v>1829.6016096579476</v>
      </c>
      <c r="BU13" s="155">
        <f t="shared" si="22"/>
        <v>2287.0020120724344</v>
      </c>
      <c r="BV13" s="155">
        <f t="shared" si="23"/>
        <v>457.4004024144869</v>
      </c>
      <c r="BW13" s="155">
        <f t="shared" si="24"/>
        <v>2469.9621730382296</v>
      </c>
      <c r="BX13" s="659"/>
      <c r="BY13" s="261">
        <f t="shared" si="42"/>
        <v>312130.94567404425</v>
      </c>
      <c r="BZ13" s="261">
        <f t="shared" si="25"/>
        <v>1800.7554558117936</v>
      </c>
      <c r="CA13" s="164" t="str">
        <f t="shared" si="26"/>
        <v>○</v>
      </c>
      <c r="CB13" s="659"/>
      <c r="CC13" s="264">
        <f t="shared" si="27"/>
        <v>45</v>
      </c>
      <c r="CD13" s="264">
        <f t="shared" si="28"/>
        <v>20</v>
      </c>
      <c r="CE13" s="264">
        <f t="shared" si="29"/>
        <v>8</v>
      </c>
      <c r="CF13" s="659"/>
      <c r="CG13" s="264">
        <f t="shared" si="30"/>
        <v>25</v>
      </c>
      <c r="CH13" s="264">
        <f t="shared" si="31"/>
        <v>10</v>
      </c>
      <c r="CI13" s="264">
        <f t="shared" si="32"/>
        <v>0</v>
      </c>
      <c r="CJ13" s="659"/>
      <c r="CK13" s="264">
        <f t="shared" si="33"/>
        <v>20</v>
      </c>
      <c r="CL13" s="264">
        <f t="shared" si="34"/>
        <v>10</v>
      </c>
      <c r="CM13" s="264">
        <f t="shared" si="35"/>
        <v>8</v>
      </c>
      <c r="CO13" s="264">
        <f t="shared" si="36"/>
        <v>6</v>
      </c>
      <c r="CQ13" s="264">
        <f t="shared" si="37"/>
        <v>31</v>
      </c>
    </row>
    <row r="14" spans="2:95" s="112" customFormat="1" ht="18" customHeight="1" thickBot="1" x14ac:dyDescent="0.25">
      <c r="B14" s="990"/>
      <c r="C14" s="187" t="str">
        <f>IF(②社員基本データ入力!$C14="","",②社員基本データ入力!$C14)</f>
        <v>課長</v>
      </c>
      <c r="D14" s="190">
        <f>IF(②社員基本データ入力!$D14="","",②社員基本データ入力!$D14)</f>
        <v>9</v>
      </c>
      <c r="E14" s="26"/>
      <c r="G14" s="131">
        <f t="shared" si="3"/>
        <v>5</v>
      </c>
      <c r="H14" s="167">
        <f>IF(②社員基本データ入力!H14="","",②社員基本データ入力!H14)</f>
        <v>105</v>
      </c>
      <c r="I14" s="167">
        <f>IF(②社員基本データ入力!I14="","",②社員基本データ入力!I14)</f>
        <v>1</v>
      </c>
      <c r="J14" s="172" t="str">
        <f>IF(②社員基本データ入力!J14="","",②社員基本データ入力!J14)</f>
        <v>AG</v>
      </c>
      <c r="K14" s="534" t="str">
        <f>IF(②社員基本データ入力!K14="","",②社員基本データ入力!K14)</f>
        <v/>
      </c>
      <c r="L14" s="169" t="str">
        <f>IF(②社員基本データ入力!L14="","",②社員基本データ入力!L14)</f>
        <v/>
      </c>
      <c r="M14" s="167" t="str">
        <f>IF(②社員基本データ入力!M14="","",②社員基本データ入力!M14)</f>
        <v>一般</v>
      </c>
      <c r="N14" s="167">
        <f>IF(②社員基本データ入力!N14="","",②社員基本データ入力!N14)</f>
        <v>5</v>
      </c>
      <c r="O14" s="535">
        <f>IF(②社員基本データ入力!O14="","",②社員基本データ入力!O14)</f>
        <v>25218</v>
      </c>
      <c r="P14" s="535">
        <f>IF(②社員基本データ入力!P14="","",②社員基本データ入力!P14)</f>
        <v>33424</v>
      </c>
      <c r="Q14" s="175">
        <f t="shared" si="38"/>
        <v>56</v>
      </c>
      <c r="R14" s="175">
        <f t="shared" si="4"/>
        <v>2</v>
      </c>
      <c r="S14" s="175">
        <f t="shared" si="5"/>
        <v>33</v>
      </c>
      <c r="T14" s="175">
        <f t="shared" si="6"/>
        <v>8</v>
      </c>
      <c r="U14" s="536">
        <f>IF($J14="","",IF(②社員基本データ入力!$U14="","",IF($U$4=1,$AE14-(②社員基本データ入力!$V14+SUM(②社員基本データ入力!$W14:$X14)),IF($U$4=3,($AE14-(SUM($W14:$X14)))*②社員基本データ入力!$U14/(②社員基本データ入力!$U14+②社員基本データ入力!$V14),②社員基本データ入力!$U14))))</f>
        <v>177240</v>
      </c>
      <c r="V14" s="536">
        <f>IF($J14="","",IF(②社員基本データ入力!$V14="","",IF($U$4=2,$AE14-(②社員基本データ入力!$U14+SUM(②社員基本データ入力!$W14:$X14)),IF($U$4=3,($AE14-(SUM($W14:$X14)))*②社員基本データ入力!$V14/(②社員基本データ入力!$U14+②社員基本データ入力!$V14),②社員基本データ入力!$V14))))</f>
        <v>126112.99798792758</v>
      </c>
      <c r="W14" s="536" t="str">
        <f>IF($J14="","",IF(②社員基本データ入力!$W14="","",②社員基本データ入力!$W14))</f>
        <v/>
      </c>
      <c r="X14" s="536" t="str">
        <f>IF($J14="","",IF(②社員基本データ入力!$X14="","",②社員基本データ入力!$X14))</f>
        <v/>
      </c>
      <c r="Y14" s="155">
        <f>IF($H14="","",②社員基本データ入力!$BF14*③残業代込み賃金設計一覧表!$D$26)</f>
        <v>65925600</v>
      </c>
      <c r="Z14" s="580">
        <f t="shared" si="7"/>
        <v>207.08333333333334</v>
      </c>
      <c r="AA14" s="155">
        <f t="shared" si="39"/>
        <v>303352.99798792758</v>
      </c>
      <c r="AB14" s="155">
        <f>IF($H14="","",②社員基本データ入力!$BF14*③残業代込み賃金設計一覧表!$D$26)</f>
        <v>65925600</v>
      </c>
      <c r="AC14" s="580">
        <f t="shared" si="8"/>
        <v>175.83333333333334</v>
      </c>
      <c r="AD14" s="155">
        <f t="shared" si="40"/>
        <v>359932.32227488147</v>
      </c>
      <c r="AE14" s="213">
        <f>IF($H14="","",IF(AND($N14&gt;=$D$14,$B$44=2),②社員基本データ入力!$Y14,IF(AND(③残業代込み賃金設計一覧表!$N14&gt;=$D$14,$B$44=1),$AD14,$AA14)))</f>
        <v>303352.99798792758</v>
      </c>
      <c r="AF14" s="155" t="str">
        <f>IF(②社員基本データ入力!Z14="","",②社員基本データ入力!Z14)</f>
        <v/>
      </c>
      <c r="AG14" s="155">
        <f>IF(②社員基本データ入力!AA14="","",②社員基本データ入力!AA14)</f>
        <v>10000</v>
      </c>
      <c r="AH14" s="155" t="str">
        <f>IF(②社員基本データ入力!AB14="","",②社員基本データ入力!AB14)</f>
        <v/>
      </c>
      <c r="AI14" s="155" t="str">
        <f>IF(②社員基本データ入力!AC14="","",②社員基本データ入力!AC14)</f>
        <v/>
      </c>
      <c r="AJ14" s="155" t="str">
        <f>IF(②社員基本データ入力!AD14="","",②社員基本データ入力!AD14)</f>
        <v/>
      </c>
      <c r="AK14" s="155" t="str">
        <f>IF(②社員基本データ入力!AE14="","",②社員基本データ入力!AE14)</f>
        <v/>
      </c>
      <c r="AL14" s="155" t="str">
        <f>IF(②社員基本データ入力!AF14="","",②社員基本データ入力!AF14)</f>
        <v/>
      </c>
      <c r="AM14" s="155">
        <f>IF(②社員基本データ入力!AG14="","",②社員基本データ入力!AG14)</f>
        <v>5000</v>
      </c>
      <c r="AN14" s="213">
        <f>IF(②社員基本データ入力!AH14="","",②社員基本データ入力!AH14)</f>
        <v>15000</v>
      </c>
      <c r="AO14" s="155">
        <f>IF(②社員基本データ入力!AI14="","",②社員基本データ入力!AI14)</f>
        <v>10000</v>
      </c>
      <c r="AP14" s="155" t="str">
        <f>IF(②社員基本データ入力!AJ14="","",②社員基本データ入力!AJ14)</f>
        <v/>
      </c>
      <c r="AQ14" s="155" t="str">
        <f>IF(②社員基本データ入力!AK14="","",②社員基本データ入力!AK14)</f>
        <v/>
      </c>
      <c r="AR14" s="155" t="str">
        <f>IF(②社員基本データ入力!AL14="","",②社員基本データ入力!AL14)</f>
        <v/>
      </c>
      <c r="AS14" s="155" t="str">
        <f>IF(②社員基本データ入力!AM14="","",②社員基本データ入力!AM14)</f>
        <v/>
      </c>
      <c r="AT14" s="155" t="str">
        <f>IF(②社員基本データ入力!AN14="","",②社員基本データ入力!AN14)</f>
        <v/>
      </c>
      <c r="AU14" s="589" t="str">
        <f>IF(②社員基本データ入力!AO14="","",②社員基本データ入力!AO14)</f>
        <v/>
      </c>
      <c r="AV14" s="596" t="str">
        <f>IF(②社員基本データ入力!AP14="","",②社員基本データ入力!AP14)</f>
        <v/>
      </c>
      <c r="AW14" s="155" t="str">
        <f>IF(②社員基本データ入力!AQ14="","",②社員基本データ入力!AQ14)</f>
        <v/>
      </c>
      <c r="AX14" s="597" t="str">
        <f>IF(②社員基本データ入力!AR14="","",②社員基本データ入力!AR14)</f>
        <v/>
      </c>
      <c r="AY14" s="592">
        <f>IF(②社員基本データ入力!AS14="","",②社員基本データ入力!AS14)</f>
        <v>10000</v>
      </c>
      <c r="AZ14" s="213">
        <f>IF(②社員基本データ入力!AT14="","",②社員基本データ入力!AT14)</f>
        <v>25000</v>
      </c>
      <c r="BA14" s="155">
        <f t="shared" si="9"/>
        <v>328352.99798792758</v>
      </c>
      <c r="BB14" s="155">
        <f>IF($J14="","",②社員基本データ入力!$Y14-③残業代込み賃金設計一覧表!$AE14)</f>
        <v>61987.002012072422</v>
      </c>
      <c r="BC14" s="155">
        <f t="shared" si="10"/>
        <v>45916.297786720323</v>
      </c>
      <c r="BD14" s="155">
        <f t="shared" si="11"/>
        <v>4591.6297786720324</v>
      </c>
      <c r="BE14" s="155">
        <f t="shared" si="12"/>
        <v>19835.840643863179</v>
      </c>
      <c r="BF14" s="213">
        <f t="shared" si="13"/>
        <v>70343.768209255533</v>
      </c>
      <c r="BG14" s="155">
        <f>IF($J14="","",($BU14-②社員基本データ入力!$BH14)*$BO14+($BV14-②社員基本データ入力!$BI14)*$BP14+($BW14-②社員基本データ入力!$BJ14)*$BQ14)</f>
        <v>-13696.743329205994</v>
      </c>
      <c r="BH14" s="155">
        <f t="shared" si="14"/>
        <v>75683.745341278409</v>
      </c>
      <c r="BI14" s="213">
        <f t="shared" si="15"/>
        <v>75683.745341278409</v>
      </c>
      <c r="BJ14" s="213">
        <f t="shared" si="16"/>
        <v>404036.74332920602</v>
      </c>
      <c r="BK14" s="213">
        <f>IF($BS14="","",$BJ14-②社員基本データ入力!$AU14)</f>
        <v>13696.743329206016</v>
      </c>
      <c r="BL14" s="213">
        <f t="shared" si="17"/>
        <v>474380.51153846155</v>
      </c>
      <c r="BM14" s="213">
        <f>IF($BS14="","",$BL14-②社員基本データ入力!$AZ14)</f>
        <v>0</v>
      </c>
      <c r="BN14" s="659"/>
      <c r="BO14" s="250">
        <f t="shared" si="18"/>
        <v>20</v>
      </c>
      <c r="BP14" s="250">
        <f t="shared" si="19"/>
        <v>10</v>
      </c>
      <c r="BQ14" s="250">
        <f t="shared" si="20"/>
        <v>8</v>
      </c>
      <c r="BR14" s="659"/>
      <c r="BS14" s="155">
        <f t="shared" si="41"/>
        <v>318352.99798792758</v>
      </c>
      <c r="BT14" s="155">
        <f t="shared" si="21"/>
        <v>1836.6519114688128</v>
      </c>
      <c r="BU14" s="155">
        <f t="shared" si="22"/>
        <v>2295.8148893360162</v>
      </c>
      <c r="BV14" s="155">
        <f t="shared" si="23"/>
        <v>459.16297786720321</v>
      </c>
      <c r="BW14" s="155">
        <f t="shared" si="24"/>
        <v>2479.4800804828974</v>
      </c>
      <c r="BX14" s="659"/>
      <c r="BY14" s="261">
        <f t="shared" si="42"/>
        <v>313352.99798792758</v>
      </c>
      <c r="BZ14" s="261">
        <f t="shared" si="25"/>
        <v>1807.805757622659</v>
      </c>
      <c r="CA14" s="164" t="str">
        <f t="shared" si="26"/>
        <v>○</v>
      </c>
      <c r="CB14" s="659"/>
      <c r="CC14" s="264">
        <f t="shared" si="27"/>
        <v>45</v>
      </c>
      <c r="CD14" s="264">
        <f t="shared" si="28"/>
        <v>20</v>
      </c>
      <c r="CE14" s="264">
        <f t="shared" si="29"/>
        <v>8</v>
      </c>
      <c r="CF14" s="659"/>
      <c r="CG14" s="264">
        <f t="shared" si="30"/>
        <v>25</v>
      </c>
      <c r="CH14" s="264">
        <f t="shared" si="31"/>
        <v>10</v>
      </c>
      <c r="CI14" s="264">
        <f t="shared" si="32"/>
        <v>0</v>
      </c>
      <c r="CJ14" s="659"/>
      <c r="CK14" s="264">
        <f t="shared" si="33"/>
        <v>20</v>
      </c>
      <c r="CL14" s="264">
        <f t="shared" si="34"/>
        <v>10</v>
      </c>
      <c r="CM14" s="264">
        <f t="shared" si="35"/>
        <v>8</v>
      </c>
      <c r="CO14" s="264">
        <f t="shared" si="36"/>
        <v>0</v>
      </c>
      <c r="CQ14" s="264">
        <f t="shared" si="37"/>
        <v>25</v>
      </c>
    </row>
    <row r="15" spans="2:95" s="112" customFormat="1" ht="18" customHeight="1" x14ac:dyDescent="0.2">
      <c r="B15" s="997" t="s">
        <v>66</v>
      </c>
      <c r="C15" s="184" t="str">
        <f>IF(②社員基本データ入力!$C15="","",②社員基本データ入力!$C15)</f>
        <v>課長代理</v>
      </c>
      <c r="D15" s="189">
        <f>IF(②社員基本データ入力!$D15="","",②社員基本データ入力!$D15)</f>
        <v>8</v>
      </c>
      <c r="E15" s="26"/>
      <c r="G15" s="131">
        <f t="shared" si="3"/>
        <v>6</v>
      </c>
      <c r="H15" s="167">
        <f>IF(②社員基本データ入力!H15="","",②社員基本データ入力!H15)</f>
        <v>106</v>
      </c>
      <c r="I15" s="167">
        <f>IF(②社員基本データ入力!I15="","",②社員基本データ入力!I15)</f>
        <v>1</v>
      </c>
      <c r="J15" s="172" t="str">
        <f>IF(②社員基本データ入力!J15="","",②社員基本データ入力!J15)</f>
        <v>AH</v>
      </c>
      <c r="K15" s="534" t="str">
        <f>IF(②社員基本データ入力!K15="","",②社員基本データ入力!K15)</f>
        <v/>
      </c>
      <c r="L15" s="169" t="str">
        <f>IF(②社員基本データ入力!L15="","",②社員基本データ入力!L15)</f>
        <v/>
      </c>
      <c r="M15" s="167" t="str">
        <f>IF(②社員基本データ入力!M15="","",②社員基本データ入力!M15)</f>
        <v>主任</v>
      </c>
      <c r="N15" s="167">
        <f>IF(②社員基本データ入力!N15="","",②社員基本データ入力!N15)</f>
        <v>6</v>
      </c>
      <c r="O15" s="535">
        <f>IF(②社員基本データ入力!O15="","",②社員基本データ入力!O15)</f>
        <v>27189</v>
      </c>
      <c r="P15" s="535">
        <f>IF(②社員基本データ入力!P15="","",②社員基本データ入力!P15)</f>
        <v>34110</v>
      </c>
      <c r="Q15" s="175">
        <f t="shared" si="38"/>
        <v>50</v>
      </c>
      <c r="R15" s="175">
        <f t="shared" si="4"/>
        <v>9</v>
      </c>
      <c r="S15" s="175">
        <f t="shared" si="5"/>
        <v>31</v>
      </c>
      <c r="T15" s="175">
        <f t="shared" si="6"/>
        <v>10</v>
      </c>
      <c r="U15" s="536">
        <f>IF($J15="","",IF(②社員基本データ入力!$U15="","",IF($U$4=1,$AE15-(②社員基本データ入力!$V15+SUM(②社員基本データ入力!$W15:$X15)),IF($U$4=3,($AE15-(SUM($W15:$X15)))*②社員基本データ入力!$U15/(②社員基本データ入力!$U15+②社員基本データ入力!$V15),②社員基本データ入力!$U15))))</f>
        <v>179240</v>
      </c>
      <c r="V15" s="536">
        <f>IF($J15="","",IF(②社員基本データ入力!$V15="","",IF($U$4=2,$AE15-(②社員基本データ入力!$U15+SUM(②社員基本データ入力!$W15:$X15)),IF($U$4=3,($AE15-(SUM($W15:$X15)))*②社員基本データ入力!$V15/(②社員基本データ入力!$U15+②社員基本データ入力!$V15),②社員基本データ入力!$V15))))</f>
        <v>126400.48289738433</v>
      </c>
      <c r="W15" s="536" t="str">
        <f>IF($J15="","",IF(②社員基本データ入力!$W15="","",②社員基本データ入力!$W15))</f>
        <v/>
      </c>
      <c r="X15" s="536" t="str">
        <f>IF($J15="","",IF(②社員基本データ入力!$X15="","",②社員基本データ入力!$X15))</f>
        <v/>
      </c>
      <c r="Y15" s="155">
        <f>IF($H15="","",②社員基本データ入力!$BF15*③残業代込み賃金設計一覧表!$D$26)</f>
        <v>68470133.333333343</v>
      </c>
      <c r="Z15" s="580">
        <f t="shared" si="7"/>
        <v>207.08333333333334</v>
      </c>
      <c r="AA15" s="155">
        <f t="shared" si="39"/>
        <v>305640.48289738433</v>
      </c>
      <c r="AB15" s="155">
        <f>IF($H15="","",②社員基本データ入力!$BF15*③残業代込み賃金設計一覧表!$D$26)</f>
        <v>68470133.333333343</v>
      </c>
      <c r="AC15" s="580">
        <f t="shared" si="8"/>
        <v>175.83333333333334</v>
      </c>
      <c r="AD15" s="155">
        <f t="shared" si="40"/>
        <v>364403.60189573461</v>
      </c>
      <c r="AE15" s="213">
        <f>IF($H15="","",IF(AND($N15&gt;=$D$14,$B$44=2),②社員基本データ入力!$Y15,IF(AND(③残業代込み賃金設計一覧表!$N15&gt;=$D$14,$B$44=1),$AD15,$AA15)))</f>
        <v>305640.48289738433</v>
      </c>
      <c r="AF15" s="155">
        <f>IF(②社員基本データ入力!Z15="","",②社員基本データ入力!Z15)</f>
        <v>10000</v>
      </c>
      <c r="AG15" s="155">
        <f>IF(②社員基本データ入力!AA15="","",②社員基本データ入力!AA15)</f>
        <v>10000</v>
      </c>
      <c r="AH15" s="155" t="str">
        <f>IF(②社員基本データ入力!AB15="","",②社員基本データ入力!AB15)</f>
        <v/>
      </c>
      <c r="AI15" s="155" t="str">
        <f>IF(②社員基本データ入力!AC15="","",②社員基本データ入力!AC15)</f>
        <v/>
      </c>
      <c r="AJ15" s="155" t="str">
        <f>IF(②社員基本データ入力!AD15="","",②社員基本データ入力!AD15)</f>
        <v/>
      </c>
      <c r="AK15" s="155" t="str">
        <f>IF(②社員基本データ入力!AE15="","",②社員基本データ入力!AE15)</f>
        <v/>
      </c>
      <c r="AL15" s="155" t="str">
        <f>IF(②社員基本データ入力!AF15="","",②社員基本データ入力!AF15)</f>
        <v/>
      </c>
      <c r="AM15" s="155">
        <f>IF(②社員基本データ入力!AG15="","",②社員基本データ入力!AG15)</f>
        <v>5000</v>
      </c>
      <c r="AN15" s="213">
        <f>IF(②社員基本データ入力!AH15="","",②社員基本データ入力!AH15)</f>
        <v>25000</v>
      </c>
      <c r="AO15" s="155" t="str">
        <f>IF(②社員基本データ入力!AI15="","",②社員基本データ入力!AI15)</f>
        <v/>
      </c>
      <c r="AP15" s="155" t="str">
        <f>IF(②社員基本データ入力!AJ15="","",②社員基本データ入力!AJ15)</f>
        <v/>
      </c>
      <c r="AQ15" s="155" t="str">
        <f>IF(②社員基本データ入力!AK15="","",②社員基本データ入力!AK15)</f>
        <v/>
      </c>
      <c r="AR15" s="155" t="str">
        <f>IF(②社員基本データ入力!AL15="","",②社員基本データ入力!AL15)</f>
        <v/>
      </c>
      <c r="AS15" s="155" t="str">
        <f>IF(②社員基本データ入力!AM15="","",②社員基本データ入力!AM15)</f>
        <v/>
      </c>
      <c r="AT15" s="155" t="str">
        <f>IF(②社員基本データ入力!AN15="","",②社員基本データ入力!AN15)</f>
        <v/>
      </c>
      <c r="AU15" s="589" t="str">
        <f>IF(②社員基本データ入力!AO15="","",②社員基本データ入力!AO15)</f>
        <v/>
      </c>
      <c r="AV15" s="596" t="str">
        <f>IF(②社員基本データ入力!AP15="","",②社員基本データ入力!AP15)</f>
        <v/>
      </c>
      <c r="AW15" s="155">
        <f>IF(②社員基本データ入力!AQ15="","",②社員基本データ入力!AQ15)</f>
        <v>20000</v>
      </c>
      <c r="AX15" s="597" t="str">
        <f>IF(②社員基本データ入力!AR15="","",②社員基本データ入力!AR15)</f>
        <v/>
      </c>
      <c r="AY15" s="592">
        <f>IF(②社員基本データ入力!AS15="","",②社員基本データ入力!AS15)</f>
        <v>20000</v>
      </c>
      <c r="AZ15" s="213">
        <f>IF(②社員基本データ入力!AT15="","",②社員基本データ入力!AT15)</f>
        <v>45000</v>
      </c>
      <c r="BA15" s="155">
        <f t="shared" si="9"/>
        <v>350640.48289738433</v>
      </c>
      <c r="BB15" s="155">
        <f>IF($J15="","",②社員基本データ入力!$Y15-③残業代込み賃金設計一覧表!$AE15)</f>
        <v>64379.517102615675</v>
      </c>
      <c r="BC15" s="155">
        <f t="shared" si="10"/>
        <v>47688.531187122731</v>
      </c>
      <c r="BD15" s="155">
        <f t="shared" si="11"/>
        <v>4768.8531187122735</v>
      </c>
      <c r="BE15" s="155">
        <f t="shared" si="12"/>
        <v>20601.445472837026</v>
      </c>
      <c r="BF15" s="213">
        <f t="shared" si="13"/>
        <v>73058.829778672021</v>
      </c>
      <c r="BG15" s="155">
        <f>IF($J15="","",($BU15-②社員基本データ入力!$BH15)*$BO15+($BV15-②社員基本データ入力!$BI15)*$BP15+($BW15-②社員基本データ入力!$BJ15)*$BQ15)</f>
        <v>-14225.397144404884</v>
      </c>
      <c r="BH15" s="155">
        <f t="shared" si="14"/>
        <v>78604.914247020555</v>
      </c>
      <c r="BI15" s="213">
        <f t="shared" si="15"/>
        <v>78604.914247020555</v>
      </c>
      <c r="BJ15" s="213">
        <f t="shared" si="16"/>
        <v>429245.39714440488</v>
      </c>
      <c r="BK15" s="213">
        <f>IF($BS15="","",$BJ15-②社員基本データ入力!$AU15)</f>
        <v>14225.39714440488</v>
      </c>
      <c r="BL15" s="213">
        <f t="shared" si="17"/>
        <v>502304.2269230769</v>
      </c>
      <c r="BM15" s="213">
        <f>IF($BS15="","",$BL15-②社員基本データ入力!$AZ15)</f>
        <v>0</v>
      </c>
      <c r="BN15" s="659"/>
      <c r="BO15" s="250">
        <f t="shared" si="18"/>
        <v>20</v>
      </c>
      <c r="BP15" s="250">
        <f t="shared" si="19"/>
        <v>10</v>
      </c>
      <c r="BQ15" s="250">
        <f t="shared" si="20"/>
        <v>8</v>
      </c>
      <c r="BR15" s="659"/>
      <c r="BS15" s="155">
        <f t="shared" si="41"/>
        <v>330640.48289738433</v>
      </c>
      <c r="BT15" s="155">
        <f t="shared" si="21"/>
        <v>1907.5412474849095</v>
      </c>
      <c r="BU15" s="155">
        <f t="shared" si="22"/>
        <v>2384.4265593561367</v>
      </c>
      <c r="BV15" s="155">
        <f t="shared" si="23"/>
        <v>476.88531187122737</v>
      </c>
      <c r="BW15" s="155">
        <f t="shared" si="24"/>
        <v>2575.1806841046282</v>
      </c>
      <c r="BX15" s="659"/>
      <c r="BY15" s="261">
        <f t="shared" si="42"/>
        <v>325640.48289738433</v>
      </c>
      <c r="BZ15" s="261">
        <f t="shared" si="25"/>
        <v>1878.6950936387557</v>
      </c>
      <c r="CA15" s="164" t="str">
        <f t="shared" si="26"/>
        <v>○</v>
      </c>
      <c r="CB15" s="659"/>
      <c r="CC15" s="264">
        <f t="shared" si="27"/>
        <v>45</v>
      </c>
      <c r="CD15" s="264">
        <f t="shared" si="28"/>
        <v>20</v>
      </c>
      <c r="CE15" s="264">
        <f t="shared" si="29"/>
        <v>8</v>
      </c>
      <c r="CF15" s="659"/>
      <c r="CG15" s="264">
        <f t="shared" si="30"/>
        <v>25</v>
      </c>
      <c r="CH15" s="264">
        <f t="shared" si="31"/>
        <v>10</v>
      </c>
      <c r="CI15" s="264">
        <f t="shared" si="32"/>
        <v>0</v>
      </c>
      <c r="CJ15" s="659"/>
      <c r="CK15" s="264">
        <f t="shared" si="33"/>
        <v>20</v>
      </c>
      <c r="CL15" s="264">
        <f t="shared" si="34"/>
        <v>10</v>
      </c>
      <c r="CM15" s="264">
        <f t="shared" si="35"/>
        <v>8</v>
      </c>
      <c r="CO15" s="264">
        <f t="shared" si="36"/>
        <v>8</v>
      </c>
      <c r="CQ15" s="264">
        <f t="shared" si="37"/>
        <v>33</v>
      </c>
    </row>
    <row r="16" spans="2:95" s="112" customFormat="1" ht="18" customHeight="1" x14ac:dyDescent="0.2">
      <c r="B16" s="998"/>
      <c r="C16" s="743" t="str">
        <f>IF(②社員基本データ入力!$C16="","",②社員基本データ入力!$C16)</f>
        <v>係長</v>
      </c>
      <c r="D16" s="183">
        <f>IF(②社員基本データ入力!$D16="","",②社員基本データ入力!$D16)</f>
        <v>7</v>
      </c>
      <c r="E16" s="26"/>
      <c r="G16" s="131">
        <f t="shared" si="3"/>
        <v>7</v>
      </c>
      <c r="H16" s="167">
        <f>IF(②社員基本データ入力!H16="","",②社員基本データ入力!H16)</f>
        <v>107</v>
      </c>
      <c r="I16" s="167">
        <f>IF(②社員基本データ入力!I16="","",②社員基本データ入力!I16)</f>
        <v>1</v>
      </c>
      <c r="J16" s="172" t="str">
        <f>IF(②社員基本データ入力!J16="","",②社員基本データ入力!J16)</f>
        <v>AI</v>
      </c>
      <c r="K16" s="534" t="str">
        <f>IF(②社員基本データ入力!K16="","",②社員基本データ入力!K16)</f>
        <v/>
      </c>
      <c r="L16" s="169" t="str">
        <f>IF(②社員基本データ入力!L16="","",②社員基本データ入力!L16)</f>
        <v/>
      </c>
      <c r="M16" s="167" t="str">
        <f>IF(②社員基本データ入力!M16="","",②社員基本データ入力!M16)</f>
        <v>部長</v>
      </c>
      <c r="N16" s="167">
        <f>IF(②社員基本データ入力!N16="","",②社員基本データ入力!N16)</f>
        <v>11</v>
      </c>
      <c r="O16" s="535">
        <f>IF(②社員基本データ入力!O16="","",②社員基本データ入力!O16)</f>
        <v>26307</v>
      </c>
      <c r="P16" s="535">
        <f>IF(②社員基本データ入力!P16="","",②社員基本データ入力!P16)</f>
        <v>34477</v>
      </c>
      <c r="Q16" s="175">
        <f t="shared" si="38"/>
        <v>53</v>
      </c>
      <c r="R16" s="175">
        <f t="shared" si="4"/>
        <v>2</v>
      </c>
      <c r="S16" s="175">
        <f t="shared" si="5"/>
        <v>30</v>
      </c>
      <c r="T16" s="175">
        <f t="shared" si="6"/>
        <v>10</v>
      </c>
      <c r="U16" s="536">
        <f>IF($J16="","",IF(②社員基本データ入力!$U16="","",IF($U$4=1,$AE16-(②社員基本データ入力!$V16+SUM(②社員基本データ入力!$W16:$X16)),IF($U$4=3,($AE16-(SUM($W16:$X16)))*②社員基本データ入力!$U16/(②社員基本データ入力!$U16+②社員基本データ入力!$V16),②社員基本データ入力!$U16))))</f>
        <v>179240</v>
      </c>
      <c r="V16" s="536">
        <f>IF($J16="","",IF(②社員基本データ入力!$V16="","",IF($U$4=2,$AE16-(②社員基本データ入力!$U16+SUM(②社員基本データ入力!$W16:$X16)),IF($U$4=3,($AE16-(SUM($W16:$X16)))*②社員基本データ入力!$V16/(②社員基本データ入力!$U16+②社員基本データ入力!$V16),②社員基本データ入力!$V16))))</f>
        <v>250602.27488151658</v>
      </c>
      <c r="W16" s="536" t="str">
        <f>IF($J16="","",IF(②社員基本データ入力!$W16="","",②社員基本データ入力!$W16))</f>
        <v/>
      </c>
      <c r="X16" s="536" t="str">
        <f>IF($J16="","",IF(②社員基本データ入力!$X16="","",②社員基本データ入力!$X16))</f>
        <v/>
      </c>
      <c r="Y16" s="155">
        <f>IF($H16="","",②社員基本データ入力!$BF16*③残業代込み賃金設計一覧表!$D$26)</f>
        <v>91405600</v>
      </c>
      <c r="Z16" s="580">
        <f t="shared" si="7"/>
        <v>207.08333333333334</v>
      </c>
      <c r="AA16" s="155">
        <f t="shared" si="39"/>
        <v>351395.25150905433</v>
      </c>
      <c r="AB16" s="155">
        <f>IF($H16="","",②社員基本データ入力!$BF16*③残業代込み賃金設計一覧表!$D$26)</f>
        <v>91405600</v>
      </c>
      <c r="AC16" s="580">
        <f t="shared" si="8"/>
        <v>175.83333333333334</v>
      </c>
      <c r="AD16" s="155">
        <f t="shared" si="40"/>
        <v>429842.27488151658</v>
      </c>
      <c r="AE16" s="213">
        <f>IF($H16="","",IF(AND($N16&gt;=$D$14,$B$44=2),②社員基本データ入力!$Y16,IF(AND(③残業代込み賃金設計一覧表!$N16&gt;=$D$14,$B$44=1),$AD16,$AA16)))</f>
        <v>429842.27488151658</v>
      </c>
      <c r="AF16" s="155">
        <f>IF(②社員基本データ入力!Z16="","",②社員基本データ入力!Z16)</f>
        <v>70000</v>
      </c>
      <c r="AG16" s="155">
        <f>IF(②社員基本データ入力!AA16="","",②社員基本データ入力!AA16)</f>
        <v>15000</v>
      </c>
      <c r="AH16" s="155" t="str">
        <f>IF(②社員基本データ入力!AB16="","",②社員基本データ入力!AB16)</f>
        <v/>
      </c>
      <c r="AI16" s="155" t="str">
        <f>IF(②社員基本データ入力!AC16="","",②社員基本データ入力!AC16)</f>
        <v/>
      </c>
      <c r="AJ16" s="155" t="str">
        <f>IF(②社員基本データ入力!AD16="","",②社員基本データ入力!AD16)</f>
        <v/>
      </c>
      <c r="AK16" s="155" t="str">
        <f>IF(②社員基本データ入力!AE16="","",②社員基本データ入力!AE16)</f>
        <v/>
      </c>
      <c r="AL16" s="155" t="str">
        <f>IF(②社員基本データ入力!AF16="","",②社員基本データ入力!AF16)</f>
        <v/>
      </c>
      <c r="AM16" s="155">
        <f>IF(②社員基本データ入力!AG16="","",②社員基本データ入力!AG16)</f>
        <v>5000</v>
      </c>
      <c r="AN16" s="213">
        <f>IF(②社員基本データ入力!AH16="","",②社員基本データ入力!AH16)</f>
        <v>90000</v>
      </c>
      <c r="AO16" s="155">
        <f>IF(②社員基本データ入力!AI16="","",②社員基本データ入力!AI16)</f>
        <v>10000</v>
      </c>
      <c r="AP16" s="155" t="str">
        <f>IF(②社員基本データ入力!AJ16="","",②社員基本データ入力!AJ16)</f>
        <v/>
      </c>
      <c r="AQ16" s="155" t="str">
        <f>IF(②社員基本データ入力!AK16="","",②社員基本データ入力!AK16)</f>
        <v/>
      </c>
      <c r="AR16" s="155" t="str">
        <f>IF(②社員基本データ入力!AL16="","",②社員基本データ入力!AL16)</f>
        <v/>
      </c>
      <c r="AS16" s="155" t="str">
        <f>IF(②社員基本データ入力!AM16="","",②社員基本データ入力!AM16)</f>
        <v/>
      </c>
      <c r="AT16" s="155" t="str">
        <f>IF(②社員基本データ入力!AN16="","",②社員基本データ入力!AN16)</f>
        <v/>
      </c>
      <c r="AU16" s="589" t="str">
        <f>IF(②社員基本データ入力!AO16="","",②社員基本データ入力!AO16)</f>
        <v/>
      </c>
      <c r="AV16" s="596" t="str">
        <f>IF(②社員基本データ入力!AP16="","",②社員基本データ入力!AP16)</f>
        <v/>
      </c>
      <c r="AW16" s="155" t="str">
        <f>IF(②社員基本データ入力!AQ16="","",②社員基本データ入力!AQ16)</f>
        <v/>
      </c>
      <c r="AX16" s="597" t="str">
        <f>IF(②社員基本データ入力!AR16="","",②社員基本データ入力!AR16)</f>
        <v/>
      </c>
      <c r="AY16" s="592">
        <f>IF(②社員基本データ入力!AS16="","",②社員基本データ入力!AS16)</f>
        <v>10000</v>
      </c>
      <c r="AZ16" s="213">
        <f>IF(②社員基本データ入力!AT16="","",②社員基本データ入力!AT16)</f>
        <v>100000</v>
      </c>
      <c r="BA16" s="155">
        <f t="shared" si="9"/>
        <v>529842.27488151658</v>
      </c>
      <c r="BB16" s="155">
        <f>IF($J16="","",②社員基本データ入力!$Y16-③残業代込み賃金設計一覧表!$AE16)</f>
        <v>7497.7251184834167</v>
      </c>
      <c r="BC16" s="155">
        <f t="shared" si="10"/>
        <v>0</v>
      </c>
      <c r="BD16" s="155">
        <f t="shared" si="11"/>
        <v>0</v>
      </c>
      <c r="BE16" s="155">
        <f t="shared" si="12"/>
        <v>0</v>
      </c>
      <c r="BF16" s="213">
        <f t="shared" si="13"/>
        <v>0</v>
      </c>
      <c r="BG16" s="155">
        <f>IF($J16="","",($BU16-②社員基本データ入力!$BH16)*$BO16+($BV16-②社員基本データ入力!$BI16)*$BP16+($BW16-②社員基本データ入力!$BJ16)*$BQ16)</f>
        <v>0</v>
      </c>
      <c r="BH16" s="155">
        <f t="shared" si="14"/>
        <v>7497.7251184834167</v>
      </c>
      <c r="BI16" s="213">
        <f t="shared" si="15"/>
        <v>7497.7251184834167</v>
      </c>
      <c r="BJ16" s="213">
        <f t="shared" si="16"/>
        <v>537340</v>
      </c>
      <c r="BK16" s="213">
        <f>IF($BS16="","",$BJ16-②社員基本データ入力!$AU16)</f>
        <v>0</v>
      </c>
      <c r="BL16" s="213">
        <f t="shared" si="17"/>
        <v>537340</v>
      </c>
      <c r="BM16" s="213">
        <f>IF($BS16="","",$BL16-②社員基本データ入力!$AZ16)</f>
        <v>0</v>
      </c>
      <c r="BN16" s="659"/>
      <c r="BO16" s="250">
        <f t="shared" si="18"/>
        <v>0</v>
      </c>
      <c r="BP16" s="250">
        <f t="shared" si="19"/>
        <v>0</v>
      </c>
      <c r="BQ16" s="250">
        <f t="shared" si="20"/>
        <v>0</v>
      </c>
      <c r="BR16" s="659"/>
      <c r="BS16" s="155">
        <f t="shared" si="41"/>
        <v>519842.27488151658</v>
      </c>
      <c r="BT16" s="155">
        <f t="shared" si="21"/>
        <v>2999.0900473933648</v>
      </c>
      <c r="BU16" s="155">
        <f t="shared" si="22"/>
        <v>3748.8625592417061</v>
      </c>
      <c r="BV16" s="155">
        <f t="shared" si="23"/>
        <v>749.7725118483412</v>
      </c>
      <c r="BW16" s="155">
        <f t="shared" si="24"/>
        <v>4048.7715639810426</v>
      </c>
      <c r="BX16" s="659"/>
      <c r="BY16" s="261">
        <f t="shared" si="42"/>
        <v>514842.27488151658</v>
      </c>
      <c r="BZ16" s="261">
        <f t="shared" si="25"/>
        <v>2970.243893547211</v>
      </c>
      <c r="CA16" s="164" t="str">
        <f t="shared" si="26"/>
        <v>○</v>
      </c>
      <c r="CB16" s="659"/>
      <c r="CC16" s="264">
        <f t="shared" si="27"/>
        <v>45</v>
      </c>
      <c r="CD16" s="264">
        <f t="shared" si="28"/>
        <v>20</v>
      </c>
      <c r="CE16" s="264">
        <f t="shared" si="29"/>
        <v>8</v>
      </c>
      <c r="CF16" s="659"/>
      <c r="CG16" s="264">
        <f t="shared" si="30"/>
        <v>25</v>
      </c>
      <c r="CH16" s="264">
        <f t="shared" si="31"/>
        <v>10</v>
      </c>
      <c r="CI16" s="264">
        <f t="shared" si="32"/>
        <v>0</v>
      </c>
      <c r="CJ16" s="659"/>
      <c r="CK16" s="264">
        <f t="shared" si="33"/>
        <v>20</v>
      </c>
      <c r="CL16" s="264">
        <f t="shared" si="34"/>
        <v>10</v>
      </c>
      <c r="CM16" s="264">
        <f t="shared" si="35"/>
        <v>8</v>
      </c>
      <c r="CO16" s="264">
        <f t="shared" si="36"/>
        <v>0</v>
      </c>
      <c r="CQ16" s="264">
        <f t="shared" si="37"/>
        <v>25</v>
      </c>
    </row>
    <row r="17" spans="2:95" s="112" customFormat="1" ht="18" customHeight="1" x14ac:dyDescent="0.2">
      <c r="B17" s="998"/>
      <c r="C17" s="743" t="str">
        <f>IF(②社員基本データ入力!$C17="","",②社員基本データ入力!$C17)</f>
        <v>主任</v>
      </c>
      <c r="D17" s="183">
        <f>IF(②社員基本データ入力!$D17="","",②社員基本データ入力!$D17)</f>
        <v>6</v>
      </c>
      <c r="E17" s="26"/>
      <c r="G17" s="131">
        <f t="shared" si="3"/>
        <v>8</v>
      </c>
      <c r="H17" s="167">
        <f>IF(②社員基本データ入力!H17="","",②社員基本データ入力!H17)</f>
        <v>108</v>
      </c>
      <c r="I17" s="167">
        <f>IF(②社員基本データ入力!I17="","",②社員基本データ入力!I17)</f>
        <v>1</v>
      </c>
      <c r="J17" s="172" t="str">
        <f>IF(②社員基本データ入力!J17="","",②社員基本データ入力!J17)</f>
        <v>AJ</v>
      </c>
      <c r="K17" s="534" t="str">
        <f>IF(②社員基本データ入力!K17="","",②社員基本データ入力!K17)</f>
        <v/>
      </c>
      <c r="L17" s="169" t="str">
        <f>IF(②社員基本データ入力!L17="","",②社員基本データ入力!L17)</f>
        <v/>
      </c>
      <c r="M17" s="167" t="str">
        <f>IF(②社員基本データ入力!M17="","",②社員基本データ入力!M17)</f>
        <v>一般</v>
      </c>
      <c r="N17" s="167">
        <f>IF(②社員基本データ入力!N17="","",②社員基本データ入力!N17)</f>
        <v>5</v>
      </c>
      <c r="O17" s="535">
        <f>IF(②社員基本データ入力!O17="","",②社員基本データ入力!O17)</f>
        <v>25352</v>
      </c>
      <c r="P17" s="535">
        <f>IF(②社員基本データ入力!P17="","",②社員基本データ入力!P17)</f>
        <v>34958</v>
      </c>
      <c r="Q17" s="175">
        <f t="shared" si="38"/>
        <v>55</v>
      </c>
      <c r="R17" s="175">
        <f t="shared" si="4"/>
        <v>10</v>
      </c>
      <c r="S17" s="175">
        <f t="shared" si="5"/>
        <v>29</v>
      </c>
      <c r="T17" s="175">
        <f t="shared" si="6"/>
        <v>6</v>
      </c>
      <c r="U17" s="536">
        <f>IF($J17="","",IF(②社員基本データ入力!$U17="","",IF($U$4=1,$AE17-(②社員基本データ入力!$V17+SUM(②社員基本データ入力!$W17:$X17)),IF($U$4=3,($AE17-(SUM($W17:$X17)))*②社員基本データ入力!$U17/(②社員基本データ入力!$U17+②社員基本データ入力!$V17),②社員基本データ入力!$U17))))</f>
        <v>178240</v>
      </c>
      <c r="V17" s="536">
        <f>IF($J17="","",IF(②社員基本データ入力!$V17="","",IF($U$4=2,$AE17-(②社員基本データ入力!$U17+SUM(②社員基本データ入力!$W17:$X17)),IF($U$4=3,($AE17-(SUM($W17:$X17)))*②社員基本データ入力!$V17/(②社員基本データ入力!$U17+②社員基本データ入力!$V17),②社員基本データ入力!$V17))))</f>
        <v>100984.62776659959</v>
      </c>
      <c r="W17" s="536" t="str">
        <f>IF($J17="","",IF(②社員基本データ入力!$W17="","",②社員基本データ入力!$W17))</f>
        <v/>
      </c>
      <c r="X17" s="536" t="str">
        <f>IF($J17="","",IF(②社員基本データ入力!$X17="","",②社員基本データ入力!$X17))</f>
        <v/>
      </c>
      <c r="Y17" s="155">
        <f>IF($H17="","",②社員基本データ入力!$BF17*③残業代込み賃金設計一覧表!$D$26)</f>
        <v>59893600</v>
      </c>
      <c r="Z17" s="580">
        <f t="shared" si="7"/>
        <v>207.08333333333334</v>
      </c>
      <c r="AA17" s="155">
        <f t="shared" si="39"/>
        <v>279224.62776659959</v>
      </c>
      <c r="AB17" s="155">
        <f>IF($H17="","",②社員基本データ入力!$BF17*③残業代込み賃金設計一覧表!$D$26)</f>
        <v>59893600</v>
      </c>
      <c r="AC17" s="580">
        <f t="shared" si="8"/>
        <v>175.83333333333334</v>
      </c>
      <c r="AD17" s="155">
        <f t="shared" si="40"/>
        <v>330627.10900473932</v>
      </c>
      <c r="AE17" s="213">
        <f>IF($H17="","",IF(AND($N17&gt;=$D$14,$B$44=2),②社員基本データ入力!$Y17,IF(AND(③残業代込み賃金設計一覧表!$N17&gt;=$D$14,$B$44=1),$AD17,$AA17)))</f>
        <v>279224.62776659959</v>
      </c>
      <c r="AF17" s="155" t="str">
        <f>IF(②社員基本データ入力!Z17="","",②社員基本データ入力!Z17)</f>
        <v/>
      </c>
      <c r="AG17" s="155">
        <f>IF(②社員基本データ入力!AA17="","",②社員基本データ入力!AA17)</f>
        <v>5000</v>
      </c>
      <c r="AH17" s="155" t="str">
        <f>IF(②社員基本データ入力!AB17="","",②社員基本データ入力!AB17)</f>
        <v/>
      </c>
      <c r="AI17" s="155" t="str">
        <f>IF(②社員基本データ入力!AC17="","",②社員基本データ入力!AC17)</f>
        <v/>
      </c>
      <c r="AJ17" s="155" t="str">
        <f>IF(②社員基本データ入力!AD17="","",②社員基本データ入力!AD17)</f>
        <v/>
      </c>
      <c r="AK17" s="155" t="str">
        <f>IF(②社員基本データ入力!AE17="","",②社員基本データ入力!AE17)</f>
        <v/>
      </c>
      <c r="AL17" s="155" t="str">
        <f>IF(②社員基本データ入力!AF17="","",②社員基本データ入力!AF17)</f>
        <v/>
      </c>
      <c r="AM17" s="155">
        <f>IF(②社員基本データ入力!AG17="","",②社員基本データ入力!AG17)</f>
        <v>5000</v>
      </c>
      <c r="AN17" s="213">
        <f>IF(②社員基本データ入力!AH17="","",②社員基本データ入力!AH17)</f>
        <v>10000</v>
      </c>
      <c r="AO17" s="155">
        <f>IF(②社員基本データ入力!AI17="","",②社員基本データ入力!AI17)</f>
        <v>15000</v>
      </c>
      <c r="AP17" s="155" t="str">
        <f>IF(②社員基本データ入力!AJ17="","",②社員基本データ入力!AJ17)</f>
        <v/>
      </c>
      <c r="AQ17" s="155" t="str">
        <f>IF(②社員基本データ入力!AK17="","",②社員基本データ入力!AK17)</f>
        <v/>
      </c>
      <c r="AR17" s="155" t="str">
        <f>IF(②社員基本データ入力!AL17="","",②社員基本データ入力!AL17)</f>
        <v/>
      </c>
      <c r="AS17" s="155" t="str">
        <f>IF(②社員基本データ入力!AM17="","",②社員基本データ入力!AM17)</f>
        <v/>
      </c>
      <c r="AT17" s="155" t="str">
        <f>IF(②社員基本データ入力!AN17="","",②社員基本データ入力!AN17)</f>
        <v/>
      </c>
      <c r="AU17" s="589" t="str">
        <f>IF(②社員基本データ入力!AO17="","",②社員基本データ入力!AO17)</f>
        <v/>
      </c>
      <c r="AV17" s="596" t="str">
        <f>IF(②社員基本データ入力!AP17="","",②社員基本データ入力!AP17)</f>
        <v/>
      </c>
      <c r="AW17" s="155">
        <f>IF(②社員基本データ入力!AQ17="","",②社員基本データ入力!AQ17)</f>
        <v>20000</v>
      </c>
      <c r="AX17" s="597" t="str">
        <f>IF(②社員基本データ入力!AR17="","",②社員基本データ入力!AR17)</f>
        <v/>
      </c>
      <c r="AY17" s="592">
        <f>IF(②社員基本データ入力!AS17="","",②社員基本データ入力!AS17)</f>
        <v>35000</v>
      </c>
      <c r="AZ17" s="213">
        <f>IF(②社員基本データ入力!AT17="","",②社員基本データ入力!AT17)</f>
        <v>45000</v>
      </c>
      <c r="BA17" s="155">
        <f t="shared" si="9"/>
        <v>324224.62776659959</v>
      </c>
      <c r="BB17" s="155">
        <f>IF($J17="","",②社員基本データ入力!$Y17-③残業代込み賃金設計一覧表!$AE17)</f>
        <v>56315.372233400412</v>
      </c>
      <c r="BC17" s="155">
        <f t="shared" si="10"/>
        <v>41715.090543259561</v>
      </c>
      <c r="BD17" s="155">
        <f t="shared" si="11"/>
        <v>4171.5090543259557</v>
      </c>
      <c r="BE17" s="155">
        <f t="shared" si="12"/>
        <v>18020.919114688128</v>
      </c>
      <c r="BF17" s="213">
        <f t="shared" si="13"/>
        <v>63907.518712273646</v>
      </c>
      <c r="BG17" s="155">
        <f>IF($J17="","",($BU17-②社員基本データ入力!$BH17)*$BO17+($BV17-②社員基本データ入力!$BI17)*$BP17+($BW17-②社員基本データ入力!$BJ17)*$BQ17)</f>
        <v>-12443.531287726362</v>
      </c>
      <c r="BH17" s="155">
        <f t="shared" si="14"/>
        <v>68758.903521126776</v>
      </c>
      <c r="BI17" s="213">
        <f t="shared" si="15"/>
        <v>68758.903521126776</v>
      </c>
      <c r="BJ17" s="213">
        <f t="shared" si="16"/>
        <v>392983.53128772636</v>
      </c>
      <c r="BK17" s="213">
        <f>IF($BS17="","",$BJ17-②社員基本データ入力!$AU17)</f>
        <v>12443.531287726364</v>
      </c>
      <c r="BL17" s="213">
        <f t="shared" si="17"/>
        <v>456891.05</v>
      </c>
      <c r="BM17" s="213">
        <f>IF($BS17="","",$BL17-②社員基本データ入力!$AZ17)</f>
        <v>0</v>
      </c>
      <c r="BN17" s="659"/>
      <c r="BO17" s="250">
        <f t="shared" si="18"/>
        <v>20</v>
      </c>
      <c r="BP17" s="250">
        <f t="shared" si="19"/>
        <v>10</v>
      </c>
      <c r="BQ17" s="250">
        <f t="shared" si="20"/>
        <v>8</v>
      </c>
      <c r="BR17" s="659"/>
      <c r="BS17" s="155">
        <f t="shared" si="41"/>
        <v>289224.62776659959</v>
      </c>
      <c r="BT17" s="155">
        <f t="shared" si="21"/>
        <v>1668.6036217303822</v>
      </c>
      <c r="BU17" s="155">
        <f t="shared" si="22"/>
        <v>2085.7545271629779</v>
      </c>
      <c r="BV17" s="155">
        <f t="shared" si="23"/>
        <v>417.15090543259555</v>
      </c>
      <c r="BW17" s="155">
        <f t="shared" si="24"/>
        <v>2252.6148893360159</v>
      </c>
      <c r="BX17" s="659"/>
      <c r="BY17" s="261">
        <f t="shared" si="42"/>
        <v>284224.62776659959</v>
      </c>
      <c r="BZ17" s="261">
        <f t="shared" si="25"/>
        <v>1639.7574678842284</v>
      </c>
      <c r="CA17" s="164" t="str">
        <f t="shared" si="26"/>
        <v>○</v>
      </c>
      <c r="CB17" s="659"/>
      <c r="CC17" s="264">
        <f t="shared" si="27"/>
        <v>45</v>
      </c>
      <c r="CD17" s="264">
        <f t="shared" si="28"/>
        <v>20</v>
      </c>
      <c r="CE17" s="264">
        <f t="shared" si="29"/>
        <v>8</v>
      </c>
      <c r="CF17" s="659"/>
      <c r="CG17" s="264">
        <f t="shared" si="30"/>
        <v>25</v>
      </c>
      <c r="CH17" s="264">
        <f t="shared" si="31"/>
        <v>10</v>
      </c>
      <c r="CI17" s="264">
        <f t="shared" si="32"/>
        <v>0</v>
      </c>
      <c r="CJ17" s="659"/>
      <c r="CK17" s="264">
        <f t="shared" si="33"/>
        <v>20</v>
      </c>
      <c r="CL17" s="264">
        <f t="shared" si="34"/>
        <v>10</v>
      </c>
      <c r="CM17" s="264">
        <f t="shared" si="35"/>
        <v>8</v>
      </c>
      <c r="CO17" s="264">
        <f t="shared" si="36"/>
        <v>9</v>
      </c>
      <c r="CQ17" s="264">
        <f t="shared" si="37"/>
        <v>34</v>
      </c>
    </row>
    <row r="18" spans="2:95" s="112" customFormat="1" ht="18" customHeight="1" x14ac:dyDescent="0.2">
      <c r="B18" s="998"/>
      <c r="C18" s="184" t="str">
        <f>IF(②社員基本データ入力!$C18="","",②社員基本データ入力!$C18)</f>
        <v>一般</v>
      </c>
      <c r="D18" s="183">
        <f>IF(②社員基本データ入力!$D18="","",②社員基本データ入力!$D18)</f>
        <v>5</v>
      </c>
      <c r="E18" s="67"/>
      <c r="G18" s="131">
        <f t="shared" si="3"/>
        <v>9</v>
      </c>
      <c r="H18" s="167">
        <f>IF(②社員基本データ入力!H18="","",②社員基本データ入力!H18)</f>
        <v>109</v>
      </c>
      <c r="I18" s="167">
        <f>IF(②社員基本データ入力!I18="","",②社員基本データ入力!I18)</f>
        <v>1</v>
      </c>
      <c r="J18" s="172" t="str">
        <f>IF(②社員基本データ入力!J18="","",②社員基本データ入力!J18)</f>
        <v>AK</v>
      </c>
      <c r="K18" s="534" t="str">
        <f>IF(②社員基本データ入力!K18="","",②社員基本データ入力!K18)</f>
        <v/>
      </c>
      <c r="L18" s="169" t="str">
        <f>IF(②社員基本データ入力!L18="","",②社員基本データ入力!L18)</f>
        <v/>
      </c>
      <c r="M18" s="167" t="str">
        <f>IF(②社員基本データ入力!M18="","",②社員基本データ入力!M18)</f>
        <v>一般</v>
      </c>
      <c r="N18" s="167">
        <f>IF(②社員基本データ入力!N18="","",②社員基本データ入力!N18)</f>
        <v>5</v>
      </c>
      <c r="O18" s="535">
        <f>IF(②社員基本データ入力!O18="","",②社員基本データ入力!O18)</f>
        <v>25005</v>
      </c>
      <c r="P18" s="535">
        <f>IF(②社員基本データ入力!P18="","",②社員基本データ入力!P18)</f>
        <v>35073</v>
      </c>
      <c r="Q18" s="175">
        <f t="shared" si="38"/>
        <v>56</v>
      </c>
      <c r="R18" s="175">
        <f t="shared" si="4"/>
        <v>9</v>
      </c>
      <c r="S18" s="175">
        <f t="shared" si="5"/>
        <v>29</v>
      </c>
      <c r="T18" s="175">
        <f t="shared" si="6"/>
        <v>2</v>
      </c>
      <c r="U18" s="536">
        <f>IF($J18="","",IF(②社員基本データ入力!$U18="","",IF($U$4=1,$AE18-(②社員基本データ入力!$V18+SUM(②社員基本データ入力!$W18:$X18)),IF($U$4=3,($AE18-(SUM($W18:$X18)))*②社員基本データ入力!$U18/(②社員基本データ入力!$U18+②社員基本データ入力!$V18),②社員基本データ入力!$U18))))</f>
        <v>177240</v>
      </c>
      <c r="V18" s="536">
        <f>IF($J18="","",IF(②社員基本データ入力!$V18="","",IF($U$4=2,$AE18-(②社員基本データ入力!$U18+SUM(②社員基本データ入力!$W18:$X18)),IF($U$4=3,($AE18-(SUM($W18:$X18)))*②社員基本データ入力!$V18/(②社員基本データ入力!$U18+②社員基本データ入力!$V18),②社員基本データ入力!$V18))))</f>
        <v>97129.899396378256</v>
      </c>
      <c r="W18" s="536" t="str">
        <f>IF($J18="","",IF(②社員基本データ入力!$W18="","",②社員基本データ入力!$W18))</f>
        <v/>
      </c>
      <c r="X18" s="536" t="str">
        <f>IF($J18="","",IF(②社員基本データ入力!$X18="","",②社員基本データ入力!$X18))</f>
        <v/>
      </c>
      <c r="Y18" s="155">
        <f>IF($H18="","",②社員基本データ入力!$BF18*③残業代込み賃金設計一覧表!$D$26)</f>
        <v>58888266.666666672</v>
      </c>
      <c r="Z18" s="580">
        <f t="shared" si="7"/>
        <v>207.08333333333334</v>
      </c>
      <c r="AA18" s="155">
        <f t="shared" si="39"/>
        <v>274369.89939637826</v>
      </c>
      <c r="AB18" s="155">
        <f>IF($H18="","",②社員基本データ入力!$BF18*③残業代込み賃金設計一覧表!$D$26)</f>
        <v>58888266.666666672</v>
      </c>
      <c r="AC18" s="580">
        <f t="shared" si="8"/>
        <v>175.83333333333334</v>
      </c>
      <c r="AD18" s="155">
        <f t="shared" si="40"/>
        <v>324909.57345971564</v>
      </c>
      <c r="AE18" s="213">
        <f>IF($H18="","",IF(AND($N18&gt;=$D$14,$B$44=2),②社員基本データ入力!$Y18,IF(AND(③残業代込み賃金設計一覧表!$N18&gt;=$D$14,$B$44=1),$AD18,$AA18)))</f>
        <v>274369.89939637826</v>
      </c>
      <c r="AF18" s="155" t="str">
        <f>IF(②社員基本データ入力!Z18="","",②社員基本データ入力!Z18)</f>
        <v/>
      </c>
      <c r="AG18" s="155">
        <f>IF(②社員基本データ入力!AA18="","",②社員基本データ入力!AA18)</f>
        <v>5000</v>
      </c>
      <c r="AH18" s="155" t="str">
        <f>IF(②社員基本データ入力!AB18="","",②社員基本データ入力!AB18)</f>
        <v/>
      </c>
      <c r="AI18" s="155" t="str">
        <f>IF(②社員基本データ入力!AC18="","",②社員基本データ入力!AC18)</f>
        <v/>
      </c>
      <c r="AJ18" s="155" t="str">
        <f>IF(②社員基本データ入力!AD18="","",②社員基本データ入力!AD18)</f>
        <v/>
      </c>
      <c r="AK18" s="155" t="str">
        <f>IF(②社員基本データ入力!AE18="","",②社員基本データ入力!AE18)</f>
        <v/>
      </c>
      <c r="AL18" s="155" t="str">
        <f>IF(②社員基本データ入力!AF18="","",②社員基本データ入力!AF18)</f>
        <v/>
      </c>
      <c r="AM18" s="155">
        <f>IF(②社員基本データ入力!AG18="","",②社員基本データ入力!AG18)</f>
        <v>5000</v>
      </c>
      <c r="AN18" s="213">
        <f>IF(②社員基本データ入力!AH18="","",②社員基本データ入力!AH18)</f>
        <v>10000</v>
      </c>
      <c r="AO18" s="155">
        <f>IF(②社員基本データ入力!AI18="","",②社員基本データ入力!AI18)</f>
        <v>20000</v>
      </c>
      <c r="AP18" s="155" t="str">
        <f>IF(②社員基本データ入力!AJ18="","",②社員基本データ入力!AJ18)</f>
        <v/>
      </c>
      <c r="AQ18" s="155" t="str">
        <f>IF(②社員基本データ入力!AK18="","",②社員基本データ入力!AK18)</f>
        <v/>
      </c>
      <c r="AR18" s="155" t="str">
        <f>IF(②社員基本データ入力!AL18="","",②社員基本データ入力!AL18)</f>
        <v/>
      </c>
      <c r="AS18" s="155" t="str">
        <f>IF(②社員基本データ入力!AM18="","",②社員基本データ入力!AM18)</f>
        <v/>
      </c>
      <c r="AT18" s="155" t="str">
        <f>IF(②社員基本データ入力!AN18="","",②社員基本データ入力!AN18)</f>
        <v/>
      </c>
      <c r="AU18" s="589" t="str">
        <f>IF(②社員基本データ入力!AO18="","",②社員基本データ入力!AO18)</f>
        <v/>
      </c>
      <c r="AV18" s="596" t="str">
        <f>IF(②社員基本データ入力!AP18="","",②社員基本データ入力!AP18)</f>
        <v/>
      </c>
      <c r="AW18" s="155">
        <f>IF(②社員基本データ入力!AQ18="","",②社員基本データ入力!AQ18)</f>
        <v>25000</v>
      </c>
      <c r="AX18" s="597" t="str">
        <f>IF(②社員基本データ入力!AR18="","",②社員基本データ入力!AR18)</f>
        <v/>
      </c>
      <c r="AY18" s="592">
        <f>IF(②社員基本データ入力!AS18="","",②社員基本データ入力!AS18)</f>
        <v>45000</v>
      </c>
      <c r="AZ18" s="213">
        <f>IF(②社員基本データ入力!AT18="","",②社員基本データ入力!AT18)</f>
        <v>55000</v>
      </c>
      <c r="BA18" s="155">
        <f t="shared" si="9"/>
        <v>329369.89939637826</v>
      </c>
      <c r="BB18" s="155">
        <f>IF($J18="","",②社員基本データ入力!$Y18-③残業代込み賃金設計一覧表!$AE18)</f>
        <v>55370.100603621744</v>
      </c>
      <c r="BC18" s="155">
        <f t="shared" si="10"/>
        <v>41014.889336016095</v>
      </c>
      <c r="BD18" s="155">
        <f t="shared" si="11"/>
        <v>4101.4889336016095</v>
      </c>
      <c r="BE18" s="155">
        <f t="shared" si="12"/>
        <v>17718.432193158951</v>
      </c>
      <c r="BF18" s="213">
        <f t="shared" si="13"/>
        <v>62834.810462776659</v>
      </c>
      <c r="BG18" s="155">
        <f>IF($J18="","",($BU18-②社員基本データ入力!$BH18)*$BO18+($BV18-②社員基本データ入力!$BI18)*$BP18+($BW18-②社員基本データ入力!$BJ18)*$BQ18)</f>
        <v>-12234.662614146418</v>
      </c>
      <c r="BH18" s="155">
        <f t="shared" si="14"/>
        <v>67604.763217768166</v>
      </c>
      <c r="BI18" s="213">
        <f t="shared" si="15"/>
        <v>67604.763217768166</v>
      </c>
      <c r="BJ18" s="213">
        <f t="shared" si="16"/>
        <v>396974.66261414642</v>
      </c>
      <c r="BK18" s="213">
        <f>IF($BS18="","",$BJ18-②社員基本データ入力!$AU18)</f>
        <v>12234.662614146422</v>
      </c>
      <c r="BL18" s="213">
        <f t="shared" si="17"/>
        <v>459809.47307692305</v>
      </c>
      <c r="BM18" s="213">
        <f>IF($BS18="","",$BL18-②社員基本データ入力!$AZ18)</f>
        <v>0</v>
      </c>
      <c r="BN18" s="659"/>
      <c r="BO18" s="250">
        <f t="shared" si="18"/>
        <v>20</v>
      </c>
      <c r="BP18" s="250">
        <f t="shared" si="19"/>
        <v>10</v>
      </c>
      <c r="BQ18" s="250">
        <f t="shared" si="20"/>
        <v>8</v>
      </c>
      <c r="BR18" s="659"/>
      <c r="BS18" s="155">
        <f t="shared" si="41"/>
        <v>284369.89939637826</v>
      </c>
      <c r="BT18" s="155">
        <f t="shared" si="21"/>
        <v>1640.5955734406436</v>
      </c>
      <c r="BU18" s="155">
        <f t="shared" si="22"/>
        <v>2050.7444668008047</v>
      </c>
      <c r="BV18" s="155">
        <f t="shared" si="23"/>
        <v>410.14889336016091</v>
      </c>
      <c r="BW18" s="155">
        <f t="shared" si="24"/>
        <v>2214.8040241448689</v>
      </c>
      <c r="BX18" s="659"/>
      <c r="BY18" s="261">
        <f t="shared" si="42"/>
        <v>279369.89939637826</v>
      </c>
      <c r="BZ18" s="261">
        <f t="shared" si="25"/>
        <v>1611.7494195944898</v>
      </c>
      <c r="CA18" s="164" t="str">
        <f t="shared" si="26"/>
        <v>○</v>
      </c>
      <c r="CB18" s="659"/>
      <c r="CC18" s="264">
        <f t="shared" si="27"/>
        <v>45</v>
      </c>
      <c r="CD18" s="264">
        <f t="shared" si="28"/>
        <v>20</v>
      </c>
      <c r="CE18" s="264">
        <f t="shared" si="29"/>
        <v>8</v>
      </c>
      <c r="CF18" s="659"/>
      <c r="CG18" s="264">
        <f t="shared" si="30"/>
        <v>25</v>
      </c>
      <c r="CH18" s="264">
        <f t="shared" si="31"/>
        <v>10</v>
      </c>
      <c r="CI18" s="264">
        <f t="shared" si="32"/>
        <v>0</v>
      </c>
      <c r="CJ18" s="659"/>
      <c r="CK18" s="264">
        <f t="shared" si="33"/>
        <v>20</v>
      </c>
      <c r="CL18" s="264">
        <f t="shared" si="34"/>
        <v>10</v>
      </c>
      <c r="CM18" s="264">
        <f t="shared" si="35"/>
        <v>8</v>
      </c>
      <c r="CO18" s="264">
        <f t="shared" si="36"/>
        <v>12</v>
      </c>
      <c r="CQ18" s="264">
        <f t="shared" si="37"/>
        <v>37</v>
      </c>
    </row>
    <row r="19" spans="2:95" s="112" customFormat="1" ht="18" customHeight="1" x14ac:dyDescent="0.2">
      <c r="B19" s="998"/>
      <c r="C19" s="184" t="str">
        <f>IF(②社員基本データ入力!$C19="","",②社員基本データ入力!$C19)</f>
        <v/>
      </c>
      <c r="D19" s="183">
        <f>IF(②社員基本データ入力!$D19="","",②社員基本データ入力!$D19)</f>
        <v>4</v>
      </c>
      <c r="E19" s="67"/>
      <c r="G19" s="131">
        <f t="shared" si="3"/>
        <v>10</v>
      </c>
      <c r="H19" s="167">
        <f>IF(②社員基本データ入力!H19="","",②社員基本データ入力!H19)</f>
        <v>110</v>
      </c>
      <c r="I19" s="167">
        <f>IF(②社員基本データ入力!I19="","",②社員基本データ入力!I19)</f>
        <v>1</v>
      </c>
      <c r="J19" s="172" t="str">
        <f>IF(②社員基本データ入力!J19="","",②社員基本データ入力!J19)</f>
        <v>AL</v>
      </c>
      <c r="K19" s="534" t="str">
        <f>IF(②社員基本データ入力!K19="","",②社員基本データ入力!K19)</f>
        <v/>
      </c>
      <c r="L19" s="169" t="str">
        <f>IF(②社員基本データ入力!L19="","",②社員基本データ入力!L19)</f>
        <v/>
      </c>
      <c r="M19" s="167" t="str">
        <f>IF(②社員基本データ入力!M19="","",②社員基本データ入力!M19)</f>
        <v>課長</v>
      </c>
      <c r="N19" s="167">
        <f>IF(②社員基本データ入力!N19="","",②社員基本データ入力!N19)</f>
        <v>9</v>
      </c>
      <c r="O19" s="535">
        <f>IF(②社員基本データ入力!O19="","",②社員基本データ入力!O19)</f>
        <v>28857</v>
      </c>
      <c r="P19" s="535">
        <f>IF(②社員基本データ入力!P19="","",②社員基本データ入力!P19)</f>
        <v>38713</v>
      </c>
      <c r="Q19" s="175">
        <f t="shared" si="38"/>
        <v>46</v>
      </c>
      <c r="R19" s="175">
        <f t="shared" si="4"/>
        <v>3</v>
      </c>
      <c r="S19" s="175">
        <f t="shared" si="5"/>
        <v>19</v>
      </c>
      <c r="T19" s="175">
        <f t="shared" si="6"/>
        <v>3</v>
      </c>
      <c r="U19" s="536">
        <f>IF($J19="","",IF(②社員基本データ入力!$U19="","",IF($U$4=1,$AE19-(②社員基本データ入力!$V19+SUM(②社員基本データ入力!$W19:$X19)),IF($U$4=3,($AE19-(SUM($W19:$X19)))*②社員基本データ入力!$U19/(②社員基本データ入力!$U19+②社員基本データ入力!$V19),②社員基本データ入力!$U19))))</f>
        <v>173240</v>
      </c>
      <c r="V19" s="536">
        <f>IF($J19="","",IF(②社員基本データ入力!$V19="","",IF($U$4=2,$AE19-(②社員基本データ入力!$U19+SUM(②社員基本データ入力!$W19:$X19)),IF($U$4=3,($AE19-(SUM($W19:$X19)))*②社員基本データ入力!$V19/(②社員基本データ入力!$U19+②社員基本データ入力!$V19),②社員基本データ入力!$V19))))</f>
        <v>228189.00473933649</v>
      </c>
      <c r="W19" s="536" t="str">
        <f>IF($J19="","",IF(②社員基本データ入力!$W19="","",②社員基本データ入力!$W19))</f>
        <v/>
      </c>
      <c r="X19" s="536" t="str">
        <f>IF($J19="","",IF(②社員基本データ入力!$X19="","",②社員基本データ入力!$X19))</f>
        <v/>
      </c>
      <c r="Y19" s="155">
        <f>IF($H19="","",②社員基本データ入力!$BF19*③残業代込み賃金設計一覧表!$D$26)</f>
        <v>79376266.666666672</v>
      </c>
      <c r="Z19" s="580">
        <f t="shared" si="7"/>
        <v>207.08333333333334</v>
      </c>
      <c r="AA19" s="155">
        <f t="shared" si="39"/>
        <v>333305.91549295775</v>
      </c>
      <c r="AB19" s="155">
        <f>IF($H19="","",②社員基本データ入力!$BF19*③残業代込み賃金設計一覧表!$D$26)</f>
        <v>79376266.666666672</v>
      </c>
      <c r="AC19" s="580">
        <f t="shared" si="8"/>
        <v>175.83333333333334</v>
      </c>
      <c r="AD19" s="155">
        <f t="shared" si="40"/>
        <v>401429.00473933649</v>
      </c>
      <c r="AE19" s="213">
        <f>IF($H19="","",IF(AND($N19&gt;=$D$14,$B$44=2),②社員基本データ入力!$Y19,IF(AND(③残業代込み賃金設計一覧表!$N19&gt;=$D$14,$B$44=1),$AD19,$AA19)))</f>
        <v>401429.00473933649</v>
      </c>
      <c r="AF19" s="155">
        <f>IF(②社員基本データ入力!Z19="","",②社員基本データ入力!Z19)</f>
        <v>40000</v>
      </c>
      <c r="AG19" s="155">
        <f>IF(②社員基本データ入力!AA19="","",②社員基本データ入力!AA19)</f>
        <v>5000</v>
      </c>
      <c r="AH19" s="155" t="str">
        <f>IF(②社員基本データ入力!AB19="","",②社員基本データ入力!AB19)</f>
        <v/>
      </c>
      <c r="AI19" s="155" t="str">
        <f>IF(②社員基本データ入力!AC19="","",②社員基本データ入力!AC19)</f>
        <v/>
      </c>
      <c r="AJ19" s="155" t="str">
        <f>IF(②社員基本データ入力!AD19="","",②社員基本データ入力!AD19)</f>
        <v/>
      </c>
      <c r="AK19" s="155" t="str">
        <f>IF(②社員基本データ入力!AE19="","",②社員基本データ入力!AE19)</f>
        <v/>
      </c>
      <c r="AL19" s="155" t="str">
        <f>IF(②社員基本データ入力!AF19="","",②社員基本データ入力!AF19)</f>
        <v/>
      </c>
      <c r="AM19" s="155">
        <f>IF(②社員基本データ入力!AG19="","",②社員基本データ入力!AG19)</f>
        <v>5000</v>
      </c>
      <c r="AN19" s="213">
        <f>IF(②社員基本データ入力!AH19="","",②社員基本データ入力!AH19)</f>
        <v>50000</v>
      </c>
      <c r="AO19" s="155">
        <f>IF(②社員基本データ入力!AI19="","",②社員基本データ入力!AI19)</f>
        <v>15000</v>
      </c>
      <c r="AP19" s="155" t="str">
        <f>IF(②社員基本データ入力!AJ19="","",②社員基本データ入力!AJ19)</f>
        <v/>
      </c>
      <c r="AQ19" s="155" t="str">
        <f>IF(②社員基本データ入力!AK19="","",②社員基本データ入力!AK19)</f>
        <v/>
      </c>
      <c r="AR19" s="155" t="str">
        <f>IF(②社員基本データ入力!AL19="","",②社員基本データ入力!AL19)</f>
        <v/>
      </c>
      <c r="AS19" s="155" t="str">
        <f>IF(②社員基本データ入力!AM19="","",②社員基本データ入力!AM19)</f>
        <v/>
      </c>
      <c r="AT19" s="155" t="str">
        <f>IF(②社員基本データ入力!AN19="","",②社員基本データ入力!AN19)</f>
        <v/>
      </c>
      <c r="AU19" s="589" t="str">
        <f>IF(②社員基本データ入力!AO19="","",②社員基本データ入力!AO19)</f>
        <v/>
      </c>
      <c r="AV19" s="596" t="str">
        <f>IF(②社員基本データ入力!AP19="","",②社員基本データ入力!AP19)</f>
        <v/>
      </c>
      <c r="AW19" s="155">
        <f>IF(②社員基本データ入力!AQ19="","",②社員基本データ入力!AQ19)</f>
        <v>15000</v>
      </c>
      <c r="AX19" s="597" t="str">
        <f>IF(②社員基本データ入力!AR19="","",②社員基本データ入力!AR19)</f>
        <v/>
      </c>
      <c r="AY19" s="592">
        <f>IF(②社員基本データ入力!AS19="","",②社員基本データ入力!AS19)</f>
        <v>30000</v>
      </c>
      <c r="AZ19" s="213">
        <f>IF(②社員基本データ入力!AT19="","",②社員基本データ入力!AT19)</f>
        <v>80000</v>
      </c>
      <c r="BA19" s="155">
        <f t="shared" si="9"/>
        <v>481429.00473933649</v>
      </c>
      <c r="BB19" s="155">
        <f>IF($J19="","",②社員基本データ入力!$Y19-③残業代込み賃金設計一覧表!$AE19)</f>
        <v>6510.9952606635052</v>
      </c>
      <c r="BC19" s="155">
        <f t="shared" si="10"/>
        <v>0</v>
      </c>
      <c r="BD19" s="155">
        <f t="shared" si="11"/>
        <v>0</v>
      </c>
      <c r="BE19" s="155">
        <f t="shared" si="12"/>
        <v>0</v>
      </c>
      <c r="BF19" s="213">
        <f t="shared" si="13"/>
        <v>0</v>
      </c>
      <c r="BG19" s="155">
        <f>IF($J19="","",($BU19-②社員基本データ入力!$BH19)*$BO19+($BV19-②社員基本データ入力!$BI19)*$BP19+($BW19-②社員基本データ入力!$BJ19)*$BQ19)</f>
        <v>0</v>
      </c>
      <c r="BH19" s="155">
        <f t="shared" si="14"/>
        <v>6510.9952606635052</v>
      </c>
      <c r="BI19" s="213">
        <f t="shared" si="15"/>
        <v>6510.9952606635052</v>
      </c>
      <c r="BJ19" s="213">
        <f t="shared" si="16"/>
        <v>487940</v>
      </c>
      <c r="BK19" s="213">
        <f>IF($BS19="","",$BJ19-②社員基本データ入力!$AU19)</f>
        <v>0</v>
      </c>
      <c r="BL19" s="213">
        <f t="shared" si="17"/>
        <v>487940</v>
      </c>
      <c r="BM19" s="213">
        <f>IF($BS19="","",$BL19-②社員基本データ入力!$AZ19)</f>
        <v>0</v>
      </c>
      <c r="BN19" s="659"/>
      <c r="BO19" s="250">
        <f t="shared" si="18"/>
        <v>0</v>
      </c>
      <c r="BP19" s="250">
        <f t="shared" si="19"/>
        <v>0</v>
      </c>
      <c r="BQ19" s="250">
        <f t="shared" si="20"/>
        <v>0</v>
      </c>
      <c r="BR19" s="659"/>
      <c r="BS19" s="155">
        <f t="shared" si="41"/>
        <v>451429.00473933649</v>
      </c>
      <c r="BT19" s="155">
        <f t="shared" si="21"/>
        <v>2604.3981042654027</v>
      </c>
      <c r="BU19" s="155">
        <f t="shared" si="22"/>
        <v>3255.4976303317535</v>
      </c>
      <c r="BV19" s="155">
        <f t="shared" si="23"/>
        <v>651.09952606635068</v>
      </c>
      <c r="BW19" s="155">
        <f t="shared" si="24"/>
        <v>3515.9374407582941</v>
      </c>
      <c r="BX19" s="659"/>
      <c r="BY19" s="261">
        <f t="shared" si="42"/>
        <v>446429.00473933649</v>
      </c>
      <c r="BZ19" s="261">
        <f t="shared" si="25"/>
        <v>2575.5519504192489</v>
      </c>
      <c r="CA19" s="164" t="str">
        <f t="shared" si="26"/>
        <v>○</v>
      </c>
      <c r="CB19" s="659"/>
      <c r="CC19" s="264">
        <f t="shared" si="27"/>
        <v>45</v>
      </c>
      <c r="CD19" s="264">
        <f t="shared" si="28"/>
        <v>20</v>
      </c>
      <c r="CE19" s="264">
        <f t="shared" si="29"/>
        <v>8</v>
      </c>
      <c r="CF19" s="659"/>
      <c r="CG19" s="264">
        <f t="shared" si="30"/>
        <v>25</v>
      </c>
      <c r="CH19" s="264">
        <f t="shared" si="31"/>
        <v>10</v>
      </c>
      <c r="CI19" s="264">
        <f t="shared" si="32"/>
        <v>0</v>
      </c>
      <c r="CJ19" s="659"/>
      <c r="CK19" s="264">
        <f t="shared" si="33"/>
        <v>20</v>
      </c>
      <c r="CL19" s="264">
        <f t="shared" si="34"/>
        <v>10</v>
      </c>
      <c r="CM19" s="264">
        <f t="shared" si="35"/>
        <v>8</v>
      </c>
      <c r="CO19" s="264">
        <f t="shared" si="36"/>
        <v>0</v>
      </c>
      <c r="CQ19" s="264">
        <f t="shared" si="37"/>
        <v>25</v>
      </c>
    </row>
    <row r="20" spans="2:95" s="112" customFormat="1" ht="18" customHeight="1" x14ac:dyDescent="0.2">
      <c r="B20" s="998"/>
      <c r="C20" s="184" t="str">
        <f>IF(②社員基本データ入力!$C20="","",②社員基本データ入力!$C20)</f>
        <v/>
      </c>
      <c r="D20" s="183">
        <f>IF(②社員基本データ入力!$D20="","",②社員基本データ入力!$D20)</f>
        <v>3</v>
      </c>
      <c r="E20" s="67"/>
      <c r="G20" s="131">
        <f t="shared" si="3"/>
        <v>11</v>
      </c>
      <c r="H20" s="167">
        <f>IF(②社員基本データ入力!H20="","",②社員基本データ入力!H20)</f>
        <v>111</v>
      </c>
      <c r="I20" s="167">
        <f>IF(②社員基本データ入力!I20="","",②社員基本データ入力!I20)</f>
        <v>1</v>
      </c>
      <c r="J20" s="172" t="str">
        <f>IF(②社員基本データ入力!J20="","",②社員基本データ入力!J20)</f>
        <v>AM</v>
      </c>
      <c r="K20" s="534" t="str">
        <f>IF(②社員基本データ入力!K20="","",②社員基本データ入力!K20)</f>
        <v/>
      </c>
      <c r="L20" s="169" t="str">
        <f>IF(②社員基本データ入力!L20="","",②社員基本データ入力!L20)</f>
        <v/>
      </c>
      <c r="M20" s="167" t="str">
        <f>IF(②社員基本データ入力!M20="","",②社員基本データ入力!M20)</f>
        <v>主任</v>
      </c>
      <c r="N20" s="167">
        <f>IF(②社員基本データ入力!N20="","",②社員基本データ入力!N20)</f>
        <v>6</v>
      </c>
      <c r="O20" s="535">
        <f>IF(②社員基本データ入力!O20="","",②社員基本データ入力!O20)</f>
        <v>28417</v>
      </c>
      <c r="P20" s="535">
        <f>IF(②社員基本データ入力!P20="","",②社員基本データ入力!P20)</f>
        <v>37718</v>
      </c>
      <c r="Q20" s="175">
        <f t="shared" si="38"/>
        <v>47</v>
      </c>
      <c r="R20" s="175">
        <f t="shared" si="4"/>
        <v>5</v>
      </c>
      <c r="S20" s="175">
        <f t="shared" si="5"/>
        <v>21</v>
      </c>
      <c r="T20" s="175">
        <f t="shared" si="6"/>
        <v>11</v>
      </c>
      <c r="U20" s="536">
        <f>IF($J20="","",IF(②社員基本データ入力!$U20="","",IF($U$4=1,$AE20-(②社員基本データ入力!$V20+SUM(②社員基本データ入力!$W20:$X20)),IF($U$4=3,($AE20-(SUM($W20:$X20)))*②社員基本データ入力!$U20/(②社員基本データ入力!$U20+②社員基本データ入力!$V20),②社員基本データ入力!$U20))))</f>
        <v>174740</v>
      </c>
      <c r="V20" s="536">
        <f>IF($J20="","",IF(②社員基本データ入力!$V20="","",IF($U$4=2,$AE20-(②社員基本データ入力!$U20+SUM(②社員基本データ入力!$W20:$X20)),IF($U$4=3,($AE20-(SUM($W20:$X20)))*②社員基本データ入力!$V20/(②社員基本データ入力!$U20+②社員基本データ入力!$V20),②社員基本データ入力!$V20))))</f>
        <v>103942.97786720324</v>
      </c>
      <c r="W20" s="536" t="str">
        <f>IF($J20="","",IF(②社員基本データ入力!$W20="","",②社員基本データ入力!$W20))</f>
        <v/>
      </c>
      <c r="X20" s="536" t="str">
        <f>IF($J20="","",IF(②社員基本データ入力!$X20="","",②社員基本データ入力!$X20))</f>
        <v/>
      </c>
      <c r="Y20" s="155">
        <f>IF($H20="","",②社員基本データ入力!$BF20*③残業代込み賃金設計一覧表!$D$26)</f>
        <v>61852266.666666672</v>
      </c>
      <c r="Z20" s="580">
        <f t="shared" si="7"/>
        <v>207.08333333333334</v>
      </c>
      <c r="AA20" s="155">
        <f t="shared" si="39"/>
        <v>278682.97786720324</v>
      </c>
      <c r="AB20" s="155">
        <f>IF($H20="","",②社員基本データ入力!$BF20*③残業代込み賃金設計一覧表!$D$26)</f>
        <v>61852266.666666672</v>
      </c>
      <c r="AC20" s="580">
        <f t="shared" si="8"/>
        <v>175.83333333333334</v>
      </c>
      <c r="AD20" s="155">
        <f t="shared" si="40"/>
        <v>331766.44549763034</v>
      </c>
      <c r="AE20" s="213">
        <f>IF($H20="","",IF(AND($N20&gt;=$D$14,$B$44=2),②社員基本データ入力!$Y20,IF(AND(③残業代込み賃金設計一覧表!$N20&gt;=$D$14,$B$44=1),$AD20,$AA20)))</f>
        <v>278682.97786720324</v>
      </c>
      <c r="AF20" s="155">
        <f>IF(②社員基本データ入力!Z20="","",②社員基本データ入力!Z20)</f>
        <v>10000</v>
      </c>
      <c r="AG20" s="155">
        <f>IF(②社員基本データ入力!AA20="","",②社員基本データ入力!AA20)</f>
        <v>5000</v>
      </c>
      <c r="AH20" s="155" t="str">
        <f>IF(②社員基本データ入力!AB20="","",②社員基本データ入力!AB20)</f>
        <v/>
      </c>
      <c r="AI20" s="155" t="str">
        <f>IF(②社員基本データ入力!AC20="","",②社員基本データ入力!AC20)</f>
        <v/>
      </c>
      <c r="AJ20" s="155" t="str">
        <f>IF(②社員基本データ入力!AD20="","",②社員基本データ入力!AD20)</f>
        <v/>
      </c>
      <c r="AK20" s="155" t="str">
        <f>IF(②社員基本データ入力!AE20="","",②社員基本データ入力!AE20)</f>
        <v/>
      </c>
      <c r="AL20" s="155" t="str">
        <f>IF(②社員基本データ入力!AF20="","",②社員基本データ入力!AF20)</f>
        <v/>
      </c>
      <c r="AM20" s="155">
        <f>IF(②社員基本データ入力!AG20="","",②社員基本データ入力!AG20)</f>
        <v>5000</v>
      </c>
      <c r="AN20" s="213">
        <f>IF(②社員基本データ入力!AH20="","",②社員基本データ入力!AH20)</f>
        <v>20000</v>
      </c>
      <c r="AO20" s="155">
        <f>IF(②社員基本データ入力!AI20="","",②社員基本データ入力!AI20)</f>
        <v>15000</v>
      </c>
      <c r="AP20" s="155" t="str">
        <f>IF(②社員基本データ入力!AJ20="","",②社員基本データ入力!AJ20)</f>
        <v/>
      </c>
      <c r="AQ20" s="155" t="str">
        <f>IF(②社員基本データ入力!AK20="","",②社員基本データ入力!AK20)</f>
        <v/>
      </c>
      <c r="AR20" s="155" t="str">
        <f>IF(②社員基本データ入力!AL20="","",②社員基本データ入力!AL20)</f>
        <v/>
      </c>
      <c r="AS20" s="155" t="str">
        <f>IF(②社員基本データ入力!AM20="","",②社員基本データ入力!AM20)</f>
        <v/>
      </c>
      <c r="AT20" s="155" t="str">
        <f>IF(②社員基本データ入力!AN20="","",②社員基本データ入力!AN20)</f>
        <v/>
      </c>
      <c r="AU20" s="589" t="str">
        <f>IF(②社員基本データ入力!AO20="","",②社員基本データ入力!AO20)</f>
        <v/>
      </c>
      <c r="AV20" s="596" t="str">
        <f>IF(②社員基本データ入力!AP20="","",②社員基本データ入力!AP20)</f>
        <v/>
      </c>
      <c r="AW20" s="155" t="str">
        <f>IF(②社員基本データ入力!AQ20="","",②社員基本データ入力!AQ20)</f>
        <v/>
      </c>
      <c r="AX20" s="597" t="str">
        <f>IF(②社員基本データ入力!AR20="","",②社員基本データ入力!AR20)</f>
        <v/>
      </c>
      <c r="AY20" s="592">
        <f>IF(②社員基本データ入力!AS20="","",②社員基本データ入力!AS20)</f>
        <v>15000</v>
      </c>
      <c r="AZ20" s="213">
        <f>IF(②社員基本データ入力!AT20="","",②社員基本データ入力!AT20)</f>
        <v>35000</v>
      </c>
      <c r="BA20" s="155">
        <f t="shared" si="9"/>
        <v>313682.97786720324</v>
      </c>
      <c r="BB20" s="155">
        <f>IF($J20="","",②社員基本データ入力!$Y20-③残業代込み賃金設計一覧表!$AE20)</f>
        <v>58157.022132796759</v>
      </c>
      <c r="BC20" s="155">
        <f t="shared" si="10"/>
        <v>43079.275653923542</v>
      </c>
      <c r="BD20" s="155">
        <f t="shared" si="11"/>
        <v>4307.9275653923542</v>
      </c>
      <c r="BE20" s="155">
        <f t="shared" si="12"/>
        <v>18610.247082494971</v>
      </c>
      <c r="BF20" s="213">
        <f t="shared" si="13"/>
        <v>65997.450301810866</v>
      </c>
      <c r="BG20" s="155">
        <f>IF($J20="","",($BU20-②社員基本データ入力!$BH20)*$BO20+($BV20-②社員基本データ入力!$BI20)*$BP20+($BW20-②社員基本データ入力!$BJ20)*$BQ20)</f>
        <v>-12850.465082804523</v>
      </c>
      <c r="BH20" s="155">
        <f t="shared" si="14"/>
        <v>71007.487215601286</v>
      </c>
      <c r="BI20" s="213">
        <f t="shared" si="15"/>
        <v>71007.487215601286</v>
      </c>
      <c r="BJ20" s="213">
        <f t="shared" si="16"/>
        <v>384690.46508280456</v>
      </c>
      <c r="BK20" s="213">
        <f>IF($BS20="","",$BJ20-②社員基本データ入力!$AU20)</f>
        <v>12850.465082804556</v>
      </c>
      <c r="BL20" s="213">
        <f t="shared" si="17"/>
        <v>450687.91538461542</v>
      </c>
      <c r="BM20" s="213">
        <f>IF($BS20="","",$BL20-②社員基本データ入力!$AZ20)</f>
        <v>0</v>
      </c>
      <c r="BN20" s="659"/>
      <c r="BO20" s="250">
        <f t="shared" si="18"/>
        <v>20</v>
      </c>
      <c r="BP20" s="250">
        <f t="shared" si="19"/>
        <v>10</v>
      </c>
      <c r="BQ20" s="250">
        <f t="shared" si="20"/>
        <v>8</v>
      </c>
      <c r="BR20" s="659"/>
      <c r="BS20" s="155">
        <f t="shared" si="41"/>
        <v>298682.97786720324</v>
      </c>
      <c r="BT20" s="155">
        <f t="shared" si="21"/>
        <v>1723.1710261569417</v>
      </c>
      <c r="BU20" s="155">
        <f t="shared" si="22"/>
        <v>2153.9637826961771</v>
      </c>
      <c r="BV20" s="155">
        <f t="shared" si="23"/>
        <v>430.79275653923543</v>
      </c>
      <c r="BW20" s="155">
        <f t="shared" si="24"/>
        <v>2326.2808853118713</v>
      </c>
      <c r="BX20" s="659"/>
      <c r="BY20" s="261">
        <f t="shared" si="42"/>
        <v>293682.97786720324</v>
      </c>
      <c r="BZ20" s="261">
        <f t="shared" si="25"/>
        <v>1694.3248723107879</v>
      </c>
      <c r="CA20" s="164" t="str">
        <f t="shared" si="26"/>
        <v>○</v>
      </c>
      <c r="CB20" s="659"/>
      <c r="CC20" s="264">
        <f t="shared" si="27"/>
        <v>45</v>
      </c>
      <c r="CD20" s="264">
        <f t="shared" si="28"/>
        <v>20</v>
      </c>
      <c r="CE20" s="264">
        <f t="shared" si="29"/>
        <v>8</v>
      </c>
      <c r="CF20" s="659"/>
      <c r="CG20" s="264">
        <f t="shared" si="30"/>
        <v>25</v>
      </c>
      <c r="CH20" s="264">
        <f t="shared" si="31"/>
        <v>10</v>
      </c>
      <c r="CI20" s="264">
        <f t="shared" si="32"/>
        <v>0</v>
      </c>
      <c r="CJ20" s="659"/>
      <c r="CK20" s="264">
        <f t="shared" si="33"/>
        <v>20</v>
      </c>
      <c r="CL20" s="264">
        <f t="shared" si="34"/>
        <v>10</v>
      </c>
      <c r="CM20" s="264">
        <f t="shared" si="35"/>
        <v>8</v>
      </c>
      <c r="CO20" s="264">
        <f t="shared" si="36"/>
        <v>0</v>
      </c>
      <c r="CQ20" s="264">
        <f t="shared" si="37"/>
        <v>25</v>
      </c>
    </row>
    <row r="21" spans="2:95" s="112" customFormat="1" ht="18" customHeight="1" x14ac:dyDescent="0.2">
      <c r="B21" s="998"/>
      <c r="C21" s="185" t="str">
        <f>IF(②社員基本データ入力!$C21="","",②社員基本データ入力!$C21)</f>
        <v/>
      </c>
      <c r="D21" s="183">
        <f>IF(②社員基本データ入力!$D21="","",②社員基本データ入力!$D21)</f>
        <v>2</v>
      </c>
      <c r="E21" s="67"/>
      <c r="G21" s="131">
        <f t="shared" si="3"/>
        <v>12</v>
      </c>
      <c r="H21" s="167">
        <f>IF(②社員基本データ入力!H21="","",②社員基本データ入力!H21)</f>
        <v>112</v>
      </c>
      <c r="I21" s="167">
        <f>IF(②社員基本データ入力!I21="","",②社員基本データ入力!I21)</f>
        <v>1</v>
      </c>
      <c r="J21" s="172" t="str">
        <f>IF(②社員基本データ入力!J21="","",②社員基本データ入力!J21)</f>
        <v>AN</v>
      </c>
      <c r="K21" s="534" t="str">
        <f>IF(②社員基本データ入力!K21="","",②社員基本データ入力!K21)</f>
        <v/>
      </c>
      <c r="L21" s="169" t="str">
        <f>IF(②社員基本データ入力!L21="","",②社員基本データ入力!L21)</f>
        <v/>
      </c>
      <c r="M21" s="167" t="str">
        <f>IF(②社員基本データ入力!M21="","",②社員基本データ入力!M21)</f>
        <v>課長</v>
      </c>
      <c r="N21" s="167">
        <f>IF(②社員基本データ入力!N21="","",②社員基本データ入力!N21)</f>
        <v>9</v>
      </c>
      <c r="O21" s="535">
        <f>IF(②社員基本データ入力!O21="","",②社員基本データ入力!O21)</f>
        <v>31101</v>
      </c>
      <c r="P21" s="535">
        <f>IF(②社員基本データ入力!P21="","",②社員基本データ入力!P21)</f>
        <v>38160</v>
      </c>
      <c r="Q21" s="175">
        <f t="shared" si="38"/>
        <v>40</v>
      </c>
      <c r="R21" s="175">
        <f t="shared" si="4"/>
        <v>1</v>
      </c>
      <c r="S21" s="175">
        <f t="shared" si="5"/>
        <v>20</v>
      </c>
      <c r="T21" s="175">
        <f t="shared" si="6"/>
        <v>9</v>
      </c>
      <c r="U21" s="536">
        <f>IF($J21="","",IF(②社員基本データ入力!$U21="","",IF($U$4=1,$AE21-(②社員基本データ入力!$V21+SUM(②社員基本データ入力!$W21:$X21)),IF($U$4=3,($AE21-(SUM($W21:$X21)))*②社員基本データ入力!$U21/(②社員基本データ入力!$U21+②社員基本データ入力!$V21),②社員基本データ入力!$U21))))</f>
        <v>164240</v>
      </c>
      <c r="V21" s="536">
        <f>IF($J21="","",IF(②社員基本データ入力!$V21="","",IF($U$4=2,$AE21-(②社員基本データ入力!$U21+SUM(②社員基本データ入力!$W21:$X21)),IF($U$4=3,($AE21-(SUM($W21:$X21)))*②社員基本データ入力!$V21/(②社員基本データ入力!$U21+②社員基本データ入力!$V21),②社員基本データ入力!$V21))))</f>
        <v>189153.93364928913</v>
      </c>
      <c r="W21" s="536" t="str">
        <f>IF($J21="","",IF(②社員基本データ入力!$W21="","",②社員基本データ入力!$W21))</f>
        <v/>
      </c>
      <c r="X21" s="536" t="str">
        <f>IF($J21="","",IF(②社員基本データ入力!$X21="","",②社員基本データ入力!$X21))</f>
        <v/>
      </c>
      <c r="Y21" s="155">
        <f>IF($H21="","",②社員基本データ入力!$BF21*③残業代込み賃金設計一覧表!$D$26)</f>
        <v>70050933.333333343</v>
      </c>
      <c r="Z21" s="580">
        <f t="shared" si="7"/>
        <v>207.08333333333334</v>
      </c>
      <c r="AA21" s="155">
        <f t="shared" si="39"/>
        <v>293274.12474849098</v>
      </c>
      <c r="AB21" s="155">
        <f>IF($H21="","",②社員基本データ入力!$BF21*③残業代込み賃金設計一覧表!$D$26)</f>
        <v>70050933.333333343</v>
      </c>
      <c r="AC21" s="580">
        <f t="shared" si="8"/>
        <v>175.83333333333334</v>
      </c>
      <c r="AD21" s="155">
        <f t="shared" si="40"/>
        <v>353393.93364928913</v>
      </c>
      <c r="AE21" s="213">
        <f>IF($H21="","",IF(AND($N21&gt;=$D$14,$B$44=2),②社員基本データ入力!$Y21,IF(AND(③残業代込み賃金設計一覧表!$N21&gt;=$D$14,$B$44=1),$AD21,$AA21)))</f>
        <v>353393.93364928913</v>
      </c>
      <c r="AF21" s="155">
        <f>IF(②社員基本データ入力!Z21="","",②社員基本データ入力!Z21)</f>
        <v>40000</v>
      </c>
      <c r="AG21" s="155" t="str">
        <f>IF(②社員基本データ入力!AA21="","",②社員基本データ入力!AA21)</f>
        <v/>
      </c>
      <c r="AH21" s="155" t="str">
        <f>IF(②社員基本データ入力!AB21="","",②社員基本データ入力!AB21)</f>
        <v/>
      </c>
      <c r="AI21" s="155" t="str">
        <f>IF(②社員基本データ入力!AC21="","",②社員基本データ入力!AC21)</f>
        <v/>
      </c>
      <c r="AJ21" s="155" t="str">
        <f>IF(②社員基本データ入力!AD21="","",②社員基本データ入力!AD21)</f>
        <v/>
      </c>
      <c r="AK21" s="155" t="str">
        <f>IF(②社員基本データ入力!AE21="","",②社員基本データ入力!AE21)</f>
        <v/>
      </c>
      <c r="AL21" s="155" t="str">
        <f>IF(②社員基本データ入力!AF21="","",②社員基本データ入力!AF21)</f>
        <v/>
      </c>
      <c r="AM21" s="155">
        <f>IF(②社員基本データ入力!AG21="","",②社員基本データ入力!AG21)</f>
        <v>5000</v>
      </c>
      <c r="AN21" s="213">
        <f>IF(②社員基本データ入力!AH21="","",②社員基本データ入力!AH21)</f>
        <v>45000</v>
      </c>
      <c r="AO21" s="155" t="str">
        <f>IF(②社員基本データ入力!AI21="","",②社員基本データ入力!AI21)</f>
        <v/>
      </c>
      <c r="AP21" s="155" t="str">
        <f>IF(②社員基本データ入力!AJ21="","",②社員基本データ入力!AJ21)</f>
        <v/>
      </c>
      <c r="AQ21" s="155" t="str">
        <f>IF(②社員基本データ入力!AK21="","",②社員基本データ入力!AK21)</f>
        <v/>
      </c>
      <c r="AR21" s="155" t="str">
        <f>IF(②社員基本データ入力!AL21="","",②社員基本データ入力!AL21)</f>
        <v/>
      </c>
      <c r="AS21" s="155" t="str">
        <f>IF(②社員基本データ入力!AM21="","",②社員基本データ入力!AM21)</f>
        <v/>
      </c>
      <c r="AT21" s="155" t="str">
        <f>IF(②社員基本データ入力!AN21="","",②社員基本データ入力!AN21)</f>
        <v/>
      </c>
      <c r="AU21" s="589" t="str">
        <f>IF(②社員基本データ入力!AO21="","",②社員基本データ入力!AO21)</f>
        <v/>
      </c>
      <c r="AV21" s="596" t="str">
        <f>IF(②社員基本データ入力!AP21="","",②社員基本データ入力!AP21)</f>
        <v/>
      </c>
      <c r="AW21" s="155">
        <f>IF(②社員基本データ入力!AQ21="","",②社員基本データ入力!AQ21)</f>
        <v>15000</v>
      </c>
      <c r="AX21" s="597" t="str">
        <f>IF(②社員基本データ入力!AR21="","",②社員基本データ入力!AR21)</f>
        <v/>
      </c>
      <c r="AY21" s="592">
        <f>IF(②社員基本データ入力!AS21="","",②社員基本データ入力!AS21)</f>
        <v>15000</v>
      </c>
      <c r="AZ21" s="213">
        <f>IF(②社員基本データ入力!AT21="","",②社員基本データ入力!AT21)</f>
        <v>60000</v>
      </c>
      <c r="BA21" s="155">
        <f t="shared" si="9"/>
        <v>413393.93364928913</v>
      </c>
      <c r="BB21" s="155">
        <f>IF($J21="","",②社員基本データ入力!$Y21-③残業代込み賃金設計一覧表!$AE21)</f>
        <v>5746.0663507108693</v>
      </c>
      <c r="BC21" s="155">
        <f t="shared" si="10"/>
        <v>0</v>
      </c>
      <c r="BD21" s="155">
        <f t="shared" si="11"/>
        <v>0</v>
      </c>
      <c r="BE21" s="155">
        <f t="shared" si="12"/>
        <v>0</v>
      </c>
      <c r="BF21" s="213">
        <f t="shared" si="13"/>
        <v>0</v>
      </c>
      <c r="BG21" s="155">
        <f>IF($J21="","",($BU21-②社員基本データ入力!$BH21)*$BO21+($BV21-②社員基本データ入力!$BI21)*$BP21+($BW21-②社員基本データ入力!$BJ21)*$BQ21)</f>
        <v>0</v>
      </c>
      <c r="BH21" s="155">
        <f t="shared" si="14"/>
        <v>5746.0663507108693</v>
      </c>
      <c r="BI21" s="213">
        <f t="shared" si="15"/>
        <v>5746.0663507108693</v>
      </c>
      <c r="BJ21" s="213">
        <f t="shared" si="16"/>
        <v>419140</v>
      </c>
      <c r="BK21" s="213">
        <f>IF($BS21="","",$BJ21-②社員基本データ入力!$AU21)</f>
        <v>0</v>
      </c>
      <c r="BL21" s="213">
        <f t="shared" si="17"/>
        <v>419140</v>
      </c>
      <c r="BM21" s="213">
        <f>IF($BS21="","",$BL21-②社員基本データ入力!$AZ21)</f>
        <v>0</v>
      </c>
      <c r="BN21" s="659"/>
      <c r="BO21" s="250">
        <f t="shared" si="18"/>
        <v>0</v>
      </c>
      <c r="BP21" s="250">
        <f t="shared" si="19"/>
        <v>0</v>
      </c>
      <c r="BQ21" s="250">
        <f t="shared" si="20"/>
        <v>0</v>
      </c>
      <c r="BR21" s="659"/>
      <c r="BS21" s="155">
        <f t="shared" si="41"/>
        <v>398393.93364928913</v>
      </c>
      <c r="BT21" s="155">
        <f t="shared" si="21"/>
        <v>2298.4265402843603</v>
      </c>
      <c r="BU21" s="155">
        <f t="shared" si="22"/>
        <v>2873.0331753554501</v>
      </c>
      <c r="BV21" s="155">
        <f t="shared" si="23"/>
        <v>574.60663507109007</v>
      </c>
      <c r="BW21" s="155">
        <f t="shared" si="24"/>
        <v>3102.8758293838864</v>
      </c>
      <c r="BX21" s="659"/>
      <c r="BY21" s="261">
        <f t="shared" si="42"/>
        <v>393393.93364928913</v>
      </c>
      <c r="BZ21" s="261">
        <f t="shared" si="25"/>
        <v>2269.5803864382065</v>
      </c>
      <c r="CA21" s="164" t="str">
        <f t="shared" si="26"/>
        <v>○</v>
      </c>
      <c r="CB21" s="659"/>
      <c r="CC21" s="264">
        <f t="shared" si="27"/>
        <v>45</v>
      </c>
      <c r="CD21" s="264">
        <f t="shared" si="28"/>
        <v>20</v>
      </c>
      <c r="CE21" s="264">
        <f t="shared" si="29"/>
        <v>8</v>
      </c>
      <c r="CF21" s="659"/>
      <c r="CG21" s="264">
        <f t="shared" si="30"/>
        <v>25</v>
      </c>
      <c r="CH21" s="264">
        <f t="shared" si="31"/>
        <v>10</v>
      </c>
      <c r="CI21" s="264">
        <f t="shared" si="32"/>
        <v>0</v>
      </c>
      <c r="CJ21" s="659"/>
      <c r="CK21" s="264">
        <f t="shared" si="33"/>
        <v>20</v>
      </c>
      <c r="CL21" s="264">
        <f t="shared" si="34"/>
        <v>10</v>
      </c>
      <c r="CM21" s="264">
        <f t="shared" si="35"/>
        <v>8</v>
      </c>
      <c r="CO21" s="264">
        <f t="shared" si="36"/>
        <v>0</v>
      </c>
      <c r="CQ21" s="264">
        <f t="shared" si="37"/>
        <v>25</v>
      </c>
    </row>
    <row r="22" spans="2:95" s="112" customFormat="1" ht="18" customHeight="1" x14ac:dyDescent="0.2">
      <c r="B22" s="999"/>
      <c r="C22" s="743" t="str">
        <f>IF(②社員基本データ入力!$C22="","",②社員基本データ入力!$C22)</f>
        <v/>
      </c>
      <c r="D22" s="186">
        <f>IF(②社員基本データ入力!$D22="","",②社員基本データ入力!$D22)</f>
        <v>1</v>
      </c>
      <c r="E22" s="26"/>
      <c r="G22" s="131">
        <f t="shared" si="3"/>
        <v>13</v>
      </c>
      <c r="H22" s="167">
        <f>IF(②社員基本データ入力!H22="","",②社員基本データ入力!H22)</f>
        <v>113</v>
      </c>
      <c r="I22" s="170">
        <f>IF(②社員基本データ入力!I22="","",②社員基本データ入力!I22)</f>
        <v>1</v>
      </c>
      <c r="J22" s="172" t="str">
        <f>IF(②社員基本データ入力!J22="","",②社員基本データ入力!J22)</f>
        <v>AO</v>
      </c>
      <c r="K22" s="534" t="str">
        <f>IF(②社員基本データ入力!K22="","",②社員基本データ入力!K22)</f>
        <v/>
      </c>
      <c r="L22" s="169" t="str">
        <f>IF(②社員基本データ入力!L22="","",②社員基本データ入力!L22)</f>
        <v/>
      </c>
      <c r="M22" s="537" t="str">
        <f>IF(②社員基本データ入力!M22="","",②社員基本データ入力!M22)</f>
        <v>一般</v>
      </c>
      <c r="N22" s="538">
        <f>IF(②社員基本データ入力!N22="","",②社員基本データ入力!N22)</f>
        <v>5</v>
      </c>
      <c r="O22" s="535">
        <f>IF(②社員基本データ入力!O22="","",②社員基本データ入力!O22)</f>
        <v>31246</v>
      </c>
      <c r="P22" s="535">
        <f>IF(②社員基本データ入力!P22="","",②社員基本データ入力!P22)</f>
        <v>38722</v>
      </c>
      <c r="Q22" s="175">
        <f t="shared" si="38"/>
        <v>39</v>
      </c>
      <c r="R22" s="175">
        <f t="shared" si="4"/>
        <v>8</v>
      </c>
      <c r="S22" s="175">
        <f t="shared" si="5"/>
        <v>19</v>
      </c>
      <c r="T22" s="175">
        <f t="shared" si="6"/>
        <v>2</v>
      </c>
      <c r="U22" s="536">
        <f>IF($J22="","",IF(②社員基本データ入力!$U22="","",IF($U$4=1,$AE22-(②社員基本データ入力!$V22+SUM(②社員基本データ入力!$W22:$X22)),IF($U$4=3,($AE22-(SUM($W22:$X22)))*②社員基本データ入力!$U22/(②社員基本データ入力!$U22+②社員基本データ入力!$V22),②社員基本データ入力!$U22))))</f>
        <v>162740</v>
      </c>
      <c r="V22" s="536">
        <f>IF($J22="","",IF(②社員基本データ入力!$V22="","",IF($U$4=2,$AE22-(②社員基本データ入力!$U22+SUM(②社員基本データ入力!$W22:$X22)),IF($U$4=3,($AE22-(SUM($W22:$X22)))*②社員基本データ入力!$V22/(②社員基本データ入力!$U22+②社員基本データ入力!$V22),②社員基本データ入力!$V22))))</f>
        <v>83807.283702213288</v>
      </c>
      <c r="W22" s="536" t="str">
        <f>IF($J22="","",IF(②社員基本データ入力!$W22="","",②社員基本データ入力!$W22))</f>
        <v/>
      </c>
      <c r="X22" s="536" t="str">
        <f>IF($J22="","",IF(②社員基本データ入力!$X22="","",②社員基本データ入力!$X22))</f>
        <v/>
      </c>
      <c r="Y22" s="155">
        <f>IF($H22="","",②社員基本データ入力!$BF22*③残業代込み賃金設計一覧表!$D$26)</f>
        <v>53126666.666666672</v>
      </c>
      <c r="Z22" s="580">
        <f t="shared" si="7"/>
        <v>207.08333333333334</v>
      </c>
      <c r="AA22" s="155">
        <f t="shared" si="39"/>
        <v>246547.28370221329</v>
      </c>
      <c r="AB22" s="155">
        <f>IF($H22="","",②社員基本データ入力!$BF22*③残業代込み賃金設計一覧表!$D$26)</f>
        <v>53126666.666666672</v>
      </c>
      <c r="AC22" s="580">
        <f t="shared" si="8"/>
        <v>175.83333333333334</v>
      </c>
      <c r="AD22" s="155">
        <f t="shared" si="40"/>
        <v>292142.18009478675</v>
      </c>
      <c r="AE22" s="213">
        <f>IF($H22="","",IF(AND($N22&gt;=$D$14,$B$44=2),②社員基本データ入力!$Y22,IF(AND(③残業代込み賃金設計一覧表!$N22&gt;=$D$14,$B$44=1),$AD22,$AA22)))</f>
        <v>246547.28370221329</v>
      </c>
      <c r="AF22" s="155" t="str">
        <f>IF(②社員基本データ入力!Z22="","",②社員基本データ入力!Z22)</f>
        <v/>
      </c>
      <c r="AG22" s="155">
        <f>IF(②社員基本データ入力!AA22="","",②社員基本データ入力!AA22)</f>
        <v>5000</v>
      </c>
      <c r="AH22" s="155" t="str">
        <f>IF(②社員基本データ入力!AB22="","",②社員基本データ入力!AB22)</f>
        <v/>
      </c>
      <c r="AI22" s="155" t="str">
        <f>IF(②社員基本データ入力!AC22="","",②社員基本データ入力!AC22)</f>
        <v/>
      </c>
      <c r="AJ22" s="155" t="str">
        <f>IF(②社員基本データ入力!AD22="","",②社員基本データ入力!AD22)</f>
        <v/>
      </c>
      <c r="AK22" s="155" t="str">
        <f>IF(②社員基本データ入力!AE22="","",②社員基本データ入力!AE22)</f>
        <v/>
      </c>
      <c r="AL22" s="155" t="str">
        <f>IF(②社員基本データ入力!AF22="","",②社員基本データ入力!AF22)</f>
        <v/>
      </c>
      <c r="AM22" s="155">
        <f>IF(②社員基本データ入力!AG22="","",②社員基本データ入力!AG22)</f>
        <v>5000</v>
      </c>
      <c r="AN22" s="213">
        <f>IF(②社員基本データ入力!AH22="","",②社員基本データ入力!AH22)</f>
        <v>10000</v>
      </c>
      <c r="AO22" s="155">
        <f>IF(②社員基本データ入力!AI22="","",②社員基本データ入力!AI22)</f>
        <v>15000</v>
      </c>
      <c r="AP22" s="155" t="str">
        <f>IF(②社員基本データ入力!AJ22="","",②社員基本データ入力!AJ22)</f>
        <v/>
      </c>
      <c r="AQ22" s="155" t="str">
        <f>IF(②社員基本データ入力!AK22="","",②社員基本データ入力!AK22)</f>
        <v/>
      </c>
      <c r="AR22" s="155" t="str">
        <f>IF(②社員基本データ入力!AL22="","",②社員基本データ入力!AL22)</f>
        <v/>
      </c>
      <c r="AS22" s="155" t="str">
        <f>IF(②社員基本データ入力!AM22="","",②社員基本データ入力!AM22)</f>
        <v/>
      </c>
      <c r="AT22" s="155" t="str">
        <f>IF(②社員基本データ入力!AN22="","",②社員基本データ入力!AN22)</f>
        <v/>
      </c>
      <c r="AU22" s="589" t="str">
        <f>IF(②社員基本データ入力!AO22="","",②社員基本データ入力!AO22)</f>
        <v/>
      </c>
      <c r="AV22" s="596" t="str">
        <f>IF(②社員基本データ入力!AP22="","",②社員基本データ入力!AP22)</f>
        <v/>
      </c>
      <c r="AW22" s="155">
        <f>IF(②社員基本データ入力!AQ22="","",②社員基本データ入力!AQ22)</f>
        <v>15000</v>
      </c>
      <c r="AX22" s="597" t="str">
        <f>IF(②社員基本データ入力!AR22="","",②社員基本データ入力!AR22)</f>
        <v/>
      </c>
      <c r="AY22" s="592">
        <f>IF(②社員基本データ入力!AS22="","",②社員基本データ入力!AS22)</f>
        <v>30000</v>
      </c>
      <c r="AZ22" s="213">
        <f>IF(②社員基本データ入力!AT22="","",②社員基本データ入力!AT22)</f>
        <v>40000</v>
      </c>
      <c r="BA22" s="155">
        <f t="shared" si="9"/>
        <v>286547.28370221332</v>
      </c>
      <c r="BB22" s="155">
        <f>IF($J22="","",②社員基本データ入力!$Y22-③残業代込み賃金設計一覧表!$AE22)</f>
        <v>49952.716297786712</v>
      </c>
      <c r="BC22" s="155">
        <f t="shared" si="10"/>
        <v>37002.012072434605</v>
      </c>
      <c r="BD22" s="155">
        <f t="shared" si="11"/>
        <v>3700.2012072434604</v>
      </c>
      <c r="BE22" s="155">
        <f t="shared" si="12"/>
        <v>15984.86921529175</v>
      </c>
      <c r="BF22" s="213">
        <f t="shared" si="13"/>
        <v>56687.082494969814</v>
      </c>
      <c r="BG22" s="155">
        <f>IF($J22="","",($BU22-②社員基本データ入力!$BH22)*$BO22+($BV22-②社員基本データ入力!$BI22)*$BP22+($BW22-②社員基本データ入力!$BJ22)*$BQ22)</f>
        <v>-11037.629043491725</v>
      </c>
      <c r="BH22" s="155">
        <f t="shared" si="14"/>
        <v>60990.345341278437</v>
      </c>
      <c r="BI22" s="213">
        <f t="shared" si="15"/>
        <v>60990.345341278437</v>
      </c>
      <c r="BJ22" s="213">
        <f t="shared" si="16"/>
        <v>347537.62904349173</v>
      </c>
      <c r="BK22" s="213">
        <f>IF($BS22="","",$BJ22-②社員基本データ入力!$AU22)</f>
        <v>11037.629043491732</v>
      </c>
      <c r="BL22" s="213">
        <f t="shared" si="17"/>
        <v>404224.71153846156</v>
      </c>
      <c r="BM22" s="213">
        <f>IF($BS22="","",$BL22-②社員基本データ入力!$AZ22)</f>
        <v>0</v>
      </c>
      <c r="BN22" s="659"/>
      <c r="BO22" s="250">
        <f t="shared" si="18"/>
        <v>20</v>
      </c>
      <c r="BP22" s="250">
        <f t="shared" si="19"/>
        <v>10</v>
      </c>
      <c r="BQ22" s="250">
        <f t="shared" si="20"/>
        <v>8</v>
      </c>
      <c r="BR22" s="659"/>
      <c r="BS22" s="155">
        <f t="shared" si="41"/>
        <v>256547.28370221329</v>
      </c>
      <c r="BT22" s="155">
        <f t="shared" si="21"/>
        <v>1480.0804828973842</v>
      </c>
      <c r="BU22" s="155">
        <f t="shared" si="22"/>
        <v>1850.1006036217302</v>
      </c>
      <c r="BV22" s="155">
        <f t="shared" si="23"/>
        <v>370.02012072434604</v>
      </c>
      <c r="BW22" s="155">
        <f t="shared" si="24"/>
        <v>1998.1086519114688</v>
      </c>
      <c r="BX22" s="659"/>
      <c r="BY22" s="261">
        <f t="shared" si="42"/>
        <v>251547.28370221329</v>
      </c>
      <c r="BZ22" s="261">
        <f t="shared" si="25"/>
        <v>1451.2343290512304</v>
      </c>
      <c r="CA22" s="164" t="str">
        <f t="shared" si="26"/>
        <v>○</v>
      </c>
      <c r="CB22" s="659"/>
      <c r="CC22" s="264">
        <f t="shared" si="27"/>
        <v>45</v>
      </c>
      <c r="CD22" s="264">
        <f t="shared" si="28"/>
        <v>20</v>
      </c>
      <c r="CE22" s="264">
        <f t="shared" si="29"/>
        <v>8</v>
      </c>
      <c r="CF22" s="659"/>
      <c r="CG22" s="264">
        <f t="shared" si="30"/>
        <v>25</v>
      </c>
      <c r="CH22" s="264">
        <f t="shared" si="31"/>
        <v>10</v>
      </c>
      <c r="CI22" s="264">
        <f t="shared" si="32"/>
        <v>0</v>
      </c>
      <c r="CJ22" s="659"/>
      <c r="CK22" s="264">
        <f t="shared" si="33"/>
        <v>20</v>
      </c>
      <c r="CL22" s="264">
        <f t="shared" si="34"/>
        <v>10</v>
      </c>
      <c r="CM22" s="264">
        <f t="shared" si="35"/>
        <v>8</v>
      </c>
      <c r="CO22" s="264">
        <f t="shared" si="36"/>
        <v>8</v>
      </c>
      <c r="CQ22" s="264">
        <f t="shared" si="37"/>
        <v>33</v>
      </c>
    </row>
    <row r="23" spans="2:95" s="112" customFormat="1" ht="18" customHeight="1" x14ac:dyDescent="0.2">
      <c r="B23" s="150"/>
      <c r="C23" s="149"/>
      <c r="D23" s="151"/>
      <c r="E23" s="26"/>
      <c r="G23" s="131">
        <f t="shared" si="3"/>
        <v>14</v>
      </c>
      <c r="H23" s="167">
        <f>IF(②社員基本データ入力!H23="","",②社員基本データ入力!H23)</f>
        <v>114</v>
      </c>
      <c r="I23" s="167">
        <f>IF(②社員基本データ入力!I23="","",②社員基本データ入力!I23)</f>
        <v>2</v>
      </c>
      <c r="J23" s="172" t="str">
        <f>IF(②社員基本データ入力!J23="","",②社員基本データ入力!J23)</f>
        <v>AP</v>
      </c>
      <c r="K23" s="534" t="str">
        <f>IF(②社員基本データ入力!K23="","",②社員基本データ入力!K23)</f>
        <v/>
      </c>
      <c r="L23" s="171" t="str">
        <f>IF(②社員基本データ入力!L23="","",②社員基本データ入力!L23)</f>
        <v/>
      </c>
      <c r="M23" s="173" t="str">
        <f>IF(②社員基本データ入力!M23="","",②社員基本データ入力!M23)</f>
        <v>主任</v>
      </c>
      <c r="N23" s="539">
        <f>IF(②社員基本データ入力!N23="","",②社員基本データ入力!N23)</f>
        <v>6</v>
      </c>
      <c r="O23" s="540">
        <f>IF(②社員基本データ入力!O23="","",②社員基本データ入力!O23)</f>
        <v>28831</v>
      </c>
      <c r="P23" s="535">
        <f>IF(②社員基本データ入力!P23="","",②社員基本データ入力!P23)</f>
        <v>39027</v>
      </c>
      <c r="Q23" s="175">
        <f t="shared" si="38"/>
        <v>46</v>
      </c>
      <c r="R23" s="175">
        <f t="shared" si="4"/>
        <v>3</v>
      </c>
      <c r="S23" s="175">
        <f t="shared" si="5"/>
        <v>18</v>
      </c>
      <c r="T23" s="175">
        <f t="shared" si="6"/>
        <v>4</v>
      </c>
      <c r="U23" s="536">
        <f>IF($J23="","",IF(②社員基本データ入力!$U23="","",IF($U$4=1,$AE23-(②社員基本データ入力!$V23+SUM(②社員基本データ入力!$W23:$X23)),IF($U$4=3,($AE23-(SUM($W23:$X23)))*②社員基本データ入力!$U23/(②社員基本データ入力!$U23+②社員基本データ入力!$V23),②社員基本データ入力!$U23))))</f>
        <v>173240</v>
      </c>
      <c r="V23" s="536">
        <f>IF($J23="","",IF(②社員基本データ入力!$V23="","",IF($U$4=2,$AE23-(②社員基本データ入力!$U23+SUM(②社員基本データ入力!$W23:$X23)),IF($U$4=3,($AE23-(SUM($W23:$X23)))*②社員基本データ入力!$V23/(②社員基本データ入力!$U23+②社員基本データ入力!$V23),②社員基本データ入力!$V23))))</f>
        <v>78594.285714285739</v>
      </c>
      <c r="W23" s="536" t="str">
        <f>IF($J23="","",IF(②社員基本データ入力!$W23="","",②社員基本データ入力!$W23))</f>
        <v/>
      </c>
      <c r="X23" s="536" t="str">
        <f>IF($J23="","",IF(②社員基本データ入力!$X23="","",②社員基本データ入力!$X23))</f>
        <v/>
      </c>
      <c r="Y23" s="155">
        <f>IF($H23="","",②社員基本データ入力!$BF23*③残業代込み賃金設計一覧表!$D$26)</f>
        <v>55256933.333333336</v>
      </c>
      <c r="Z23" s="580">
        <f t="shared" si="7"/>
        <v>207.08333333333334</v>
      </c>
      <c r="AA23" s="155">
        <f t="shared" si="39"/>
        <v>251834.28571428574</v>
      </c>
      <c r="AB23" s="155">
        <f>IF($H23="","",②社員基本データ入力!$BF23*③残業代込み賃金設計一覧表!$D$26)</f>
        <v>55256933.333333336</v>
      </c>
      <c r="AC23" s="580">
        <f t="shared" si="8"/>
        <v>175.83333333333334</v>
      </c>
      <c r="AD23" s="155">
        <f t="shared" si="40"/>
        <v>299257.44075829384</v>
      </c>
      <c r="AE23" s="213">
        <f>IF($H23="","",IF(AND($N23&gt;=$D$14,$B$44=2),②社員基本データ入力!$Y23,IF(AND(③残業代込み賃金設計一覧表!$N23&gt;=$D$14,$B$44=1),$AD23,$AA23)))</f>
        <v>251834.28571428574</v>
      </c>
      <c r="AF23" s="155">
        <f>IF(②社員基本データ入力!Z23="","",②社員基本データ入力!Z23)</f>
        <v>10000</v>
      </c>
      <c r="AG23" s="155" t="str">
        <f>IF(②社員基本データ入力!AA23="","",②社員基本データ入力!AA23)</f>
        <v/>
      </c>
      <c r="AH23" s="155" t="str">
        <f>IF(②社員基本データ入力!AB23="","",②社員基本データ入力!AB23)</f>
        <v/>
      </c>
      <c r="AI23" s="155" t="str">
        <f>IF(②社員基本データ入力!AC23="","",②社員基本データ入力!AC23)</f>
        <v/>
      </c>
      <c r="AJ23" s="155" t="str">
        <f>IF(②社員基本データ入力!AD23="","",②社員基本データ入力!AD23)</f>
        <v/>
      </c>
      <c r="AK23" s="155" t="str">
        <f>IF(②社員基本データ入力!AE23="","",②社員基本データ入力!AE23)</f>
        <v/>
      </c>
      <c r="AL23" s="155" t="str">
        <f>IF(②社員基本データ入力!AF23="","",②社員基本データ入力!AF23)</f>
        <v/>
      </c>
      <c r="AM23" s="155">
        <f>IF(②社員基本データ入力!AG23="","",②社員基本データ入力!AG23)</f>
        <v>5000</v>
      </c>
      <c r="AN23" s="213">
        <f>IF(②社員基本データ入力!AH23="","",②社員基本データ入力!AH23)</f>
        <v>15000</v>
      </c>
      <c r="AO23" s="155">
        <f>IF(②社員基本データ入力!AI23="","",②社員基本データ入力!AI23)</f>
        <v>5000</v>
      </c>
      <c r="AP23" s="155" t="str">
        <f>IF(②社員基本データ入力!AJ23="","",②社員基本データ入力!AJ23)</f>
        <v/>
      </c>
      <c r="AQ23" s="155" t="str">
        <f>IF(②社員基本データ入力!AK23="","",②社員基本データ入力!AK23)</f>
        <v/>
      </c>
      <c r="AR23" s="155" t="str">
        <f>IF(②社員基本データ入力!AL23="","",②社員基本データ入力!AL23)</f>
        <v/>
      </c>
      <c r="AS23" s="155" t="str">
        <f>IF(②社員基本データ入力!AM23="","",②社員基本データ入力!AM23)</f>
        <v/>
      </c>
      <c r="AT23" s="155" t="str">
        <f>IF(②社員基本データ入力!AN23="","",②社員基本データ入力!AN23)</f>
        <v/>
      </c>
      <c r="AU23" s="589" t="str">
        <f>IF(②社員基本データ入力!AO23="","",②社員基本データ入力!AO23)</f>
        <v/>
      </c>
      <c r="AV23" s="596" t="str">
        <f>IF(②社員基本データ入力!AP23="","",②社員基本データ入力!AP23)</f>
        <v/>
      </c>
      <c r="AW23" s="155">
        <f>IF(②社員基本データ入力!AQ23="","",②社員基本データ入力!AQ23)</f>
        <v>15000</v>
      </c>
      <c r="AX23" s="597" t="str">
        <f>IF(②社員基本データ入力!AR23="","",②社員基本データ入力!AR23)</f>
        <v/>
      </c>
      <c r="AY23" s="592">
        <f>IF(②社員基本データ入力!AS23="","",②社員基本データ入力!AS23)</f>
        <v>20000</v>
      </c>
      <c r="AZ23" s="213">
        <f>IF(②社員基本データ入力!AT23="","",②社員基本データ入力!AT23)</f>
        <v>35000</v>
      </c>
      <c r="BA23" s="155">
        <f t="shared" si="9"/>
        <v>286834.28571428574</v>
      </c>
      <c r="BB23" s="155">
        <f>IF($J23="","",②社員基本データ入力!$Y23-③残業代込み賃金設計一覧表!$AE23)</f>
        <v>51955.714285714261</v>
      </c>
      <c r="BC23" s="155">
        <f t="shared" si="10"/>
        <v>38485.71428571429</v>
      </c>
      <c r="BD23" s="155">
        <f t="shared" si="11"/>
        <v>3848.5714285714289</v>
      </c>
      <c r="BE23" s="155">
        <f t="shared" si="12"/>
        <v>16625.828571428574</v>
      </c>
      <c r="BF23" s="213">
        <f t="shared" si="13"/>
        <v>58960.114285714291</v>
      </c>
      <c r="BG23" s="155">
        <f>IF($J23="","",($BU23-②社員基本データ入力!$BH23)*$BO23+($BV23-②社員基本データ入力!$BI23)*$BP23+($BW23-②社員基本データ入力!$BJ23)*$BQ23)</f>
        <v>-11480.214560439557</v>
      </c>
      <c r="BH23" s="155">
        <f t="shared" si="14"/>
        <v>63435.928846153816</v>
      </c>
      <c r="BI23" s="213">
        <f t="shared" si="15"/>
        <v>63435.928846153816</v>
      </c>
      <c r="BJ23" s="213">
        <f t="shared" si="16"/>
        <v>350270.21456043958</v>
      </c>
      <c r="BK23" s="213">
        <f>IF($BS23="","",$BJ23-②社員基本データ入力!$AU23)</f>
        <v>11480.214560439577</v>
      </c>
      <c r="BL23" s="213">
        <f t="shared" si="17"/>
        <v>409230.32884615386</v>
      </c>
      <c r="BM23" s="213">
        <f>IF($BS23="","",$BL23-②社員基本データ入力!$AZ23)</f>
        <v>0</v>
      </c>
      <c r="BN23" s="659"/>
      <c r="BO23" s="250">
        <f t="shared" si="18"/>
        <v>20</v>
      </c>
      <c r="BP23" s="250">
        <f t="shared" si="19"/>
        <v>10</v>
      </c>
      <c r="BQ23" s="250">
        <f t="shared" si="20"/>
        <v>8</v>
      </c>
      <c r="BR23" s="659"/>
      <c r="BS23" s="155">
        <f t="shared" si="41"/>
        <v>266834.28571428574</v>
      </c>
      <c r="BT23" s="155">
        <f t="shared" si="21"/>
        <v>1539.4285714285716</v>
      </c>
      <c r="BU23" s="155">
        <f t="shared" si="22"/>
        <v>1924.2857142857144</v>
      </c>
      <c r="BV23" s="155">
        <f t="shared" si="23"/>
        <v>384.85714285714289</v>
      </c>
      <c r="BW23" s="155">
        <f t="shared" si="24"/>
        <v>2078.2285714285717</v>
      </c>
      <c r="BX23" s="659"/>
      <c r="BY23" s="261">
        <f t="shared" si="42"/>
        <v>261834.28571428574</v>
      </c>
      <c r="BZ23" s="261">
        <f t="shared" si="25"/>
        <v>1510.5824175824177</v>
      </c>
      <c r="CA23" s="164" t="str">
        <f t="shared" si="26"/>
        <v>○</v>
      </c>
      <c r="CB23" s="659"/>
      <c r="CC23" s="264">
        <f t="shared" si="27"/>
        <v>45</v>
      </c>
      <c r="CD23" s="264">
        <f t="shared" si="28"/>
        <v>20</v>
      </c>
      <c r="CE23" s="264">
        <f t="shared" si="29"/>
        <v>8</v>
      </c>
      <c r="CF23" s="659"/>
      <c r="CG23" s="264">
        <f t="shared" si="30"/>
        <v>25</v>
      </c>
      <c r="CH23" s="264">
        <f t="shared" si="31"/>
        <v>10</v>
      </c>
      <c r="CI23" s="264">
        <f t="shared" si="32"/>
        <v>0</v>
      </c>
      <c r="CJ23" s="659"/>
      <c r="CK23" s="264">
        <f t="shared" si="33"/>
        <v>20</v>
      </c>
      <c r="CL23" s="264">
        <f t="shared" si="34"/>
        <v>10</v>
      </c>
      <c r="CM23" s="264">
        <f t="shared" si="35"/>
        <v>8</v>
      </c>
      <c r="CO23" s="264">
        <f t="shared" si="36"/>
        <v>7</v>
      </c>
      <c r="CQ23" s="264">
        <f t="shared" si="37"/>
        <v>32</v>
      </c>
    </row>
    <row r="24" spans="2:95" s="112" customFormat="1" ht="18" customHeight="1" x14ac:dyDescent="0.2">
      <c r="B24" s="26"/>
      <c r="C24" s="26"/>
      <c r="D24" s="26"/>
      <c r="E24" s="26"/>
      <c r="G24" s="131">
        <f t="shared" si="3"/>
        <v>15</v>
      </c>
      <c r="H24" s="167">
        <f>IF(②社員基本データ入力!H24="","",②社員基本データ入力!H24)</f>
        <v>115</v>
      </c>
      <c r="I24" s="167">
        <f>IF(②社員基本データ入力!I24="","",②社員基本データ入力!I24)</f>
        <v>1</v>
      </c>
      <c r="J24" s="172" t="str">
        <f>IF(②社員基本データ入力!J24="","",②社員基本データ入力!J24)</f>
        <v>AQ</v>
      </c>
      <c r="K24" s="534" t="str">
        <f>IF(②社員基本データ入力!K24="","",②社員基本データ入力!K24)</f>
        <v/>
      </c>
      <c r="L24" s="171" t="str">
        <f>IF(②社員基本データ入力!L24="","",②社員基本データ入力!L24)</f>
        <v/>
      </c>
      <c r="M24" s="537" t="str">
        <f>IF(②社員基本データ入力!M24="","",②社員基本データ入力!M24)</f>
        <v>一般</v>
      </c>
      <c r="N24" s="541">
        <f>IF(②社員基本データ入力!N24="","",②社員基本データ入力!N24)</f>
        <v>5</v>
      </c>
      <c r="O24" s="540">
        <f>IF(②社員基本データ入力!O24="","",②社員基本データ入力!O24)</f>
        <v>25877</v>
      </c>
      <c r="P24" s="535">
        <f>IF(②社員基本データ入力!P24="","",②社員基本データ入力!P24)</f>
        <v>39609</v>
      </c>
      <c r="Q24" s="175">
        <f t="shared" si="38"/>
        <v>54</v>
      </c>
      <c r="R24" s="175">
        <f t="shared" si="4"/>
        <v>4</v>
      </c>
      <c r="S24" s="175">
        <f t="shared" si="5"/>
        <v>16</v>
      </c>
      <c r="T24" s="175">
        <f t="shared" si="6"/>
        <v>9</v>
      </c>
      <c r="U24" s="536">
        <f>IF($J24="","",IF(②社員基本データ入力!$U24="","",IF($U$4=1,$AE24-(②社員基本データ入力!$V24+SUM(②社員基本データ入力!$W24:$X24)),IF($U$4=3,($AE24-(SUM($W24:$X24)))*②社員基本データ入力!$U24/(②社員基本データ入力!$U24+②社員基本データ入力!$V24),②社員基本データ入力!$U24))))</f>
        <v>179240</v>
      </c>
      <c r="V24" s="536">
        <f>IF($J24="","",IF(②社員基本データ入力!$V24="","",IF($U$4=2,$AE24-(②社員基本データ入力!$U24+SUM(②社員基本データ入力!$W24:$X24)),IF($U$4=3,($AE24-(SUM($W24:$X24)))*②社員基本データ入力!$V24/(②社員基本データ入力!$U24+②社員基本データ入力!$V24),②社員基本データ入力!$V24))))</f>
        <v>84619.879275653919</v>
      </c>
      <c r="W24" s="536" t="str">
        <f>IF($J24="","",IF(②社員基本データ入力!$W24="","",②社員基本データ入力!$W24))</f>
        <v/>
      </c>
      <c r="X24" s="536" t="str">
        <f>IF($J24="","",IF(②社員基本データ入力!$X24="","",②社員基本データ入力!$X24))</f>
        <v/>
      </c>
      <c r="Y24" s="155">
        <f>IF($H24="","",②社員基本データ入力!$BF24*③残業代込み賃金設計一覧表!$D$26)</f>
        <v>55676400</v>
      </c>
      <c r="Z24" s="580">
        <f t="shared" si="7"/>
        <v>207.08333333333334</v>
      </c>
      <c r="AA24" s="155">
        <f t="shared" si="39"/>
        <v>263859.87927565392</v>
      </c>
      <c r="AB24" s="155">
        <f>IF($H24="","",②社員基本データ入力!$BF24*③残業代込み賃金設計一覧表!$D$26)</f>
        <v>55676400</v>
      </c>
      <c r="AC24" s="580">
        <f t="shared" si="8"/>
        <v>175.83333333333334</v>
      </c>
      <c r="AD24" s="155">
        <f t="shared" si="40"/>
        <v>311643.03317535541</v>
      </c>
      <c r="AE24" s="213">
        <f>IF($H24="","",IF(AND($N24&gt;=$D$14,$B$44=2),②社員基本データ入力!$Y24,IF(AND(③残業代込み賃金設計一覧表!$N24&gt;=$D$14,$B$44=1),$AD24,$AA24)))</f>
        <v>263859.87927565392</v>
      </c>
      <c r="AF24" s="155" t="str">
        <f>IF(②社員基本データ入力!Z24="","",②社員基本データ入力!Z24)</f>
        <v/>
      </c>
      <c r="AG24" s="155" t="str">
        <f>IF(②社員基本データ入力!AA24="","",②社員基本データ入力!AA24)</f>
        <v/>
      </c>
      <c r="AH24" s="155" t="str">
        <f>IF(②社員基本データ入力!AB24="","",②社員基本データ入力!AB24)</f>
        <v/>
      </c>
      <c r="AI24" s="155" t="str">
        <f>IF(②社員基本データ入力!AC24="","",②社員基本データ入力!AC24)</f>
        <v/>
      </c>
      <c r="AJ24" s="155" t="str">
        <f>IF(②社員基本データ入力!AD24="","",②社員基本データ入力!AD24)</f>
        <v/>
      </c>
      <c r="AK24" s="155" t="str">
        <f>IF(②社員基本データ入力!AE24="","",②社員基本データ入力!AE24)</f>
        <v/>
      </c>
      <c r="AL24" s="155" t="str">
        <f>IF(②社員基本データ入力!AF24="","",②社員基本データ入力!AF24)</f>
        <v/>
      </c>
      <c r="AM24" s="155">
        <f>IF(②社員基本データ入力!AG24="","",②社員基本データ入力!AG24)</f>
        <v>5000</v>
      </c>
      <c r="AN24" s="213">
        <f>IF(②社員基本データ入力!AH24="","",②社員基本データ入力!AH24)</f>
        <v>5000</v>
      </c>
      <c r="AO24" s="155">
        <f>IF(②社員基本データ入力!AI24="","",②社員基本データ入力!AI24)</f>
        <v>20000</v>
      </c>
      <c r="AP24" s="155" t="str">
        <f>IF(②社員基本データ入力!AJ24="","",②社員基本データ入力!AJ24)</f>
        <v/>
      </c>
      <c r="AQ24" s="155" t="str">
        <f>IF(②社員基本データ入力!AK24="","",②社員基本データ入力!AK24)</f>
        <v/>
      </c>
      <c r="AR24" s="155" t="str">
        <f>IF(②社員基本データ入力!AL24="","",②社員基本データ入力!AL24)</f>
        <v/>
      </c>
      <c r="AS24" s="155" t="str">
        <f>IF(②社員基本データ入力!AM24="","",②社員基本データ入力!AM24)</f>
        <v/>
      </c>
      <c r="AT24" s="155" t="str">
        <f>IF(②社員基本データ入力!AN24="","",②社員基本データ入力!AN24)</f>
        <v/>
      </c>
      <c r="AU24" s="589" t="str">
        <f>IF(②社員基本データ入力!AO24="","",②社員基本データ入力!AO24)</f>
        <v/>
      </c>
      <c r="AV24" s="596" t="str">
        <f>IF(②社員基本データ入力!AP24="","",②社員基本データ入力!AP24)</f>
        <v/>
      </c>
      <c r="AW24" s="155" t="str">
        <f>IF(②社員基本データ入力!AQ24="","",②社員基本データ入力!AQ24)</f>
        <v/>
      </c>
      <c r="AX24" s="597" t="str">
        <f>IF(②社員基本データ入力!AR24="","",②社員基本データ入力!AR24)</f>
        <v/>
      </c>
      <c r="AY24" s="592">
        <f>IF(②社員基本データ入力!AS24="","",②社員基本データ入力!AS24)</f>
        <v>20000</v>
      </c>
      <c r="AZ24" s="213">
        <f>IF(②社員基本データ入力!AT24="","",②社員基本データ入力!AT24)</f>
        <v>25000</v>
      </c>
      <c r="BA24" s="155">
        <f t="shared" si="9"/>
        <v>288859.87927565392</v>
      </c>
      <c r="BB24" s="155">
        <f>IF($J24="","",②社員基本データ入力!$Y24-③残業代込み賃金設計一覧表!$AE24)</f>
        <v>52350.120724346081</v>
      </c>
      <c r="BC24" s="155">
        <f t="shared" si="10"/>
        <v>38777.867203219314</v>
      </c>
      <c r="BD24" s="155">
        <f t="shared" si="11"/>
        <v>3877.7867203219312</v>
      </c>
      <c r="BE24" s="155">
        <f t="shared" si="12"/>
        <v>16752.038631790743</v>
      </c>
      <c r="BF24" s="213">
        <f t="shared" si="13"/>
        <v>59407.692555331989</v>
      </c>
      <c r="BG24" s="155">
        <f>IF($J24="","",($BU24-②社員基本データ入力!$BH24)*$BO24+($BV24-②社員基本データ入力!$BI24)*$BP24+($BW24-②社員基本データ入力!$BJ24)*$BQ24)</f>
        <v>-11567.363213898778</v>
      </c>
      <c r="BH24" s="155">
        <f t="shared" si="14"/>
        <v>63917.483938244855</v>
      </c>
      <c r="BI24" s="213">
        <f t="shared" si="15"/>
        <v>63917.483938244855</v>
      </c>
      <c r="BJ24" s="213">
        <f t="shared" si="16"/>
        <v>352777.36321389879</v>
      </c>
      <c r="BK24" s="213">
        <f>IF($BS24="","",$BJ24-②社員基本データ入力!$AU24)</f>
        <v>11567.363213898789</v>
      </c>
      <c r="BL24" s="213">
        <f t="shared" si="17"/>
        <v>412185.05576923076</v>
      </c>
      <c r="BM24" s="213">
        <f>IF($BS24="","",$BL24-②社員基本データ入力!$AZ24)</f>
        <v>0</v>
      </c>
      <c r="BN24" s="659"/>
      <c r="BO24" s="250">
        <f t="shared" si="18"/>
        <v>20</v>
      </c>
      <c r="BP24" s="250">
        <f t="shared" si="19"/>
        <v>10</v>
      </c>
      <c r="BQ24" s="250">
        <f t="shared" si="20"/>
        <v>8</v>
      </c>
      <c r="BR24" s="659"/>
      <c r="BS24" s="155">
        <f t="shared" si="41"/>
        <v>268859.87927565392</v>
      </c>
      <c r="BT24" s="155">
        <f t="shared" si="21"/>
        <v>1551.1146881287725</v>
      </c>
      <c r="BU24" s="155">
        <f t="shared" si="22"/>
        <v>1938.8933601609656</v>
      </c>
      <c r="BV24" s="155">
        <f t="shared" si="23"/>
        <v>387.77867203219313</v>
      </c>
      <c r="BW24" s="155">
        <f t="shared" si="24"/>
        <v>2094.0048289738429</v>
      </c>
      <c r="BX24" s="659"/>
      <c r="BY24" s="261">
        <f t="shared" si="42"/>
        <v>263859.87927565392</v>
      </c>
      <c r="BZ24" s="261">
        <f t="shared" si="25"/>
        <v>1522.2685342826187</v>
      </c>
      <c r="CA24" s="164" t="str">
        <f t="shared" si="26"/>
        <v>○</v>
      </c>
      <c r="CB24" s="659"/>
      <c r="CC24" s="264">
        <f t="shared" si="27"/>
        <v>45</v>
      </c>
      <c r="CD24" s="264">
        <f t="shared" si="28"/>
        <v>20</v>
      </c>
      <c r="CE24" s="264">
        <f t="shared" si="29"/>
        <v>8</v>
      </c>
      <c r="CF24" s="659"/>
      <c r="CG24" s="264">
        <f t="shared" si="30"/>
        <v>25</v>
      </c>
      <c r="CH24" s="264">
        <f t="shared" si="31"/>
        <v>10</v>
      </c>
      <c r="CI24" s="264">
        <f t="shared" si="32"/>
        <v>0</v>
      </c>
      <c r="CJ24" s="659"/>
      <c r="CK24" s="264">
        <f t="shared" si="33"/>
        <v>20</v>
      </c>
      <c r="CL24" s="264">
        <f t="shared" si="34"/>
        <v>10</v>
      </c>
      <c r="CM24" s="264">
        <f t="shared" si="35"/>
        <v>8</v>
      </c>
      <c r="CO24" s="264">
        <f t="shared" si="36"/>
        <v>0</v>
      </c>
      <c r="CQ24" s="264">
        <f t="shared" si="37"/>
        <v>25</v>
      </c>
    </row>
    <row r="25" spans="2:95" s="112" customFormat="1" ht="18" customHeight="1" x14ac:dyDescent="0.2">
      <c r="B25" s="191" t="s">
        <v>11</v>
      </c>
      <c r="C25" s="192"/>
      <c r="D25" s="196">
        <f>'①残業代込み賃金設計＆検証'!M11</f>
        <v>2080</v>
      </c>
      <c r="E25" s="197" t="s">
        <v>12</v>
      </c>
      <c r="G25" s="131">
        <f t="shared" si="3"/>
        <v>16</v>
      </c>
      <c r="H25" s="167">
        <f>IF(②社員基本データ入力!H25="","",②社員基本データ入力!H25)</f>
        <v>116</v>
      </c>
      <c r="I25" s="167">
        <f>IF(②社員基本データ入力!I25="","",②社員基本データ入力!I25)</f>
        <v>1</v>
      </c>
      <c r="J25" s="172" t="str">
        <f>IF(②社員基本データ入力!J25="","",②社員基本データ入力!J25)</f>
        <v>AR</v>
      </c>
      <c r="K25" s="534" t="str">
        <f>IF(②社員基本データ入力!K25="","",②社員基本データ入力!K25)</f>
        <v/>
      </c>
      <c r="L25" s="171" t="str">
        <f>IF(②社員基本データ入力!L25="","",②社員基本データ入力!L25)</f>
        <v/>
      </c>
      <c r="M25" s="537" t="str">
        <f>IF(②社員基本データ入力!M25="","",②社員基本データ入力!M25)</f>
        <v>一般</v>
      </c>
      <c r="N25" s="541">
        <f>IF(②社員基本データ入力!N25="","",②社員基本データ入力!N25)</f>
        <v>5</v>
      </c>
      <c r="O25" s="540">
        <f>IF(②社員基本データ入力!O25="","",②社員基本データ入力!O25)</f>
        <v>31666</v>
      </c>
      <c r="P25" s="535">
        <f>IF(②社員基本データ入力!P25="","",②社員基本データ入力!P25)</f>
        <v>39678</v>
      </c>
      <c r="Q25" s="175">
        <f t="shared" si="38"/>
        <v>38</v>
      </c>
      <c r="R25" s="175">
        <f t="shared" si="4"/>
        <v>6</v>
      </c>
      <c r="S25" s="175">
        <f t="shared" si="5"/>
        <v>16</v>
      </c>
      <c r="T25" s="175">
        <f t="shared" si="6"/>
        <v>7</v>
      </c>
      <c r="U25" s="536">
        <f>IF($J25="","",IF(②社員基本データ入力!$U25="","",IF($U$4=1,$AE25-(②社員基本データ入力!$V25+SUM(②社員基本データ入力!$W25:$X25)),IF($U$4=3,($AE25-(SUM($W25:$X25)))*②社員基本データ入力!$U25/(②社員基本データ入力!$U25+②社員基本データ入力!$V25),②社員基本データ入力!$U25))))</f>
        <v>161240</v>
      </c>
      <c r="V25" s="536">
        <f>IF($J25="","",IF(②社員基本データ入力!$V25="","",IF($U$4=2,$AE25-(②社員基本データ入力!$U25+SUM(②社員基本データ入力!$W25:$X25)),IF($U$4=3,($AE25-(SUM($W25:$X25)))*②社員基本データ入力!$V25/(②社員基本データ入力!$U25+②社員基本データ入力!$V25),②社員基本データ入力!$V25))))</f>
        <v>72328.04828973845</v>
      </c>
      <c r="W25" s="536" t="str">
        <f>IF($J25="","",IF(②社員基本データ入力!$W25="","",②社員基本データ入力!$W25))</f>
        <v/>
      </c>
      <c r="X25" s="536" t="str">
        <f>IF($J25="","",IF(②社員基本データ入力!$X25="","",②社員基本データ入力!$X25))</f>
        <v/>
      </c>
      <c r="Y25" s="155">
        <f>IF($H25="","",②社員基本データ入力!$BF25*③残業代込み賃金設計一覧表!$D$26)</f>
        <v>49403466.666666672</v>
      </c>
      <c r="Z25" s="580">
        <f t="shared" si="7"/>
        <v>207.08333333333334</v>
      </c>
      <c r="AA25" s="155">
        <f t="shared" si="39"/>
        <v>233568.04828973845</v>
      </c>
      <c r="AB25" s="155">
        <f>IF($H25="","",②社員基本データ入力!$BF25*③残業代込み賃金設計一覧表!$D$26)</f>
        <v>49403466.666666672</v>
      </c>
      <c r="AC25" s="580">
        <f t="shared" si="8"/>
        <v>175.83333333333334</v>
      </c>
      <c r="AD25" s="155">
        <f t="shared" si="40"/>
        <v>275967.58293838863</v>
      </c>
      <c r="AE25" s="213">
        <f>IF($H25="","",IF(AND($N25&gt;=$D$14,$B$44=2),②社員基本データ入力!$Y25,IF(AND(③残業代込み賃金設計一覧表!$N25&gt;=$D$14,$B$44=1),$AD25,$AA25)))</f>
        <v>233568.04828973845</v>
      </c>
      <c r="AF25" s="155" t="str">
        <f>IF(②社員基本データ入力!Z25="","",②社員基本データ入力!Z25)</f>
        <v/>
      </c>
      <c r="AG25" s="155" t="str">
        <f>IF(②社員基本データ入力!AA25="","",②社員基本データ入力!AA25)</f>
        <v/>
      </c>
      <c r="AH25" s="155" t="str">
        <f>IF(②社員基本データ入力!AB25="","",②社員基本データ入力!AB25)</f>
        <v/>
      </c>
      <c r="AI25" s="155" t="str">
        <f>IF(②社員基本データ入力!AC25="","",②社員基本データ入力!AC25)</f>
        <v/>
      </c>
      <c r="AJ25" s="155" t="str">
        <f>IF(②社員基本データ入力!AD25="","",②社員基本データ入力!AD25)</f>
        <v/>
      </c>
      <c r="AK25" s="155" t="str">
        <f>IF(②社員基本データ入力!AE25="","",②社員基本データ入力!AE25)</f>
        <v/>
      </c>
      <c r="AL25" s="155" t="str">
        <f>IF(②社員基本データ入力!AF25="","",②社員基本データ入力!AF25)</f>
        <v/>
      </c>
      <c r="AM25" s="155">
        <f>IF(②社員基本データ入力!AG25="","",②社員基本データ入力!AG25)</f>
        <v>5000</v>
      </c>
      <c r="AN25" s="213">
        <f>IF(②社員基本データ入力!AH25="","",②社員基本データ入力!AH25)</f>
        <v>5000</v>
      </c>
      <c r="AO25" s="155">
        <f>IF(②社員基本データ入力!AI25="","",②社員基本データ入力!AI25)</f>
        <v>15000</v>
      </c>
      <c r="AP25" s="155" t="str">
        <f>IF(②社員基本データ入力!AJ25="","",②社員基本データ入力!AJ25)</f>
        <v/>
      </c>
      <c r="AQ25" s="155" t="str">
        <f>IF(②社員基本データ入力!AK25="","",②社員基本データ入力!AK25)</f>
        <v/>
      </c>
      <c r="AR25" s="155" t="str">
        <f>IF(②社員基本データ入力!AL25="","",②社員基本データ入力!AL25)</f>
        <v/>
      </c>
      <c r="AS25" s="155" t="str">
        <f>IF(②社員基本データ入力!AM25="","",②社員基本データ入力!AM25)</f>
        <v/>
      </c>
      <c r="AT25" s="155" t="str">
        <f>IF(②社員基本データ入力!AN25="","",②社員基本データ入力!AN25)</f>
        <v/>
      </c>
      <c r="AU25" s="589" t="str">
        <f>IF(②社員基本データ入力!AO25="","",②社員基本データ入力!AO25)</f>
        <v/>
      </c>
      <c r="AV25" s="596" t="str">
        <f>IF(②社員基本データ入力!AP25="","",②社員基本データ入力!AP25)</f>
        <v/>
      </c>
      <c r="AW25" s="155" t="str">
        <f>IF(②社員基本データ入力!AQ25="","",②社員基本データ入力!AQ25)</f>
        <v/>
      </c>
      <c r="AX25" s="597" t="str">
        <f>IF(②社員基本データ入力!AR25="","",②社員基本データ入力!AR25)</f>
        <v/>
      </c>
      <c r="AY25" s="592">
        <f>IF(②社員基本データ入力!AS25="","",②社員基本データ入力!AS25)</f>
        <v>15000</v>
      </c>
      <c r="AZ25" s="213">
        <f>IF(②社員基本データ入力!AT25="","",②社員基本データ入力!AT25)</f>
        <v>20000</v>
      </c>
      <c r="BA25" s="155">
        <f t="shared" si="9"/>
        <v>253568.04828973845</v>
      </c>
      <c r="BB25" s="155">
        <f>IF($J25="","",②社員基本データ入力!$Y25-③残業代込み賃金設計一覧表!$AE25)</f>
        <v>46451.95171026155</v>
      </c>
      <c r="BC25" s="155">
        <f t="shared" si="10"/>
        <v>34408.853118712272</v>
      </c>
      <c r="BD25" s="155">
        <f t="shared" si="11"/>
        <v>3440.8853118712273</v>
      </c>
      <c r="BE25" s="155">
        <f t="shared" si="12"/>
        <v>14864.624547283704</v>
      </c>
      <c r="BF25" s="213">
        <f t="shared" si="13"/>
        <v>52714.362977867204</v>
      </c>
      <c r="BG25" s="155">
        <f>IF($J25="","",($BU25-②社員基本データ入力!$BH25)*$BO25+($BV25-②社員基本データ入力!$BI25)*$BP25+($BW25-②社員基本データ入力!$BJ25)*$BQ25)</f>
        <v>-10264.094714440491</v>
      </c>
      <c r="BH25" s="155">
        <f t="shared" si="14"/>
        <v>56716.046424702043</v>
      </c>
      <c r="BI25" s="213">
        <f t="shared" si="15"/>
        <v>56716.046424702043</v>
      </c>
      <c r="BJ25" s="213">
        <f t="shared" si="16"/>
        <v>310284.09471444052</v>
      </c>
      <c r="BK25" s="213">
        <f>IF($BS25="","",$BJ25-②社員基本データ入力!$AU25)</f>
        <v>10264.094714440522</v>
      </c>
      <c r="BL25" s="213">
        <f t="shared" si="17"/>
        <v>362998.45769230771</v>
      </c>
      <c r="BM25" s="213">
        <f>IF($BS25="","",$BL25-②社員基本データ入力!$AZ25)</f>
        <v>0</v>
      </c>
      <c r="BN25" s="659"/>
      <c r="BO25" s="250">
        <f t="shared" si="18"/>
        <v>20</v>
      </c>
      <c r="BP25" s="250">
        <f t="shared" si="19"/>
        <v>10</v>
      </c>
      <c r="BQ25" s="250">
        <f t="shared" si="20"/>
        <v>8</v>
      </c>
      <c r="BR25" s="659"/>
      <c r="BS25" s="155">
        <f t="shared" si="41"/>
        <v>238568.04828973845</v>
      </c>
      <c r="BT25" s="155">
        <f t="shared" si="21"/>
        <v>1376.3541247484909</v>
      </c>
      <c r="BU25" s="155">
        <f t="shared" si="22"/>
        <v>1720.4426559356136</v>
      </c>
      <c r="BV25" s="155">
        <f t="shared" si="23"/>
        <v>344.08853118712273</v>
      </c>
      <c r="BW25" s="155">
        <f t="shared" si="24"/>
        <v>1858.0780684104629</v>
      </c>
      <c r="BX25" s="659"/>
      <c r="BY25" s="261">
        <f t="shared" si="42"/>
        <v>233568.04828973845</v>
      </c>
      <c r="BZ25" s="261">
        <f t="shared" si="25"/>
        <v>1347.5079709023371</v>
      </c>
      <c r="CA25" s="164" t="str">
        <f t="shared" si="26"/>
        <v>○</v>
      </c>
      <c r="CB25" s="659"/>
      <c r="CC25" s="264">
        <f t="shared" si="27"/>
        <v>45</v>
      </c>
      <c r="CD25" s="264">
        <f t="shared" si="28"/>
        <v>20</v>
      </c>
      <c r="CE25" s="264">
        <f t="shared" si="29"/>
        <v>8</v>
      </c>
      <c r="CF25" s="659"/>
      <c r="CG25" s="264">
        <f t="shared" si="30"/>
        <v>25</v>
      </c>
      <c r="CH25" s="264">
        <f t="shared" si="31"/>
        <v>10</v>
      </c>
      <c r="CI25" s="264">
        <f t="shared" si="32"/>
        <v>0</v>
      </c>
      <c r="CJ25" s="659"/>
      <c r="CK25" s="264">
        <f t="shared" si="33"/>
        <v>20</v>
      </c>
      <c r="CL25" s="264">
        <f t="shared" si="34"/>
        <v>10</v>
      </c>
      <c r="CM25" s="264">
        <f t="shared" si="35"/>
        <v>8</v>
      </c>
      <c r="CO25" s="264">
        <f t="shared" si="36"/>
        <v>0</v>
      </c>
      <c r="CQ25" s="264">
        <f t="shared" si="37"/>
        <v>25</v>
      </c>
    </row>
    <row r="26" spans="2:95" s="112" customFormat="1" ht="18" customHeight="1" x14ac:dyDescent="0.2">
      <c r="B26" s="193" t="s">
        <v>14</v>
      </c>
      <c r="C26" s="194"/>
      <c r="D26" s="196">
        <f>'①残業代込み賃金設計＆検証'!M12</f>
        <v>173.33333333333334</v>
      </c>
      <c r="E26" s="197" t="s">
        <v>12</v>
      </c>
      <c r="G26" s="131">
        <f t="shared" si="3"/>
        <v>17</v>
      </c>
      <c r="H26" s="167">
        <f>IF(②社員基本データ入力!H26="","",②社員基本データ入力!H26)</f>
        <v>117</v>
      </c>
      <c r="I26" s="170">
        <f>IF(②社員基本データ入力!I26="","",②社員基本データ入力!I26)</f>
        <v>1</v>
      </c>
      <c r="J26" s="172" t="str">
        <f>IF(②社員基本データ入力!J26="","",②社員基本データ入力!J26)</f>
        <v>AS</v>
      </c>
      <c r="K26" s="534" t="str">
        <f>IF(②社員基本データ入力!K26="","",②社員基本データ入力!K26)</f>
        <v/>
      </c>
      <c r="L26" s="171" t="str">
        <f>IF(②社員基本データ入力!L26="","",②社員基本データ入力!L26)</f>
        <v/>
      </c>
      <c r="M26" s="537" t="str">
        <f>IF(②社員基本データ入力!M26="","",②社員基本データ入力!M26)</f>
        <v>一般</v>
      </c>
      <c r="N26" s="541">
        <f>IF(②社員基本データ入力!N26="","",②社員基本データ入力!N26)</f>
        <v>5</v>
      </c>
      <c r="O26" s="540">
        <f>IF(②社員基本データ入力!O26="","",②社員基本データ入力!O26)</f>
        <v>30727</v>
      </c>
      <c r="P26" s="535">
        <f>IF(②社員基本データ入力!P26="","",②社員基本データ入力!P26)</f>
        <v>39909</v>
      </c>
      <c r="Q26" s="175">
        <f t="shared" si="38"/>
        <v>41</v>
      </c>
      <c r="R26" s="175">
        <f t="shared" si="4"/>
        <v>1</v>
      </c>
      <c r="S26" s="175">
        <f t="shared" si="5"/>
        <v>15</v>
      </c>
      <c r="T26" s="175">
        <f t="shared" si="6"/>
        <v>11</v>
      </c>
      <c r="U26" s="536">
        <f>IF($J26="","",IF(②社員基本データ入力!$U26="","",IF($U$4=1,$AE26-(②社員基本データ入力!$V26+SUM(②社員基本データ入力!$W26:$X26)),IF($U$4=3,($AE26-(SUM($W26:$X26)))*②社員基本データ入力!$U26/(②社員基本データ入力!$U26+②社員基本データ入力!$V26),②社員基本データ入力!$U26))))</f>
        <v>165740</v>
      </c>
      <c r="V26" s="536">
        <f>IF($J26="","",IF(②社員基本データ入力!$V26="","",IF($U$4=2,$AE26-(②社員基本データ入力!$U26+SUM(②社員基本データ入力!$W26:$X26)),IF($U$4=3,($AE26-(SUM($W26:$X26)))*②社員基本データ入力!$V26/(②社員基本データ入力!$U26+②社員基本データ入力!$V26),②社員基本データ入力!$V26))))</f>
        <v>82422.736418511049</v>
      </c>
      <c r="W26" s="536" t="str">
        <f>IF($J26="","",IF(②社員基本データ入力!$W26="","",②社員基本データ入力!$W26))</f>
        <v/>
      </c>
      <c r="X26" s="536" t="str">
        <f>IF($J26="","",IF(②社員基本データ入力!$X26="","",②社員基本データ入力!$X26))</f>
        <v/>
      </c>
      <c r="Y26" s="155">
        <f>IF($H26="","",②社員基本データ入力!$BF26*③残業代込み賃金設計一覧表!$D$26)</f>
        <v>53461200</v>
      </c>
      <c r="Z26" s="580">
        <f t="shared" si="7"/>
        <v>207.08333333333334</v>
      </c>
      <c r="AA26" s="155">
        <f t="shared" si="39"/>
        <v>248162.73641851105</v>
      </c>
      <c r="AB26" s="155">
        <f>IF($H26="","",②社員基本データ入力!$BF26*③残業代込み賃金設計一覧表!$D$26)</f>
        <v>53461200</v>
      </c>
      <c r="AC26" s="580">
        <f t="shared" si="8"/>
        <v>175.83333333333334</v>
      </c>
      <c r="AD26" s="155">
        <f t="shared" si="40"/>
        <v>294044.7393364929</v>
      </c>
      <c r="AE26" s="213">
        <f>IF($H26="","",IF(AND($N26&gt;=$D$14,$B$44=2),②社員基本データ入力!$Y26,IF(AND(③残業代込み賃金設計一覧表!$N26&gt;=$D$14,$B$44=1),$AD26,$AA26)))</f>
        <v>248162.73641851105</v>
      </c>
      <c r="AF26" s="155" t="str">
        <f>IF(②社員基本データ入力!Z26="","",②社員基本データ入力!Z26)</f>
        <v/>
      </c>
      <c r="AG26" s="155">
        <f>IF(②社員基本データ入力!AA26="","",②社員基本データ入力!AA26)</f>
        <v>5000</v>
      </c>
      <c r="AH26" s="155" t="str">
        <f>IF(②社員基本データ入力!AB26="","",②社員基本データ入力!AB26)</f>
        <v/>
      </c>
      <c r="AI26" s="155" t="str">
        <f>IF(②社員基本データ入力!AC26="","",②社員基本データ入力!AC26)</f>
        <v/>
      </c>
      <c r="AJ26" s="155" t="str">
        <f>IF(②社員基本データ入力!AD26="","",②社員基本データ入力!AD26)</f>
        <v/>
      </c>
      <c r="AK26" s="155" t="str">
        <f>IF(②社員基本データ入力!AE26="","",②社員基本データ入力!AE26)</f>
        <v/>
      </c>
      <c r="AL26" s="155" t="str">
        <f>IF(②社員基本データ入力!AF26="","",②社員基本データ入力!AF26)</f>
        <v/>
      </c>
      <c r="AM26" s="155">
        <f>IF(②社員基本データ入力!AG26="","",②社員基本データ入力!AG26)</f>
        <v>5000</v>
      </c>
      <c r="AN26" s="213">
        <f>IF(②社員基本データ入力!AH26="","",②社員基本データ入力!AH26)</f>
        <v>10000</v>
      </c>
      <c r="AO26" s="155">
        <f>IF(②社員基本データ入力!AI26="","",②社員基本データ入力!AI26)</f>
        <v>15000</v>
      </c>
      <c r="AP26" s="155" t="str">
        <f>IF(②社員基本データ入力!AJ26="","",②社員基本データ入力!AJ26)</f>
        <v/>
      </c>
      <c r="AQ26" s="155" t="str">
        <f>IF(②社員基本データ入力!AK26="","",②社員基本データ入力!AK26)</f>
        <v/>
      </c>
      <c r="AR26" s="155" t="str">
        <f>IF(②社員基本データ入力!AL26="","",②社員基本データ入力!AL26)</f>
        <v/>
      </c>
      <c r="AS26" s="155" t="str">
        <f>IF(②社員基本データ入力!AM26="","",②社員基本データ入力!AM26)</f>
        <v/>
      </c>
      <c r="AT26" s="155" t="str">
        <f>IF(②社員基本データ入力!AN26="","",②社員基本データ入力!AN26)</f>
        <v/>
      </c>
      <c r="AU26" s="589" t="str">
        <f>IF(②社員基本データ入力!AO26="","",②社員基本データ入力!AO26)</f>
        <v/>
      </c>
      <c r="AV26" s="596" t="str">
        <f>IF(②社員基本データ入力!AP26="","",②社員基本データ入力!AP26)</f>
        <v/>
      </c>
      <c r="AW26" s="155">
        <f>IF(②社員基本データ入力!AQ26="","",②社員基本データ入力!AQ26)</f>
        <v>15000</v>
      </c>
      <c r="AX26" s="597" t="str">
        <f>IF(②社員基本データ入力!AR26="","",②社員基本データ入力!AR26)</f>
        <v/>
      </c>
      <c r="AY26" s="592">
        <f>IF(②社員基本データ入力!AS26="","",②社員基本データ入力!AS26)</f>
        <v>30000</v>
      </c>
      <c r="AZ26" s="213">
        <f>IF(②社員基本データ入力!AT26="","",②社員基本データ入力!AT26)</f>
        <v>40000</v>
      </c>
      <c r="BA26" s="155">
        <f t="shared" si="9"/>
        <v>288162.73641851102</v>
      </c>
      <c r="BB26" s="155">
        <f>IF($J26="","",②社員基本データ入力!$Y26-③残業代込み賃金設計一覧表!$AE26)</f>
        <v>50267.263581488951</v>
      </c>
      <c r="BC26" s="155">
        <f t="shared" si="10"/>
        <v>37235.010060362169</v>
      </c>
      <c r="BD26" s="155">
        <f t="shared" si="11"/>
        <v>3723.5010060362169</v>
      </c>
      <c r="BE26" s="155">
        <f t="shared" si="12"/>
        <v>16085.524346076458</v>
      </c>
      <c r="BF26" s="213">
        <f t="shared" si="13"/>
        <v>57044.035412474841</v>
      </c>
      <c r="BG26" s="155">
        <f>IF($J26="","",($BU26-②社員基本データ入力!$BH26)*$BO26+($BV26-②社員基本データ入力!$BI26)*$BP26+($BW26-②社員基本データ入力!$BJ26)*$BQ26)</f>
        <v>-11107.131895217461</v>
      </c>
      <c r="BH26" s="155">
        <f t="shared" si="14"/>
        <v>61374.395476706413</v>
      </c>
      <c r="BI26" s="213">
        <f t="shared" si="15"/>
        <v>61374.395476706413</v>
      </c>
      <c r="BJ26" s="213">
        <f t="shared" si="16"/>
        <v>349537.13189521746</v>
      </c>
      <c r="BK26" s="213">
        <f>IF($BS26="","",$BJ26-②社員基本データ入力!$AU26)</f>
        <v>11107.131895217462</v>
      </c>
      <c r="BL26" s="213">
        <f t="shared" si="17"/>
        <v>406581.16730769229</v>
      </c>
      <c r="BM26" s="213">
        <f>IF($BS26="","",$BL26-②社員基本データ入力!$AZ26)</f>
        <v>-5.8207660913467407E-11</v>
      </c>
      <c r="BN26" s="659"/>
      <c r="BO26" s="250">
        <f t="shared" si="18"/>
        <v>20</v>
      </c>
      <c r="BP26" s="250">
        <f t="shared" si="19"/>
        <v>10</v>
      </c>
      <c r="BQ26" s="250">
        <f t="shared" si="20"/>
        <v>8</v>
      </c>
      <c r="BR26" s="659"/>
      <c r="BS26" s="155">
        <f t="shared" si="41"/>
        <v>258162.73641851105</v>
      </c>
      <c r="BT26" s="155">
        <f t="shared" si="21"/>
        <v>1489.4004024144867</v>
      </c>
      <c r="BU26" s="155">
        <f t="shared" si="22"/>
        <v>1861.7505030181085</v>
      </c>
      <c r="BV26" s="155">
        <f t="shared" si="23"/>
        <v>372.35010060362168</v>
      </c>
      <c r="BW26" s="155">
        <f t="shared" si="24"/>
        <v>2010.6905432595572</v>
      </c>
      <c r="BX26" s="659"/>
      <c r="BY26" s="261">
        <f t="shared" si="42"/>
        <v>253162.73641851105</v>
      </c>
      <c r="BZ26" s="261">
        <f t="shared" si="25"/>
        <v>1460.5542485683329</v>
      </c>
      <c r="CA26" s="164" t="str">
        <f t="shared" si="26"/>
        <v>○</v>
      </c>
      <c r="CB26" s="659"/>
      <c r="CC26" s="264">
        <f t="shared" si="27"/>
        <v>45</v>
      </c>
      <c r="CD26" s="264">
        <f t="shared" si="28"/>
        <v>20</v>
      </c>
      <c r="CE26" s="264">
        <f t="shared" si="29"/>
        <v>8</v>
      </c>
      <c r="CF26" s="659"/>
      <c r="CG26" s="264">
        <f t="shared" si="30"/>
        <v>25</v>
      </c>
      <c r="CH26" s="264">
        <f t="shared" si="31"/>
        <v>10</v>
      </c>
      <c r="CI26" s="264">
        <f t="shared" si="32"/>
        <v>0</v>
      </c>
      <c r="CJ26" s="659"/>
      <c r="CK26" s="264">
        <f t="shared" si="33"/>
        <v>20</v>
      </c>
      <c r="CL26" s="264">
        <f t="shared" si="34"/>
        <v>10</v>
      </c>
      <c r="CM26" s="264">
        <f t="shared" si="35"/>
        <v>8</v>
      </c>
      <c r="CO26" s="264">
        <f t="shared" si="36"/>
        <v>8</v>
      </c>
      <c r="CQ26" s="264">
        <f t="shared" si="37"/>
        <v>33</v>
      </c>
    </row>
    <row r="27" spans="2:95" s="112" customFormat="1" ht="18" customHeight="1" x14ac:dyDescent="0.2">
      <c r="B27" s="193" t="s">
        <v>16</v>
      </c>
      <c r="C27" s="194"/>
      <c r="D27" s="198">
        <f>'①残業代込み賃金設計＆検証'!M13</f>
        <v>1177</v>
      </c>
      <c r="E27" s="197" t="s">
        <v>17</v>
      </c>
      <c r="G27" s="131">
        <f t="shared" si="3"/>
        <v>18</v>
      </c>
      <c r="H27" s="167">
        <f>IF(②社員基本データ入力!H27="","",②社員基本データ入力!H27)</f>
        <v>118</v>
      </c>
      <c r="I27" s="167">
        <f>IF(②社員基本データ入力!I27="","",②社員基本データ入力!I27)</f>
        <v>2</v>
      </c>
      <c r="J27" s="172" t="str">
        <f>IF(②社員基本データ入力!J27="","",②社員基本データ入力!J27)</f>
        <v>AT</v>
      </c>
      <c r="K27" s="534" t="str">
        <f>IF(②社員基本データ入力!K27="","",②社員基本データ入力!K27)</f>
        <v/>
      </c>
      <c r="L27" s="171" t="str">
        <f>IF(②社員基本データ入力!L27="","",②社員基本データ入力!L27)</f>
        <v/>
      </c>
      <c r="M27" s="537" t="str">
        <f>IF(②社員基本データ入力!M27="","",②社員基本データ入力!M27)</f>
        <v>一般</v>
      </c>
      <c r="N27" s="541">
        <f>IF(②社員基本データ入力!N27="","",②社員基本データ入力!N27)</f>
        <v>5</v>
      </c>
      <c r="O27" s="540">
        <f>IF(②社員基本データ入力!O27="","",②社員基本データ入力!O27)</f>
        <v>32739</v>
      </c>
      <c r="P27" s="535">
        <f>IF(②社員基本データ入力!P27="","",②社員基本データ入力!P27)</f>
        <v>39998</v>
      </c>
      <c r="Q27" s="175">
        <f t="shared" si="38"/>
        <v>35</v>
      </c>
      <c r="R27" s="175">
        <f t="shared" si="4"/>
        <v>7</v>
      </c>
      <c r="S27" s="175">
        <f t="shared" si="5"/>
        <v>15</v>
      </c>
      <c r="T27" s="175">
        <f t="shared" si="6"/>
        <v>8</v>
      </c>
      <c r="U27" s="536">
        <f>IF($J27="","",IF(②社員基本データ入力!$U27="","",IF($U$4=1,$AE27-(②社員基本データ入力!$V27+SUM(②社員基本データ入力!$W27:$X27)),IF($U$4=3,($AE27-(SUM($W27:$X27)))*②社員基本データ入力!$U27/(②社員基本データ入力!$U27+②社員基本データ入力!$V27),②社員基本データ入力!$U27))))</f>
        <v>156740</v>
      </c>
      <c r="V27" s="536">
        <f>IF($J27="","",IF(②社員基本データ入力!$V27="","",IF($U$4=2,$AE27-(②社員基本データ入力!$U27+SUM(②社員基本データ入力!$W27:$X27)),IF($U$4=3,($AE27-(SUM($W27:$X27)))*②社員基本データ入力!$V27/(②社員基本データ入力!$U27+②社員基本データ入力!$V27),②社員基本データ入力!$V27))))</f>
        <v>74852.676056338008</v>
      </c>
      <c r="W27" s="536" t="str">
        <f>IF($J27="","",IF(②社員基本データ入力!$W27="","",②社員基本データ入力!$W27))</f>
        <v/>
      </c>
      <c r="X27" s="536" t="str">
        <f>IF($J27="","",IF(②社員基本データ入力!$X27="","",②社員基本データ入力!$X27))</f>
        <v/>
      </c>
      <c r="Y27" s="155">
        <f>IF($H27="","",②社員基本データ入力!$BF27*③残業代込み賃金設計一覧表!$D$26)</f>
        <v>48994400</v>
      </c>
      <c r="Z27" s="580">
        <f t="shared" si="7"/>
        <v>207.08333333333334</v>
      </c>
      <c r="AA27" s="155">
        <f t="shared" si="39"/>
        <v>231592.67605633801</v>
      </c>
      <c r="AB27" s="155">
        <f>IF($H27="","",②社員基本データ入力!$BF27*③残業代込み賃金設計一覧表!$D$26)</f>
        <v>48994400</v>
      </c>
      <c r="AC27" s="580">
        <f t="shared" si="8"/>
        <v>175.83333333333334</v>
      </c>
      <c r="AD27" s="155">
        <f t="shared" si="40"/>
        <v>273641.13744075829</v>
      </c>
      <c r="AE27" s="213">
        <f>IF($H27="","",IF(AND($N27&gt;=$D$14,$B$44=2),②社員基本データ入力!$Y27,IF(AND(③残業代込み賃金設計一覧表!$N27&gt;=$D$14,$B$44=1),$AD27,$AA27)))</f>
        <v>231592.67605633801</v>
      </c>
      <c r="AF27" s="155" t="str">
        <f>IF(②社員基本データ入力!Z27="","",②社員基本データ入力!Z27)</f>
        <v/>
      </c>
      <c r="AG27" s="155" t="str">
        <f>IF(②社員基本データ入力!AA27="","",②社員基本データ入力!AA27)</f>
        <v/>
      </c>
      <c r="AH27" s="155" t="str">
        <f>IF(②社員基本データ入力!AB27="","",②社員基本データ入力!AB27)</f>
        <v/>
      </c>
      <c r="AI27" s="155" t="str">
        <f>IF(②社員基本データ入力!AC27="","",②社員基本データ入力!AC27)</f>
        <v/>
      </c>
      <c r="AJ27" s="155" t="str">
        <f>IF(②社員基本データ入力!AD27="","",②社員基本データ入力!AD27)</f>
        <v/>
      </c>
      <c r="AK27" s="155" t="str">
        <f>IF(②社員基本データ入力!AE27="","",②社員基本データ入力!AE27)</f>
        <v/>
      </c>
      <c r="AL27" s="155" t="str">
        <f>IF(②社員基本データ入力!AF27="","",②社員基本データ入力!AF27)</f>
        <v/>
      </c>
      <c r="AM27" s="155">
        <f>IF(②社員基本データ入力!AG27="","",②社員基本データ入力!AG27)</f>
        <v>5000</v>
      </c>
      <c r="AN27" s="213">
        <f>IF(②社員基本データ入力!AH27="","",②社員基本データ入力!AH27)</f>
        <v>5000</v>
      </c>
      <c r="AO27" s="155">
        <f>IF(②社員基本データ入力!AI27="","",②社員基本データ入力!AI27)</f>
        <v>10000</v>
      </c>
      <c r="AP27" s="155" t="str">
        <f>IF(②社員基本データ入力!AJ27="","",②社員基本データ入力!AJ27)</f>
        <v/>
      </c>
      <c r="AQ27" s="155" t="str">
        <f>IF(②社員基本データ入力!AK27="","",②社員基本データ入力!AK27)</f>
        <v/>
      </c>
      <c r="AR27" s="155" t="str">
        <f>IF(②社員基本データ入力!AL27="","",②社員基本データ入力!AL27)</f>
        <v/>
      </c>
      <c r="AS27" s="155" t="str">
        <f>IF(②社員基本データ入力!AM27="","",②社員基本データ入力!AM27)</f>
        <v/>
      </c>
      <c r="AT27" s="155" t="str">
        <f>IF(②社員基本データ入力!AN27="","",②社員基本データ入力!AN27)</f>
        <v/>
      </c>
      <c r="AU27" s="589" t="str">
        <f>IF(②社員基本データ入力!AO27="","",②社員基本データ入力!AO27)</f>
        <v/>
      </c>
      <c r="AV27" s="596" t="str">
        <f>IF(②社員基本データ入力!AP27="","",②社員基本データ入力!AP27)</f>
        <v/>
      </c>
      <c r="AW27" s="155" t="str">
        <f>IF(②社員基本データ入力!AQ27="","",②社員基本データ入力!AQ27)</f>
        <v/>
      </c>
      <c r="AX27" s="597" t="str">
        <f>IF(②社員基本データ入力!AR27="","",②社員基本データ入力!AR27)</f>
        <v/>
      </c>
      <c r="AY27" s="592">
        <f>IF(②社員基本データ入力!AS27="","",②社員基本データ入力!AS27)</f>
        <v>10000</v>
      </c>
      <c r="AZ27" s="213">
        <f>IF(②社員基本データ入力!AT27="","",②社員基本データ入力!AT27)</f>
        <v>15000</v>
      </c>
      <c r="BA27" s="155">
        <f t="shared" si="9"/>
        <v>246592.67605633801</v>
      </c>
      <c r="BB27" s="155">
        <f>IF($J27="","",②社員基本データ入力!$Y27-③残業代込み賃金設計一覧表!$AE27)</f>
        <v>46067.323943661992</v>
      </c>
      <c r="BC27" s="155">
        <f t="shared" si="10"/>
        <v>34123.943661971825</v>
      </c>
      <c r="BD27" s="155">
        <f t="shared" si="11"/>
        <v>3412.3943661971825</v>
      </c>
      <c r="BE27" s="155">
        <f t="shared" si="12"/>
        <v>14741.543661971831</v>
      </c>
      <c r="BF27" s="213">
        <f t="shared" si="13"/>
        <v>52277.881690140835</v>
      </c>
      <c r="BG27" s="155">
        <f>IF($J27="","",($BU27-②社員基本データ入力!$BH27)*$BO27+($BV27-②社員基本データ入力!$BI27)*$BP27+($BW27-②社員基本データ入力!$BJ27)*$BQ27)</f>
        <v>-10179.106771397617</v>
      </c>
      <c r="BH27" s="155">
        <f t="shared" si="14"/>
        <v>56246.430715059607</v>
      </c>
      <c r="BI27" s="213">
        <f t="shared" si="15"/>
        <v>56246.430715059607</v>
      </c>
      <c r="BJ27" s="213">
        <f t="shared" si="16"/>
        <v>302839.10677139764</v>
      </c>
      <c r="BK27" s="213">
        <f>IF($BS27="","",$BJ27-②社員基本データ入力!$AU27)</f>
        <v>10179.106771397637</v>
      </c>
      <c r="BL27" s="213">
        <f t="shared" si="17"/>
        <v>355116.98846153845</v>
      </c>
      <c r="BM27" s="213">
        <f>IF($BS27="","",$BL27-②社員基本データ入力!$AZ27)</f>
        <v>0</v>
      </c>
      <c r="BN27" s="659"/>
      <c r="BO27" s="250">
        <f t="shared" si="18"/>
        <v>20</v>
      </c>
      <c r="BP27" s="250">
        <f t="shared" si="19"/>
        <v>10</v>
      </c>
      <c r="BQ27" s="250">
        <f t="shared" si="20"/>
        <v>8</v>
      </c>
      <c r="BR27" s="659"/>
      <c r="BS27" s="155">
        <f t="shared" si="41"/>
        <v>236592.67605633801</v>
      </c>
      <c r="BT27" s="155">
        <f t="shared" si="21"/>
        <v>1364.9577464788731</v>
      </c>
      <c r="BU27" s="155">
        <f t="shared" si="22"/>
        <v>1706.1971830985913</v>
      </c>
      <c r="BV27" s="155">
        <f t="shared" si="23"/>
        <v>341.23943661971828</v>
      </c>
      <c r="BW27" s="155">
        <f t="shared" si="24"/>
        <v>1842.6929577464789</v>
      </c>
      <c r="BX27" s="659"/>
      <c r="BY27" s="261">
        <f t="shared" si="42"/>
        <v>231592.67605633801</v>
      </c>
      <c r="BZ27" s="261">
        <f t="shared" si="25"/>
        <v>1336.1115926327193</v>
      </c>
      <c r="CA27" s="164" t="str">
        <f t="shared" si="26"/>
        <v>○</v>
      </c>
      <c r="CB27" s="659"/>
      <c r="CC27" s="264">
        <f t="shared" si="27"/>
        <v>45</v>
      </c>
      <c r="CD27" s="264">
        <f t="shared" si="28"/>
        <v>20</v>
      </c>
      <c r="CE27" s="264">
        <f t="shared" si="29"/>
        <v>8</v>
      </c>
      <c r="CF27" s="659"/>
      <c r="CG27" s="264">
        <f t="shared" si="30"/>
        <v>25</v>
      </c>
      <c r="CH27" s="264">
        <f t="shared" si="31"/>
        <v>10</v>
      </c>
      <c r="CI27" s="264">
        <f t="shared" si="32"/>
        <v>0</v>
      </c>
      <c r="CJ27" s="659"/>
      <c r="CK27" s="264">
        <f t="shared" si="33"/>
        <v>20</v>
      </c>
      <c r="CL27" s="264">
        <f t="shared" si="34"/>
        <v>10</v>
      </c>
      <c r="CM27" s="264">
        <f t="shared" si="35"/>
        <v>8</v>
      </c>
      <c r="CO27" s="264">
        <f t="shared" si="36"/>
        <v>0</v>
      </c>
      <c r="CQ27" s="264">
        <f t="shared" si="37"/>
        <v>25</v>
      </c>
    </row>
    <row r="28" spans="2:95" s="112" customFormat="1" ht="18" customHeight="1" x14ac:dyDescent="0.2">
      <c r="B28" s="26"/>
      <c r="C28" s="26"/>
      <c r="D28" s="26"/>
      <c r="E28" s="6"/>
      <c r="G28" s="131">
        <f t="shared" si="3"/>
        <v>19</v>
      </c>
      <c r="H28" s="167">
        <f>IF(②社員基本データ入力!H28="","",②社員基本データ入力!H28)</f>
        <v>119</v>
      </c>
      <c r="I28" s="167">
        <f>IF(②社員基本データ入力!I28="","",②社員基本データ入力!I28)</f>
        <v>1</v>
      </c>
      <c r="J28" s="172" t="str">
        <f>IF(②社員基本データ入力!J28="","",②社員基本データ入力!J28)</f>
        <v>AU</v>
      </c>
      <c r="K28" s="534" t="str">
        <f>IF(②社員基本データ入力!K28="","",②社員基本データ入力!K28)</f>
        <v/>
      </c>
      <c r="L28" s="171" t="str">
        <f>IF(②社員基本データ入力!L28="","",②社員基本データ入力!L28)</f>
        <v/>
      </c>
      <c r="M28" s="173" t="str">
        <f>IF(②社員基本データ入力!M28="","",②社員基本データ入力!M28)</f>
        <v>主任</v>
      </c>
      <c r="N28" s="539">
        <f>IF(②社員基本データ入力!N28="","",②社員基本データ入力!N28)</f>
        <v>6</v>
      </c>
      <c r="O28" s="540">
        <f>IF(②社員基本データ入力!O28="","",②社員基本データ入力!O28)</f>
        <v>32912</v>
      </c>
      <c r="P28" s="535">
        <f>IF(②社員基本データ入力!P28="","",②社員基本データ入力!P28)</f>
        <v>40090</v>
      </c>
      <c r="Q28" s="175">
        <f t="shared" si="38"/>
        <v>35</v>
      </c>
      <c r="R28" s="175">
        <f t="shared" si="4"/>
        <v>1</v>
      </c>
      <c r="S28" s="175">
        <f t="shared" si="5"/>
        <v>15</v>
      </c>
      <c r="T28" s="175">
        <f t="shared" si="6"/>
        <v>5</v>
      </c>
      <c r="U28" s="536">
        <f>IF($J28="","",IF(②社員基本データ入力!$U28="","",IF($U$4=1,$AE28-(②社員基本データ入力!$V28+SUM(②社員基本データ入力!$W28:$X28)),IF($U$4=3,($AE28-(SUM($W28:$X28)))*②社員基本データ入力!$U28/(②社員基本データ入力!$U28+②社員基本データ入力!$V28),②社員基本データ入力!$U28))))</f>
        <v>156740</v>
      </c>
      <c r="V28" s="536">
        <f>IF($J28="","",IF(②社員基本データ入力!$V28="","",IF($U$4=2,$AE28-(②社員基本データ入力!$U28+SUM(②社員基本データ入力!$W28:$X28)),IF($U$4=3,($AE28-(SUM($W28:$X28)))*②社員基本データ入力!$V28/(②社員基本データ入力!$U28+②社員基本データ入力!$V28),②社員基本データ入力!$V28))))</f>
        <v>82179.034205231379</v>
      </c>
      <c r="W28" s="536" t="str">
        <f>IF($J28="","",IF(②社員基本データ入力!$W28="","",②社員基本データ入力!$W28))</f>
        <v/>
      </c>
      <c r="X28" s="536" t="str">
        <f>IF($J28="","",IF(②社員基本データ入力!$X28="","",②社員基本データ入力!$X28))</f>
        <v/>
      </c>
      <c r="Y28" s="155">
        <f>IF($H28="","",②社員基本データ入力!$BF28*③残業代込み賃金設計一覧表!$D$26)</f>
        <v>52582400</v>
      </c>
      <c r="Z28" s="580">
        <f t="shared" si="7"/>
        <v>207.08333333333334</v>
      </c>
      <c r="AA28" s="155">
        <f t="shared" si="39"/>
        <v>238919.03420523138</v>
      </c>
      <c r="AB28" s="155">
        <f>IF($H28="","",②社員基本データ入力!$BF28*③残業代込み賃金設計一覧表!$D$26)</f>
        <v>52582400</v>
      </c>
      <c r="AC28" s="580">
        <f t="shared" si="8"/>
        <v>175.83333333333334</v>
      </c>
      <c r="AD28" s="155">
        <f t="shared" si="40"/>
        <v>284046.82464454975</v>
      </c>
      <c r="AE28" s="213">
        <f>IF($H28="","",IF(AND($N28&gt;=$D$14,$B$44=2),②社員基本データ入力!$Y28,IF(AND(③残業代込み賃金設計一覧表!$N28&gt;=$D$14,$B$44=1),$AD28,$AA28)))</f>
        <v>238919.03420523138</v>
      </c>
      <c r="AF28" s="155">
        <f>IF(②社員基本データ入力!Z28="","",②社員基本データ入力!Z28)</f>
        <v>10000</v>
      </c>
      <c r="AG28" s="155" t="str">
        <f>IF(②社員基本データ入力!AA28="","",②社員基本データ入力!AA28)</f>
        <v/>
      </c>
      <c r="AH28" s="155" t="str">
        <f>IF(②社員基本データ入力!AB28="","",②社員基本データ入力!AB28)</f>
        <v/>
      </c>
      <c r="AI28" s="155" t="str">
        <f>IF(②社員基本データ入力!AC28="","",②社員基本データ入力!AC28)</f>
        <v/>
      </c>
      <c r="AJ28" s="155" t="str">
        <f>IF(②社員基本データ入力!AD28="","",②社員基本データ入力!AD28)</f>
        <v/>
      </c>
      <c r="AK28" s="155" t="str">
        <f>IF(②社員基本データ入力!AE28="","",②社員基本データ入力!AE28)</f>
        <v/>
      </c>
      <c r="AL28" s="155" t="str">
        <f>IF(②社員基本データ入力!AF28="","",②社員基本データ入力!AF28)</f>
        <v/>
      </c>
      <c r="AM28" s="155">
        <f>IF(②社員基本データ入力!AG28="","",②社員基本データ入力!AG28)</f>
        <v>5000</v>
      </c>
      <c r="AN28" s="213">
        <f>IF(②社員基本データ入力!AH28="","",②社員基本データ入力!AH28)</f>
        <v>15000</v>
      </c>
      <c r="AO28" s="155" t="str">
        <f>IF(②社員基本データ入力!AI28="","",②社員基本データ入力!AI28)</f>
        <v/>
      </c>
      <c r="AP28" s="155" t="str">
        <f>IF(②社員基本データ入力!AJ28="","",②社員基本データ入力!AJ28)</f>
        <v/>
      </c>
      <c r="AQ28" s="155" t="str">
        <f>IF(②社員基本データ入力!AK28="","",②社員基本データ入力!AK28)</f>
        <v/>
      </c>
      <c r="AR28" s="155" t="str">
        <f>IF(②社員基本データ入力!AL28="","",②社員基本データ入力!AL28)</f>
        <v/>
      </c>
      <c r="AS28" s="155" t="str">
        <f>IF(②社員基本データ入力!AM28="","",②社員基本データ入力!AM28)</f>
        <v/>
      </c>
      <c r="AT28" s="155" t="str">
        <f>IF(②社員基本データ入力!AN28="","",②社員基本データ入力!AN28)</f>
        <v/>
      </c>
      <c r="AU28" s="589" t="str">
        <f>IF(②社員基本データ入力!AO28="","",②社員基本データ入力!AO28)</f>
        <v/>
      </c>
      <c r="AV28" s="596" t="str">
        <f>IF(②社員基本データ入力!AP28="","",②社員基本データ入力!AP28)</f>
        <v/>
      </c>
      <c r="AW28" s="155" t="str">
        <f>IF(②社員基本データ入力!AQ28="","",②社員基本データ入力!AQ28)</f>
        <v/>
      </c>
      <c r="AX28" s="597" t="str">
        <f>IF(②社員基本データ入力!AR28="","",②社員基本データ入力!AR28)</f>
        <v/>
      </c>
      <c r="AY28" s="592">
        <f>IF(②社員基本データ入力!AS28="","",②社員基本データ入力!AS28)</f>
        <v>0</v>
      </c>
      <c r="AZ28" s="213">
        <f>IF(②社員基本データ入力!AT28="","",②社員基本データ入力!AT28)</f>
        <v>15000</v>
      </c>
      <c r="BA28" s="155">
        <f t="shared" si="9"/>
        <v>253919.03420523138</v>
      </c>
      <c r="BB28" s="155">
        <f>IF($J28="","",②社員基本データ入力!$Y28-③残業代込み賃金設計一覧表!$AE28)</f>
        <v>49440.965794768621</v>
      </c>
      <c r="BC28" s="155">
        <f t="shared" si="10"/>
        <v>36622.937625754523</v>
      </c>
      <c r="BD28" s="155">
        <f t="shared" si="11"/>
        <v>3662.2937625754525</v>
      </c>
      <c r="BE28" s="155">
        <f t="shared" si="12"/>
        <v>15821.109054325956</v>
      </c>
      <c r="BF28" s="213">
        <f t="shared" si="13"/>
        <v>56106.340442655928</v>
      </c>
      <c r="BG28" s="155">
        <f>IF($J28="","",($BU28-②社員基本データ入力!$BH28)*$BO28+($BV28-②社員基本データ入力!$BI28)*$BP28+($BW28-②社員基本データ入力!$BJ28)*$BQ28)</f>
        <v>-10924.55186503637</v>
      </c>
      <c r="BH28" s="155">
        <f t="shared" si="14"/>
        <v>60365.517659804987</v>
      </c>
      <c r="BI28" s="213">
        <f t="shared" si="15"/>
        <v>60365.517659804987</v>
      </c>
      <c r="BJ28" s="213">
        <f t="shared" si="16"/>
        <v>314284.55186503637</v>
      </c>
      <c r="BK28" s="213">
        <f>IF($BS28="","",$BJ28-②社員基本データ入力!$AU28)</f>
        <v>10924.551865036367</v>
      </c>
      <c r="BL28" s="213">
        <f t="shared" si="17"/>
        <v>370390.89230769232</v>
      </c>
      <c r="BM28" s="213">
        <f>IF($BS28="","",$BL28-②社員基本データ入力!$AZ28)</f>
        <v>0</v>
      </c>
      <c r="BN28" s="659"/>
      <c r="BO28" s="250">
        <f t="shared" si="18"/>
        <v>20</v>
      </c>
      <c r="BP28" s="250">
        <f t="shared" si="19"/>
        <v>10</v>
      </c>
      <c r="BQ28" s="250">
        <f t="shared" si="20"/>
        <v>8</v>
      </c>
      <c r="BR28" s="659"/>
      <c r="BS28" s="155">
        <f t="shared" si="41"/>
        <v>253919.03420523138</v>
      </c>
      <c r="BT28" s="155">
        <f t="shared" si="21"/>
        <v>1464.917505030181</v>
      </c>
      <c r="BU28" s="155">
        <f t="shared" si="22"/>
        <v>1831.1468812877263</v>
      </c>
      <c r="BV28" s="155">
        <f t="shared" si="23"/>
        <v>366.22937625754525</v>
      </c>
      <c r="BW28" s="155">
        <f t="shared" si="24"/>
        <v>1977.6386317907445</v>
      </c>
      <c r="BX28" s="659"/>
      <c r="BY28" s="261">
        <f t="shared" si="42"/>
        <v>248919.03420523138</v>
      </c>
      <c r="BZ28" s="261">
        <f t="shared" si="25"/>
        <v>1436.0713511840272</v>
      </c>
      <c r="CA28" s="164" t="str">
        <f t="shared" si="26"/>
        <v>○</v>
      </c>
      <c r="CB28" s="659"/>
      <c r="CC28" s="264">
        <f t="shared" si="27"/>
        <v>45</v>
      </c>
      <c r="CD28" s="264">
        <f t="shared" si="28"/>
        <v>20</v>
      </c>
      <c r="CE28" s="264">
        <f t="shared" si="29"/>
        <v>8</v>
      </c>
      <c r="CF28" s="659"/>
      <c r="CG28" s="264">
        <f t="shared" si="30"/>
        <v>25</v>
      </c>
      <c r="CH28" s="264">
        <f t="shared" si="31"/>
        <v>10</v>
      </c>
      <c r="CI28" s="264">
        <f t="shared" si="32"/>
        <v>0</v>
      </c>
      <c r="CJ28" s="659"/>
      <c r="CK28" s="264">
        <f t="shared" si="33"/>
        <v>20</v>
      </c>
      <c r="CL28" s="264">
        <f t="shared" si="34"/>
        <v>10</v>
      </c>
      <c r="CM28" s="264">
        <f t="shared" si="35"/>
        <v>8</v>
      </c>
      <c r="CO28" s="264">
        <f t="shared" si="36"/>
        <v>0</v>
      </c>
      <c r="CQ28" s="264">
        <f t="shared" si="37"/>
        <v>25</v>
      </c>
    </row>
    <row r="29" spans="2:95" s="112" customFormat="1" ht="18" customHeight="1" x14ac:dyDescent="0.2">
      <c r="B29" s="83" t="s">
        <v>158</v>
      </c>
      <c r="C29" s="15"/>
      <c r="D29" s="26"/>
      <c r="E29" s="26"/>
      <c r="G29" s="131">
        <f t="shared" si="3"/>
        <v>20</v>
      </c>
      <c r="H29" s="167">
        <f>IF(②社員基本データ入力!H29="","",②社員基本データ入力!H29)</f>
        <v>120</v>
      </c>
      <c r="I29" s="167">
        <f>IF(②社員基本データ入力!I29="","",②社員基本データ入力!I29)</f>
        <v>1</v>
      </c>
      <c r="J29" s="172" t="str">
        <f>IF(②社員基本データ入力!J29="","",②社員基本データ入力!J29)</f>
        <v>AV</v>
      </c>
      <c r="K29" s="534" t="str">
        <f>IF(②社員基本データ入力!K29="","",②社員基本データ入力!K29)</f>
        <v/>
      </c>
      <c r="L29" s="171" t="str">
        <f>IF(②社員基本データ入力!L29="","",②社員基本データ入力!L29)</f>
        <v/>
      </c>
      <c r="M29" s="173" t="str">
        <f>IF(②社員基本データ入力!M29="","",②社員基本データ入力!M29)</f>
        <v>部長</v>
      </c>
      <c r="N29" s="539">
        <f>IF(②社員基本データ入力!N29="","",②社員基本データ入力!N29)</f>
        <v>11</v>
      </c>
      <c r="O29" s="540">
        <f>IF(②社員基本データ入力!O29="","",②社員基本データ入力!O29)</f>
        <v>30990</v>
      </c>
      <c r="P29" s="535">
        <f>IF(②社員基本データ入力!P29="","",②社員基本データ入力!P29)</f>
        <v>40287</v>
      </c>
      <c r="Q29" s="175">
        <f t="shared" si="38"/>
        <v>40</v>
      </c>
      <c r="R29" s="175">
        <f t="shared" si="4"/>
        <v>4</v>
      </c>
      <c r="S29" s="175">
        <f t="shared" si="5"/>
        <v>14</v>
      </c>
      <c r="T29" s="175">
        <f t="shared" si="6"/>
        <v>11</v>
      </c>
      <c r="U29" s="536">
        <f>IF($J29="","",IF(②社員基本データ入力!$U29="","",IF($U$4=1,$AE29-(②社員基本データ入力!$V29+SUM(②社員基本データ入力!$W29:$X29)),IF($U$4=3,($AE29-(SUM($W29:$X29)))*②社員基本データ入力!$U29/(②社員基本データ入力!$U29+②社員基本データ入力!$V29),②社員基本データ入力!$U29))))</f>
        <v>164240</v>
      </c>
      <c r="V29" s="536">
        <f>IF($J29="","",IF(②社員基本データ入力!$V29="","",IF($U$4=2,$AE29-(②社員基本データ入力!$U29+SUM(②社員基本データ入力!$W29:$X29)),IF($U$4=3,($AE29-(SUM($W29:$X29)))*②社員基本データ入力!$V29/(②社員基本データ入力!$U29+②社員基本データ入力!$V29),②社員基本データ入力!$V29))))</f>
        <v>247956.77725118486</v>
      </c>
      <c r="W29" s="536" t="str">
        <f>IF($J29="","",IF(②社員基本データ入力!$W29="","",②社員基本データ入力!$W29))</f>
        <v/>
      </c>
      <c r="X29" s="536" t="str">
        <f>IF($J29="","",IF(②社員基本データ入力!$X29="","",②社員基本データ入力!$X29))</f>
        <v/>
      </c>
      <c r="Y29" s="155">
        <f>IF($H29="","",②社員基本データ入力!$BF29*③残業代込み賃金設計一覧表!$D$26)</f>
        <v>88302933.333333343</v>
      </c>
      <c r="Z29" s="580">
        <f t="shared" si="7"/>
        <v>207.08333333333334</v>
      </c>
      <c r="AA29" s="155">
        <f t="shared" si="39"/>
        <v>336412.55533199199</v>
      </c>
      <c r="AB29" s="155">
        <f>IF($H29="","",②社員基本データ入力!$BF29*③残業代込み賃金設計一覧表!$D$26)</f>
        <v>88302933.333333343</v>
      </c>
      <c r="AC29" s="580">
        <f t="shared" si="8"/>
        <v>175.83333333333334</v>
      </c>
      <c r="AD29" s="155">
        <f t="shared" si="40"/>
        <v>412196.77725118486</v>
      </c>
      <c r="AE29" s="213">
        <f>IF($H29="","",IF(AND($N29&gt;=$D$14,$B$44=2),②社員基本データ入力!$Y29,IF(AND(③残業代込み賃金設計一覧表!$N29&gt;=$D$14,$B$44=1),$AD29,$AA29)))</f>
        <v>412196.77725118486</v>
      </c>
      <c r="AF29" s="155">
        <f>IF(②社員基本データ入力!Z29="","",②社員基本データ入力!Z29)</f>
        <v>70000</v>
      </c>
      <c r="AG29" s="155">
        <f>IF(②社員基本データ入力!AA29="","",②社員基本データ入力!AA29)</f>
        <v>15000</v>
      </c>
      <c r="AH29" s="155" t="str">
        <f>IF(②社員基本データ入力!AB29="","",②社員基本データ入力!AB29)</f>
        <v/>
      </c>
      <c r="AI29" s="155" t="str">
        <f>IF(②社員基本データ入力!AC29="","",②社員基本データ入力!AC29)</f>
        <v/>
      </c>
      <c r="AJ29" s="155" t="str">
        <f>IF(②社員基本データ入力!AD29="","",②社員基本データ入力!AD29)</f>
        <v/>
      </c>
      <c r="AK29" s="155" t="str">
        <f>IF(②社員基本データ入力!AE29="","",②社員基本データ入力!AE29)</f>
        <v/>
      </c>
      <c r="AL29" s="155" t="str">
        <f>IF(②社員基本データ入力!AF29="","",②社員基本データ入力!AF29)</f>
        <v/>
      </c>
      <c r="AM29" s="155">
        <f>IF(②社員基本データ入力!AG29="","",②社員基本データ入力!AG29)</f>
        <v>5000</v>
      </c>
      <c r="AN29" s="213">
        <f>IF(②社員基本データ入力!AH29="","",②社員基本データ入力!AH29)</f>
        <v>90000</v>
      </c>
      <c r="AO29" s="155">
        <f>IF(②社員基本データ入力!AI29="","",②社員基本データ入力!AI29)</f>
        <v>15000</v>
      </c>
      <c r="AP29" s="155" t="str">
        <f>IF(②社員基本データ入力!AJ29="","",②社員基本データ入力!AJ29)</f>
        <v/>
      </c>
      <c r="AQ29" s="155" t="str">
        <f>IF(②社員基本データ入力!AK29="","",②社員基本データ入力!AK29)</f>
        <v/>
      </c>
      <c r="AR29" s="155" t="str">
        <f>IF(②社員基本データ入力!AL29="","",②社員基本データ入力!AL29)</f>
        <v/>
      </c>
      <c r="AS29" s="155" t="str">
        <f>IF(②社員基本データ入力!AM29="","",②社員基本データ入力!AM29)</f>
        <v/>
      </c>
      <c r="AT29" s="155" t="str">
        <f>IF(②社員基本データ入力!AN29="","",②社員基本データ入力!AN29)</f>
        <v/>
      </c>
      <c r="AU29" s="589" t="str">
        <f>IF(②社員基本データ入力!AO29="","",②社員基本データ入力!AO29)</f>
        <v/>
      </c>
      <c r="AV29" s="596" t="str">
        <f>IF(②社員基本データ入力!AP29="","",②社員基本データ入力!AP29)</f>
        <v/>
      </c>
      <c r="AW29" s="155" t="str">
        <f>IF(②社員基本データ入力!AQ29="","",②社員基本データ入力!AQ29)</f>
        <v/>
      </c>
      <c r="AX29" s="597" t="str">
        <f>IF(②社員基本データ入力!AR29="","",②社員基本データ入力!AR29)</f>
        <v/>
      </c>
      <c r="AY29" s="592">
        <f>IF(②社員基本データ入力!AS29="","",②社員基本データ入力!AS29)</f>
        <v>15000</v>
      </c>
      <c r="AZ29" s="213">
        <f>IF(②社員基本データ入力!AT29="","",②社員基本データ入力!AT29)</f>
        <v>105000</v>
      </c>
      <c r="BA29" s="155">
        <f t="shared" si="9"/>
        <v>517196.77725118486</v>
      </c>
      <c r="BB29" s="155">
        <f>IF($J29="","",②社員基本データ入力!$Y29-③残業代込み賃金設計一覧表!$AE29)</f>
        <v>7243.2227488151402</v>
      </c>
      <c r="BC29" s="155">
        <f t="shared" si="10"/>
        <v>0</v>
      </c>
      <c r="BD29" s="155">
        <f t="shared" si="11"/>
        <v>0</v>
      </c>
      <c r="BE29" s="155">
        <f t="shared" si="12"/>
        <v>0</v>
      </c>
      <c r="BF29" s="213">
        <f t="shared" si="13"/>
        <v>0</v>
      </c>
      <c r="BG29" s="155">
        <f>IF($J29="","",($BU29-②社員基本データ入力!$BH29)*$BO29+($BV29-②社員基本データ入力!$BI29)*$BP29+($BW29-②社員基本データ入力!$BJ29)*$BQ29)</f>
        <v>0</v>
      </c>
      <c r="BH29" s="155">
        <f t="shared" si="14"/>
        <v>7243.2227488151402</v>
      </c>
      <c r="BI29" s="213">
        <f t="shared" si="15"/>
        <v>7243.2227488151402</v>
      </c>
      <c r="BJ29" s="213">
        <f t="shared" si="16"/>
        <v>524440</v>
      </c>
      <c r="BK29" s="213">
        <f>IF($BS29="","",$BJ29-②社員基本データ入力!$AU29)</f>
        <v>0</v>
      </c>
      <c r="BL29" s="213">
        <f t="shared" si="17"/>
        <v>524440</v>
      </c>
      <c r="BM29" s="213">
        <f>IF($BS29="","",$BL29-②社員基本データ入力!$AZ29)</f>
        <v>0</v>
      </c>
      <c r="BN29" s="659"/>
      <c r="BO29" s="250">
        <f t="shared" si="18"/>
        <v>0</v>
      </c>
      <c r="BP29" s="250">
        <f t="shared" si="19"/>
        <v>0</v>
      </c>
      <c r="BQ29" s="250">
        <f t="shared" si="20"/>
        <v>0</v>
      </c>
      <c r="BR29" s="659"/>
      <c r="BS29" s="155">
        <f t="shared" si="41"/>
        <v>502196.77725118486</v>
      </c>
      <c r="BT29" s="155">
        <f t="shared" si="21"/>
        <v>2897.2890995260664</v>
      </c>
      <c r="BU29" s="155">
        <f t="shared" si="22"/>
        <v>3621.6113744075828</v>
      </c>
      <c r="BV29" s="155">
        <f t="shared" si="23"/>
        <v>724.32227488151659</v>
      </c>
      <c r="BW29" s="155">
        <f t="shared" si="24"/>
        <v>3911.3402843601898</v>
      </c>
      <c r="BX29" s="659"/>
      <c r="BY29" s="261">
        <f t="shared" si="42"/>
        <v>497196.77725118486</v>
      </c>
      <c r="BZ29" s="261">
        <f t="shared" si="25"/>
        <v>2868.4429456799126</v>
      </c>
      <c r="CA29" s="164" t="str">
        <f t="shared" si="26"/>
        <v>○</v>
      </c>
      <c r="CB29" s="659"/>
      <c r="CC29" s="264">
        <f t="shared" si="27"/>
        <v>45</v>
      </c>
      <c r="CD29" s="264">
        <f t="shared" si="28"/>
        <v>20</v>
      </c>
      <c r="CE29" s="264">
        <f t="shared" si="29"/>
        <v>8</v>
      </c>
      <c r="CF29" s="659"/>
      <c r="CG29" s="264">
        <f t="shared" si="30"/>
        <v>25</v>
      </c>
      <c r="CH29" s="264">
        <f t="shared" si="31"/>
        <v>10</v>
      </c>
      <c r="CI29" s="264">
        <f t="shared" si="32"/>
        <v>0</v>
      </c>
      <c r="CJ29" s="659"/>
      <c r="CK29" s="264">
        <f t="shared" si="33"/>
        <v>20</v>
      </c>
      <c r="CL29" s="264">
        <f t="shared" si="34"/>
        <v>10</v>
      </c>
      <c r="CM29" s="264">
        <f t="shared" si="35"/>
        <v>8</v>
      </c>
      <c r="CO29" s="264">
        <f t="shared" si="36"/>
        <v>0</v>
      </c>
      <c r="CQ29" s="264">
        <f t="shared" si="37"/>
        <v>25</v>
      </c>
    </row>
    <row r="30" spans="2:95" s="112" customFormat="1" ht="18" customHeight="1" x14ac:dyDescent="0.2">
      <c r="B30" s="992" t="s">
        <v>40</v>
      </c>
      <c r="C30" s="986" t="s">
        <v>154</v>
      </c>
      <c r="D30" s="986" t="s">
        <v>155</v>
      </c>
      <c r="E30" s="992" t="s">
        <v>41</v>
      </c>
      <c r="G30" s="131">
        <f t="shared" si="3"/>
        <v>21</v>
      </c>
      <c r="H30" s="167">
        <f>IF(②社員基本データ入力!H30="","",②社員基本データ入力!H30)</f>
        <v>121</v>
      </c>
      <c r="I30" s="167">
        <f>IF(②社員基本データ入力!I30="","",②社員基本データ入力!I30)</f>
        <v>1</v>
      </c>
      <c r="J30" s="172" t="str">
        <f>IF(②社員基本データ入力!J30="","",②社員基本データ入力!J30)</f>
        <v>AW</v>
      </c>
      <c r="K30" s="534" t="str">
        <f>IF(②社員基本データ入力!K30="","",②社員基本データ入力!K30)</f>
        <v/>
      </c>
      <c r="L30" s="171" t="str">
        <f>IF(②社員基本データ入力!L30="","",②社員基本データ入力!L30)</f>
        <v/>
      </c>
      <c r="M30" s="173" t="str">
        <f>IF(②社員基本データ入力!M30="","",②社員基本データ入力!M30)</f>
        <v>主任</v>
      </c>
      <c r="N30" s="539">
        <f>IF(②社員基本データ入力!N30="","",②社員基本データ入力!N30)</f>
        <v>6</v>
      </c>
      <c r="O30" s="540">
        <f>IF(②社員基本データ入力!O30="","",②社員基本データ入力!O30)</f>
        <v>32174</v>
      </c>
      <c r="P30" s="535">
        <f>IF(②社員基本データ入力!P30="","",②社員基本データ入力!P30)</f>
        <v>40553</v>
      </c>
      <c r="Q30" s="175">
        <f t="shared" si="38"/>
        <v>37</v>
      </c>
      <c r="R30" s="175">
        <f t="shared" si="4"/>
        <v>2</v>
      </c>
      <c r="S30" s="175">
        <f t="shared" si="5"/>
        <v>14</v>
      </c>
      <c r="T30" s="175">
        <f t="shared" si="6"/>
        <v>2</v>
      </c>
      <c r="U30" s="536">
        <f>IF($J30="","",IF(②社員基本データ入力!$U30="","",IF($U$4=1,$AE30-(②社員基本データ入力!$V30+SUM(②社員基本データ入力!$W30:$X30)),IF($U$4=3,($AE30-(SUM($W30:$X30)))*②社員基本データ入力!$U30/(②社員基本データ入力!$U30+②社員基本データ入力!$V30),②社員基本データ入力!$U30))))</f>
        <v>159740</v>
      </c>
      <c r="V30" s="536">
        <f>IF($J30="","",IF(②社員基本データ入力!$V30="","",IF($U$4=2,$AE30-(②社員基本データ入力!$U30+SUM(②社員基本データ入力!$W30:$X30)),IF($U$4=3,($AE30-(SUM($W30:$X30)))*②社員基本データ入力!$V30/(②社員基本データ入力!$U30+②社員基本データ入力!$V30),②社員基本データ入力!$V30))))</f>
        <v>75501.529175050324</v>
      </c>
      <c r="W30" s="536" t="str">
        <f>IF($J30="","",IF(②社員基本データ入力!$W30="","",②社員基本データ入力!$W30))</f>
        <v/>
      </c>
      <c r="X30" s="536" t="str">
        <f>IF($J30="","",IF(②社員基本データ入力!$X30="","",②社員基本データ入力!$X30))</f>
        <v/>
      </c>
      <c r="Y30" s="155">
        <f>IF($H30="","",②社員基本データ入力!$BF30*③残業代込み賃金設計一覧表!$D$26)</f>
        <v>52856266.666666672</v>
      </c>
      <c r="Z30" s="580">
        <f t="shared" si="7"/>
        <v>207.08333333333334</v>
      </c>
      <c r="AA30" s="155">
        <f t="shared" si="39"/>
        <v>235241.52917505032</v>
      </c>
      <c r="AB30" s="155">
        <f>IF($H30="","",②社員基本データ入力!$BF30*③残業代込み賃金設計一覧表!$D$26)</f>
        <v>52856266.666666672</v>
      </c>
      <c r="AC30" s="580">
        <f t="shared" si="8"/>
        <v>175.83333333333334</v>
      </c>
      <c r="AD30" s="155">
        <f t="shared" si="40"/>
        <v>280604.36018957349</v>
      </c>
      <c r="AE30" s="213">
        <f>IF($H30="","",IF(AND($N30&gt;=$D$14,$B$44=2),②社員基本データ入力!$Y30,IF(AND(③残業代込み賃金設計一覧表!$N30&gt;=$D$14,$B$44=1),$AD30,$AA30)))</f>
        <v>235241.52917505032</v>
      </c>
      <c r="AF30" s="155">
        <f>IF(②社員基本データ入力!Z30="","",②社員基本データ入力!Z30)</f>
        <v>10000</v>
      </c>
      <c r="AG30" s="155">
        <f>IF(②社員基本データ入力!AA30="","",②社員基本データ入力!AA30)</f>
        <v>5000</v>
      </c>
      <c r="AH30" s="155" t="str">
        <f>IF(②社員基本データ入力!AB30="","",②社員基本データ入力!AB30)</f>
        <v/>
      </c>
      <c r="AI30" s="155" t="str">
        <f>IF(②社員基本データ入力!AC30="","",②社員基本データ入力!AC30)</f>
        <v/>
      </c>
      <c r="AJ30" s="155" t="str">
        <f>IF(②社員基本データ入力!AD30="","",②社員基本データ入力!AD30)</f>
        <v/>
      </c>
      <c r="AK30" s="155" t="str">
        <f>IF(②社員基本データ入力!AE30="","",②社員基本データ入力!AE30)</f>
        <v/>
      </c>
      <c r="AL30" s="155" t="str">
        <f>IF(②社員基本データ入力!AF30="","",②社員基本データ入力!AF30)</f>
        <v/>
      </c>
      <c r="AM30" s="155">
        <f>IF(②社員基本データ入力!AG30="","",②社員基本データ入力!AG30)</f>
        <v>5000</v>
      </c>
      <c r="AN30" s="213">
        <f>IF(②社員基本データ入力!AH30="","",②社員基本データ入力!AH30)</f>
        <v>20000</v>
      </c>
      <c r="AO30" s="155">
        <f>IF(②社員基本データ入力!AI30="","",②社員基本データ入力!AI30)</f>
        <v>15000</v>
      </c>
      <c r="AP30" s="155" t="str">
        <f>IF(②社員基本データ入力!AJ30="","",②社員基本データ入力!AJ30)</f>
        <v/>
      </c>
      <c r="AQ30" s="155" t="str">
        <f>IF(②社員基本データ入力!AK30="","",②社員基本データ入力!AK30)</f>
        <v/>
      </c>
      <c r="AR30" s="155" t="str">
        <f>IF(②社員基本データ入力!AL30="","",②社員基本データ入力!AL30)</f>
        <v/>
      </c>
      <c r="AS30" s="155" t="str">
        <f>IF(②社員基本データ入力!AM30="","",②社員基本データ入力!AM30)</f>
        <v/>
      </c>
      <c r="AT30" s="155" t="str">
        <f>IF(②社員基本データ入力!AN30="","",②社員基本データ入力!AN30)</f>
        <v/>
      </c>
      <c r="AU30" s="589" t="str">
        <f>IF(②社員基本データ入力!AO30="","",②社員基本データ入力!AO30)</f>
        <v/>
      </c>
      <c r="AV30" s="596" t="str">
        <f>IF(②社員基本データ入力!AP30="","",②社員基本データ入力!AP30)</f>
        <v/>
      </c>
      <c r="AW30" s="155" t="str">
        <f>IF(②社員基本データ入力!AQ30="","",②社員基本データ入力!AQ30)</f>
        <v/>
      </c>
      <c r="AX30" s="597" t="str">
        <f>IF(②社員基本データ入力!AR30="","",②社員基本データ入力!AR30)</f>
        <v/>
      </c>
      <c r="AY30" s="592">
        <f>IF(②社員基本データ入力!AS30="","",②社員基本データ入力!AS30)</f>
        <v>15000</v>
      </c>
      <c r="AZ30" s="213">
        <f>IF(②社員基本データ入力!AT30="","",②社員基本データ入力!AT30)</f>
        <v>35000</v>
      </c>
      <c r="BA30" s="155">
        <f t="shared" si="9"/>
        <v>270241.52917505032</v>
      </c>
      <c r="BB30" s="155">
        <f>IF($J30="","",②社員基本データ入力!$Y30-③残業代込み賃金設計一覧表!$AE30)</f>
        <v>49698.470824949676</v>
      </c>
      <c r="BC30" s="155">
        <f t="shared" si="10"/>
        <v>36813.682092555333</v>
      </c>
      <c r="BD30" s="155">
        <f t="shared" si="11"/>
        <v>3681.3682092555332</v>
      </c>
      <c r="BE30" s="155">
        <f t="shared" si="12"/>
        <v>15903.510663983903</v>
      </c>
      <c r="BF30" s="213">
        <f t="shared" si="13"/>
        <v>56398.560965794764</v>
      </c>
      <c r="BG30" s="155">
        <f>IF($J30="","",($BU30-②社員基本データ入力!$BH30)*$BO30+($BV30-②社員基本データ入力!$BI30)*$BP30+($BW30-②社員基本データ入力!$BJ30)*$BQ30)</f>
        <v>-10981.450572666774</v>
      </c>
      <c r="BH30" s="155">
        <f t="shared" si="14"/>
        <v>60679.921397616446</v>
      </c>
      <c r="BI30" s="213">
        <f t="shared" si="15"/>
        <v>60679.921397616446</v>
      </c>
      <c r="BJ30" s="213">
        <f t="shared" si="16"/>
        <v>330921.45057266677</v>
      </c>
      <c r="BK30" s="213">
        <f>IF($BS30="","",$BJ30-②社員基本データ入力!$AU30)</f>
        <v>10981.45057266677</v>
      </c>
      <c r="BL30" s="213">
        <f t="shared" si="17"/>
        <v>387320.01153846155</v>
      </c>
      <c r="BM30" s="213">
        <f>IF($BS30="","",$BL30-②社員基本データ入力!$AZ30)</f>
        <v>0</v>
      </c>
      <c r="BN30" s="659"/>
      <c r="BO30" s="250">
        <f t="shared" si="18"/>
        <v>20</v>
      </c>
      <c r="BP30" s="250">
        <f t="shared" si="19"/>
        <v>10</v>
      </c>
      <c r="BQ30" s="250">
        <f t="shared" si="20"/>
        <v>8</v>
      </c>
      <c r="BR30" s="659"/>
      <c r="BS30" s="155">
        <f t="shared" si="41"/>
        <v>255241.52917505032</v>
      </c>
      <c r="BT30" s="155">
        <f t="shared" si="21"/>
        <v>1472.5472837022132</v>
      </c>
      <c r="BU30" s="155">
        <f t="shared" si="22"/>
        <v>1840.6841046277666</v>
      </c>
      <c r="BV30" s="155">
        <f t="shared" si="23"/>
        <v>368.13682092555331</v>
      </c>
      <c r="BW30" s="155">
        <f t="shared" si="24"/>
        <v>1987.9388329979879</v>
      </c>
      <c r="BX30" s="659"/>
      <c r="BY30" s="261">
        <f t="shared" si="42"/>
        <v>250241.52917505032</v>
      </c>
      <c r="BZ30" s="261">
        <f t="shared" si="25"/>
        <v>1443.7011298560594</v>
      </c>
      <c r="CA30" s="164" t="str">
        <f t="shared" si="26"/>
        <v>○</v>
      </c>
      <c r="CB30" s="659"/>
      <c r="CC30" s="264">
        <f t="shared" si="27"/>
        <v>45</v>
      </c>
      <c r="CD30" s="264">
        <f t="shared" si="28"/>
        <v>20</v>
      </c>
      <c r="CE30" s="264">
        <f t="shared" si="29"/>
        <v>8</v>
      </c>
      <c r="CF30" s="659"/>
      <c r="CG30" s="264">
        <f t="shared" si="30"/>
        <v>25</v>
      </c>
      <c r="CH30" s="264">
        <f t="shared" si="31"/>
        <v>10</v>
      </c>
      <c r="CI30" s="264">
        <f t="shared" si="32"/>
        <v>0</v>
      </c>
      <c r="CJ30" s="659"/>
      <c r="CK30" s="264">
        <f t="shared" si="33"/>
        <v>20</v>
      </c>
      <c r="CL30" s="264">
        <f t="shared" si="34"/>
        <v>10</v>
      </c>
      <c r="CM30" s="264">
        <f t="shared" si="35"/>
        <v>8</v>
      </c>
      <c r="CO30" s="264">
        <f t="shared" si="36"/>
        <v>0</v>
      </c>
      <c r="CQ30" s="264">
        <f t="shared" si="37"/>
        <v>25</v>
      </c>
    </row>
    <row r="31" spans="2:95" s="112" customFormat="1" ht="18" customHeight="1" x14ac:dyDescent="0.2">
      <c r="B31" s="992"/>
      <c r="C31" s="987"/>
      <c r="D31" s="987"/>
      <c r="E31" s="992"/>
      <c r="G31" s="131">
        <f t="shared" si="3"/>
        <v>22</v>
      </c>
      <c r="H31" s="167">
        <f>IF(②社員基本データ入力!H31="","",②社員基本データ入力!H31)</f>
        <v>122</v>
      </c>
      <c r="I31" s="167">
        <f>IF(②社員基本データ入力!I31="","",②社員基本データ入力!I31)</f>
        <v>2</v>
      </c>
      <c r="J31" s="172" t="str">
        <f>IF(②社員基本データ入力!J31="","",②社員基本データ入力!J31)</f>
        <v>AX</v>
      </c>
      <c r="K31" s="534" t="str">
        <f>IF(②社員基本データ入力!K31="","",②社員基本データ入力!K31)</f>
        <v/>
      </c>
      <c r="L31" s="171" t="str">
        <f>IF(②社員基本データ入力!L31="","",②社員基本データ入力!L31)</f>
        <v/>
      </c>
      <c r="M31" s="173" t="str">
        <f>IF(②社員基本データ入力!M31="","",②社員基本データ入力!M31)</f>
        <v>主任</v>
      </c>
      <c r="N31" s="539">
        <f>IF(②社員基本データ入力!N31="","",②社員基本データ入力!N31)</f>
        <v>6</v>
      </c>
      <c r="O31" s="540">
        <f>IF(②社員基本データ入力!O31="","",②社員基本データ入力!O31)</f>
        <v>32595</v>
      </c>
      <c r="P31" s="535">
        <f>IF(②社員基本データ入力!P31="","",②社員基本データ入力!P31)</f>
        <v>41993</v>
      </c>
      <c r="Q31" s="175">
        <f t="shared" si="38"/>
        <v>36</v>
      </c>
      <c r="R31" s="175">
        <f t="shared" si="4"/>
        <v>0</v>
      </c>
      <c r="S31" s="175">
        <f t="shared" si="5"/>
        <v>10</v>
      </c>
      <c r="T31" s="175">
        <f t="shared" si="6"/>
        <v>3</v>
      </c>
      <c r="U31" s="536">
        <f>IF($J31="","",IF(②社員基本データ入力!$U31="","",IF($U$4=1,$AE31-(②社員基本データ入力!$V31+SUM(②社員基本データ入力!$W31:$X31)),IF($U$4=3,($AE31-(SUM($W31:$X31)))*②社員基本データ入力!$U31/(②社員基本データ入力!$U31+②社員基本データ入力!$V31),②社員基本データ入力!$U31))))</f>
        <v>158240</v>
      </c>
      <c r="V31" s="536">
        <f>IF($J31="","",IF(②社員基本データ入力!$V31="","",IF($U$4=2,$AE31-(②社員基本データ入力!$U31+SUM(②社員基本データ入力!$W31:$X31)),IF($U$4=3,($AE31-(SUM($W31:$X31)))*②社員基本データ入力!$V31/(②社員基本データ入力!$U31+②社員基本データ入力!$V31),②社員基本データ入力!$V31))))</f>
        <v>114628.65191146883</v>
      </c>
      <c r="W31" s="536" t="str">
        <f>IF($J31="","",IF(②社員基本データ入力!$W31="","",②社員基本データ入力!$W31))</f>
        <v/>
      </c>
      <c r="X31" s="536" t="str">
        <f>IF($J31="","",IF(②社員基本データ入力!$X31="","",②社員基本データ入力!$X31))</f>
        <v/>
      </c>
      <c r="Y31" s="155">
        <f>IF($H31="","",②社員基本データ入力!$BF31*③残業代込み賃金設計一覧表!$D$26)</f>
        <v>59612800</v>
      </c>
      <c r="Z31" s="580">
        <f t="shared" si="7"/>
        <v>207.08333333333334</v>
      </c>
      <c r="AA31" s="155">
        <f t="shared" si="39"/>
        <v>272868.65191146883</v>
      </c>
      <c r="AB31" s="155">
        <f>IF($H31="","",②社員基本データ入力!$BF31*③残業代込み賃金設計一覧表!$D$26)</f>
        <v>59612800</v>
      </c>
      <c r="AC31" s="580">
        <f t="shared" si="8"/>
        <v>175.83333333333334</v>
      </c>
      <c r="AD31" s="155">
        <f t="shared" si="40"/>
        <v>324030.14218009479</v>
      </c>
      <c r="AE31" s="213">
        <f>IF($H31="","",IF(AND($N31&gt;=$D$14,$B$44=2),②社員基本データ入力!$Y31,IF(AND(③残業代込み賃金設計一覧表!$N31&gt;=$D$14,$B$44=1),$AD31,$AA31)))</f>
        <v>272868.65191146883</v>
      </c>
      <c r="AF31" s="155">
        <f>IF(②社員基本データ入力!Z31="","",②社員基本データ入力!Z31)</f>
        <v>10000</v>
      </c>
      <c r="AG31" s="155" t="str">
        <f>IF(②社員基本データ入力!AA31="","",②社員基本データ入力!AA31)</f>
        <v/>
      </c>
      <c r="AH31" s="155" t="str">
        <f>IF(②社員基本データ入力!AB31="","",②社員基本データ入力!AB31)</f>
        <v/>
      </c>
      <c r="AI31" s="155" t="str">
        <f>IF(②社員基本データ入力!AC31="","",②社員基本データ入力!AC31)</f>
        <v/>
      </c>
      <c r="AJ31" s="155" t="str">
        <f>IF(②社員基本データ入力!AD31="","",②社員基本データ入力!AD31)</f>
        <v/>
      </c>
      <c r="AK31" s="155" t="str">
        <f>IF(②社員基本データ入力!AE31="","",②社員基本データ入力!AE31)</f>
        <v/>
      </c>
      <c r="AL31" s="155" t="str">
        <f>IF(②社員基本データ入力!AF31="","",②社員基本データ入力!AF31)</f>
        <v/>
      </c>
      <c r="AM31" s="155">
        <f>IF(②社員基本データ入力!AG31="","",②社員基本データ入力!AG31)</f>
        <v>5000</v>
      </c>
      <c r="AN31" s="213">
        <f>IF(②社員基本データ入力!AH31="","",②社員基本データ入力!AH31)</f>
        <v>15000</v>
      </c>
      <c r="AO31" s="155" t="str">
        <f>IF(②社員基本データ入力!AI31="","",②社員基本データ入力!AI31)</f>
        <v/>
      </c>
      <c r="AP31" s="155" t="str">
        <f>IF(②社員基本データ入力!AJ31="","",②社員基本データ入力!AJ31)</f>
        <v/>
      </c>
      <c r="AQ31" s="155" t="str">
        <f>IF(②社員基本データ入力!AK31="","",②社員基本データ入力!AK31)</f>
        <v/>
      </c>
      <c r="AR31" s="155" t="str">
        <f>IF(②社員基本データ入力!AL31="","",②社員基本データ入力!AL31)</f>
        <v/>
      </c>
      <c r="AS31" s="155" t="str">
        <f>IF(②社員基本データ入力!AM31="","",②社員基本データ入力!AM31)</f>
        <v/>
      </c>
      <c r="AT31" s="155" t="str">
        <f>IF(②社員基本データ入力!AN31="","",②社員基本データ入力!AN31)</f>
        <v/>
      </c>
      <c r="AU31" s="589" t="str">
        <f>IF(②社員基本データ入力!AO31="","",②社員基本データ入力!AO31)</f>
        <v/>
      </c>
      <c r="AV31" s="596" t="str">
        <f>IF(②社員基本データ入力!AP31="","",②社員基本データ入力!AP31)</f>
        <v/>
      </c>
      <c r="AW31" s="155">
        <f>IF(②社員基本データ入力!AQ31="","",②社員基本データ入力!AQ31)</f>
        <v>15000</v>
      </c>
      <c r="AX31" s="597" t="str">
        <f>IF(②社員基本データ入力!AR31="","",②社員基本データ入力!AR31)</f>
        <v/>
      </c>
      <c r="AY31" s="592">
        <f>IF(②社員基本データ入力!AS31="","",②社員基本データ入力!AS31)</f>
        <v>15000</v>
      </c>
      <c r="AZ31" s="213">
        <f>IF(②社員基本データ入力!AT31="","",②社員基本データ入力!AT31)</f>
        <v>30000</v>
      </c>
      <c r="BA31" s="155">
        <f t="shared" si="9"/>
        <v>302868.65191146883</v>
      </c>
      <c r="BB31" s="155">
        <f>IF($J31="","",②社員基本データ入力!$Y31-③残業代込み賃金設計一覧表!$AE31)</f>
        <v>56051.348088531173</v>
      </c>
      <c r="BC31" s="155">
        <f t="shared" si="10"/>
        <v>41519.51710261569</v>
      </c>
      <c r="BD31" s="155">
        <f t="shared" si="11"/>
        <v>4151.9517102615691</v>
      </c>
      <c r="BE31" s="155">
        <f t="shared" si="12"/>
        <v>17936.43138832998</v>
      </c>
      <c r="BF31" s="213">
        <f t="shared" si="13"/>
        <v>63607.900201207245</v>
      </c>
      <c r="BG31" s="155">
        <f>IF($J31="","",($BU31-②社員基本データ入力!$BH31)*$BO31+($BV31-②社員基本データ入力!$BI31)*$BP31+($BW31-②社員基本データ入力!$BJ31)*$BQ31)</f>
        <v>-12385.192106485063</v>
      </c>
      <c r="BH31" s="155">
        <f t="shared" si="14"/>
        <v>68436.540195016234</v>
      </c>
      <c r="BI31" s="213">
        <f t="shared" si="15"/>
        <v>68436.540195016234</v>
      </c>
      <c r="BJ31" s="213">
        <f t="shared" si="16"/>
        <v>371305.19210648508</v>
      </c>
      <c r="BK31" s="213">
        <f>IF($BS31="","",$BJ31-②社員基本データ入力!$AU31)</f>
        <v>12385.192106485076</v>
      </c>
      <c r="BL31" s="213">
        <f t="shared" si="17"/>
        <v>434913.09230769234</v>
      </c>
      <c r="BM31" s="213">
        <f>IF($BS31="","",$BL31-②社員基本データ入力!$AZ31)</f>
        <v>5.8207660913467407E-11</v>
      </c>
      <c r="BN31" s="659"/>
      <c r="BO31" s="250">
        <f t="shared" si="18"/>
        <v>20</v>
      </c>
      <c r="BP31" s="250">
        <f t="shared" si="19"/>
        <v>10</v>
      </c>
      <c r="BQ31" s="250">
        <f t="shared" si="20"/>
        <v>8</v>
      </c>
      <c r="BR31" s="659"/>
      <c r="BS31" s="155">
        <f t="shared" si="41"/>
        <v>287868.65191146883</v>
      </c>
      <c r="BT31" s="155">
        <f t="shared" si="21"/>
        <v>1660.7806841046277</v>
      </c>
      <c r="BU31" s="155">
        <f t="shared" si="22"/>
        <v>2075.9758551307846</v>
      </c>
      <c r="BV31" s="155">
        <f t="shared" si="23"/>
        <v>415.19517102615691</v>
      </c>
      <c r="BW31" s="155">
        <f t="shared" si="24"/>
        <v>2242.0539235412475</v>
      </c>
      <c r="BX31" s="659"/>
      <c r="BY31" s="261">
        <f t="shared" si="42"/>
        <v>282868.65191146883</v>
      </c>
      <c r="BZ31" s="261">
        <f t="shared" si="25"/>
        <v>1631.9345302584738</v>
      </c>
      <c r="CA31" s="164" t="str">
        <f t="shared" si="26"/>
        <v>○</v>
      </c>
      <c r="CB31" s="659"/>
      <c r="CC31" s="264">
        <f t="shared" si="27"/>
        <v>45</v>
      </c>
      <c r="CD31" s="264">
        <f t="shared" si="28"/>
        <v>20</v>
      </c>
      <c r="CE31" s="264">
        <f t="shared" si="29"/>
        <v>8</v>
      </c>
      <c r="CF31" s="659"/>
      <c r="CG31" s="264">
        <f t="shared" si="30"/>
        <v>25</v>
      </c>
      <c r="CH31" s="264">
        <f t="shared" si="31"/>
        <v>10</v>
      </c>
      <c r="CI31" s="264">
        <f t="shared" si="32"/>
        <v>0</v>
      </c>
      <c r="CJ31" s="659"/>
      <c r="CK31" s="264">
        <f t="shared" si="33"/>
        <v>20</v>
      </c>
      <c r="CL31" s="264">
        <f t="shared" si="34"/>
        <v>10</v>
      </c>
      <c r="CM31" s="264">
        <f t="shared" si="35"/>
        <v>8</v>
      </c>
      <c r="CO31" s="264">
        <f t="shared" si="36"/>
        <v>7</v>
      </c>
      <c r="CQ31" s="264">
        <f t="shared" si="37"/>
        <v>32</v>
      </c>
    </row>
    <row r="32" spans="2:95" s="112" customFormat="1" ht="18" customHeight="1" x14ac:dyDescent="0.2">
      <c r="B32" s="195" t="s">
        <v>20</v>
      </c>
      <c r="C32" s="199">
        <f>'①残業代込み賃金設計＆検証'!E20</f>
        <v>45</v>
      </c>
      <c r="D32" s="199">
        <f>'①残業代込み賃金設計＆検証'!F20</f>
        <v>20</v>
      </c>
      <c r="E32" s="199">
        <f>'①残業代込み賃金設計＆検証'!G20</f>
        <v>1.25</v>
      </c>
      <c r="G32" s="131">
        <f t="shared" si="3"/>
        <v>23</v>
      </c>
      <c r="H32" s="167">
        <f>IF(②社員基本データ入力!H32="","",②社員基本データ入力!H32)</f>
        <v>123</v>
      </c>
      <c r="I32" s="167">
        <f>IF(②社員基本データ入力!I32="","",②社員基本データ入力!I32)</f>
        <v>2</v>
      </c>
      <c r="J32" s="172" t="str">
        <f>IF(②社員基本データ入力!J32="","",②社員基本データ入力!J32)</f>
        <v>AY</v>
      </c>
      <c r="K32" s="534" t="str">
        <f>IF(②社員基本データ入力!K32="","",②社員基本データ入力!K32)</f>
        <v/>
      </c>
      <c r="L32" s="171" t="str">
        <f>IF(②社員基本データ入力!L32="","",②社員基本データ入力!L32)</f>
        <v/>
      </c>
      <c r="M32" s="537" t="str">
        <f>IF(②社員基本データ入力!M32="","",②社員基本データ入力!M32)</f>
        <v>一般</v>
      </c>
      <c r="N32" s="541">
        <f>IF(②社員基本データ入力!N32="","",②社員基本データ入力!N32)</f>
        <v>5</v>
      </c>
      <c r="O32" s="540">
        <f>IF(②社員基本データ入力!O32="","",②社員基本データ入力!O32)</f>
        <v>31837</v>
      </c>
      <c r="P32" s="535">
        <f>IF(②社員基本データ入力!P32="","",②社員基本データ入力!P32)</f>
        <v>42221</v>
      </c>
      <c r="Q32" s="175">
        <f t="shared" si="38"/>
        <v>38</v>
      </c>
      <c r="R32" s="175">
        <f t="shared" si="4"/>
        <v>1</v>
      </c>
      <c r="S32" s="175">
        <f t="shared" si="5"/>
        <v>9</v>
      </c>
      <c r="T32" s="175">
        <f t="shared" si="6"/>
        <v>7</v>
      </c>
      <c r="U32" s="536">
        <f>IF($J32="","",IF(②社員基本データ入力!$U32="","",IF($U$4=1,$AE32-(②社員基本データ入力!$V32+SUM(②社員基本データ入力!$W32:$X32)),IF($U$4=3,($AE32-(SUM($W32:$X32)))*②社員基本データ入力!$U32/(②社員基本データ入力!$U32+②社員基本データ入力!$V32),②社員基本データ入力!$U32))))</f>
        <v>161240</v>
      </c>
      <c r="V32" s="536">
        <f>IF($J32="","",IF(②社員基本データ入力!$V32="","",IF($U$4=2,$AE32-(②社員基本データ入力!$U32+SUM(②社員基本データ入力!$W32:$X32)),IF($U$4=3,($AE32-(SUM($W32:$X32)))*②社員基本データ入力!$V32/(②社員基本データ入力!$U32+②社員基本データ入力!$V32),②社員基本データ入力!$V32))))</f>
        <v>69641.207243460784</v>
      </c>
      <c r="W32" s="536" t="str">
        <f>IF($J32="","",IF(②社員基本データ入力!$W32="","",②社員基本データ入力!$W32))</f>
        <v/>
      </c>
      <c r="X32" s="536" t="str">
        <f>IF($J32="","",IF(②社員基本データ入力!$X32="","",②社員基本データ入力!$X32))</f>
        <v/>
      </c>
      <c r="Y32" s="155">
        <f>IF($H32="","",②社員基本データ入力!$BF32*③残業代込み賃金設計一覧表!$D$26)</f>
        <v>48847066.666666672</v>
      </c>
      <c r="Z32" s="580">
        <f t="shared" si="7"/>
        <v>207.08333333333334</v>
      </c>
      <c r="AA32" s="155">
        <f t="shared" si="39"/>
        <v>230881.20724346078</v>
      </c>
      <c r="AB32" s="155">
        <f>IF($H32="","",②社員基本データ入力!$BF32*③残業代込み賃金設計一覧表!$D$26)</f>
        <v>48847066.666666672</v>
      </c>
      <c r="AC32" s="580">
        <f t="shared" si="8"/>
        <v>175.83333333333334</v>
      </c>
      <c r="AD32" s="155">
        <f t="shared" si="40"/>
        <v>272803.2227488152</v>
      </c>
      <c r="AE32" s="213">
        <f>IF($H32="","",IF(AND($N32&gt;=$D$14,$B$44=2),②社員基本データ入力!$Y32,IF(AND(③残業代込み賃金設計一覧表!$N32&gt;=$D$14,$B$44=1),$AD32,$AA32)))</f>
        <v>230881.20724346078</v>
      </c>
      <c r="AF32" s="155" t="str">
        <f>IF(②社員基本データ入力!Z32="","",②社員基本データ入力!Z32)</f>
        <v/>
      </c>
      <c r="AG32" s="155" t="str">
        <f>IF(②社員基本データ入力!AA32="","",②社員基本データ入力!AA32)</f>
        <v/>
      </c>
      <c r="AH32" s="155" t="str">
        <f>IF(②社員基本データ入力!AB32="","",②社員基本データ入力!AB32)</f>
        <v/>
      </c>
      <c r="AI32" s="155" t="str">
        <f>IF(②社員基本データ入力!AC32="","",②社員基本データ入力!AC32)</f>
        <v/>
      </c>
      <c r="AJ32" s="155" t="str">
        <f>IF(②社員基本データ入力!AD32="","",②社員基本データ入力!AD32)</f>
        <v/>
      </c>
      <c r="AK32" s="155" t="str">
        <f>IF(②社員基本データ入力!AE32="","",②社員基本データ入力!AE32)</f>
        <v/>
      </c>
      <c r="AL32" s="155" t="str">
        <f>IF(②社員基本データ入力!AF32="","",②社員基本データ入力!AF32)</f>
        <v/>
      </c>
      <c r="AM32" s="155">
        <f>IF(②社員基本データ入力!AG32="","",②社員基本データ入力!AG32)</f>
        <v>5000</v>
      </c>
      <c r="AN32" s="213">
        <f>IF(②社員基本データ入力!AH32="","",②社員基本データ入力!AH32)</f>
        <v>5000</v>
      </c>
      <c r="AO32" s="155" t="str">
        <f>IF(②社員基本データ入力!AI32="","",②社員基本データ入力!AI32)</f>
        <v/>
      </c>
      <c r="AP32" s="155" t="str">
        <f>IF(②社員基本データ入力!AJ32="","",②社員基本データ入力!AJ32)</f>
        <v/>
      </c>
      <c r="AQ32" s="155" t="str">
        <f>IF(②社員基本データ入力!AK32="","",②社員基本データ入力!AK32)</f>
        <v/>
      </c>
      <c r="AR32" s="155" t="str">
        <f>IF(②社員基本データ入力!AL32="","",②社員基本データ入力!AL32)</f>
        <v/>
      </c>
      <c r="AS32" s="155" t="str">
        <f>IF(②社員基本データ入力!AM32="","",②社員基本データ入力!AM32)</f>
        <v/>
      </c>
      <c r="AT32" s="155" t="str">
        <f>IF(②社員基本データ入力!AN32="","",②社員基本データ入力!AN32)</f>
        <v/>
      </c>
      <c r="AU32" s="589" t="str">
        <f>IF(②社員基本データ入力!AO32="","",②社員基本データ入力!AO32)</f>
        <v/>
      </c>
      <c r="AV32" s="596" t="str">
        <f>IF(②社員基本データ入力!AP32="","",②社員基本データ入力!AP32)</f>
        <v/>
      </c>
      <c r="AW32" s="155">
        <f>IF(②社員基本データ入力!AQ32="","",②社員基本データ入力!AQ32)</f>
        <v>15000</v>
      </c>
      <c r="AX32" s="597" t="str">
        <f>IF(②社員基本データ入力!AR32="","",②社員基本データ入力!AR32)</f>
        <v/>
      </c>
      <c r="AY32" s="592">
        <f>IF(②社員基本データ入力!AS32="","",②社員基本データ入力!AS32)</f>
        <v>15000</v>
      </c>
      <c r="AZ32" s="213">
        <f>IF(②社員基本データ入力!AT32="","",②社員基本データ入力!AT32)</f>
        <v>20000</v>
      </c>
      <c r="BA32" s="155">
        <f t="shared" si="9"/>
        <v>250881.20724346078</v>
      </c>
      <c r="BB32" s="155">
        <f>IF($J32="","",②社員基本データ入力!$Y32-③残業代込み賃金設計一覧表!$AE32)</f>
        <v>45928.792756539216</v>
      </c>
      <c r="BC32" s="155">
        <f t="shared" si="10"/>
        <v>34021.327967806843</v>
      </c>
      <c r="BD32" s="155">
        <f t="shared" si="11"/>
        <v>3402.1327967806842</v>
      </c>
      <c r="BE32" s="155">
        <f t="shared" si="12"/>
        <v>14697.213682092557</v>
      </c>
      <c r="BF32" s="213">
        <f t="shared" si="13"/>
        <v>52120.674446680088</v>
      </c>
      <c r="BG32" s="155">
        <f>IF($J32="","",($BU32-②社員基本データ入力!$BH32)*$BO32+($BV32-②社員基本データ入力!$BI32)*$BP32+($BW32-②社員基本データ入力!$BJ32)*$BQ32)</f>
        <v>-10148.49670716607</v>
      </c>
      <c r="BH32" s="155">
        <f t="shared" si="14"/>
        <v>56077.289463705289</v>
      </c>
      <c r="BI32" s="213">
        <f t="shared" si="15"/>
        <v>56077.289463705289</v>
      </c>
      <c r="BJ32" s="213">
        <f t="shared" si="16"/>
        <v>306958.49670716608</v>
      </c>
      <c r="BK32" s="213">
        <f>IF($BS32="","",$BJ32-②社員基本データ入力!$AU32)</f>
        <v>10148.496707166079</v>
      </c>
      <c r="BL32" s="213">
        <f t="shared" si="17"/>
        <v>359079.1711538462</v>
      </c>
      <c r="BM32" s="213">
        <f>IF($BS32="","",$BL32-②社員基本データ入力!$AZ32)</f>
        <v>5.8207660913467407E-11</v>
      </c>
      <c r="BN32" s="659"/>
      <c r="BO32" s="250">
        <f t="shared" si="18"/>
        <v>20</v>
      </c>
      <c r="BP32" s="250">
        <f t="shared" si="19"/>
        <v>10</v>
      </c>
      <c r="BQ32" s="250">
        <f t="shared" si="20"/>
        <v>8</v>
      </c>
      <c r="BR32" s="659"/>
      <c r="BS32" s="155">
        <f t="shared" si="41"/>
        <v>235881.20724346078</v>
      </c>
      <c r="BT32" s="155">
        <f t="shared" si="21"/>
        <v>1360.8531187122737</v>
      </c>
      <c r="BU32" s="155">
        <f t="shared" si="22"/>
        <v>1701.0663983903421</v>
      </c>
      <c r="BV32" s="155">
        <f t="shared" si="23"/>
        <v>340.21327967806843</v>
      </c>
      <c r="BW32" s="155">
        <f t="shared" si="24"/>
        <v>1837.1517102615696</v>
      </c>
      <c r="BX32" s="659"/>
      <c r="BY32" s="261">
        <f t="shared" si="42"/>
        <v>230881.20724346078</v>
      </c>
      <c r="BZ32" s="261">
        <f t="shared" si="25"/>
        <v>1332.0069648661199</v>
      </c>
      <c r="CA32" s="164" t="str">
        <f t="shared" si="26"/>
        <v>○</v>
      </c>
      <c r="CB32" s="659"/>
      <c r="CC32" s="264">
        <f t="shared" si="27"/>
        <v>45</v>
      </c>
      <c r="CD32" s="264">
        <f t="shared" si="28"/>
        <v>20</v>
      </c>
      <c r="CE32" s="264">
        <f t="shared" si="29"/>
        <v>8</v>
      </c>
      <c r="CF32" s="659"/>
      <c r="CG32" s="264">
        <f t="shared" si="30"/>
        <v>25</v>
      </c>
      <c r="CH32" s="264">
        <f t="shared" si="31"/>
        <v>10</v>
      </c>
      <c r="CI32" s="264">
        <f t="shared" si="32"/>
        <v>0</v>
      </c>
      <c r="CJ32" s="659"/>
      <c r="CK32" s="264">
        <f t="shared" si="33"/>
        <v>20</v>
      </c>
      <c r="CL32" s="264">
        <f t="shared" si="34"/>
        <v>10</v>
      </c>
      <c r="CM32" s="264">
        <f t="shared" si="35"/>
        <v>8</v>
      </c>
      <c r="CO32" s="264">
        <f t="shared" si="36"/>
        <v>8</v>
      </c>
      <c r="CQ32" s="264">
        <f t="shared" si="37"/>
        <v>33</v>
      </c>
    </row>
    <row r="33" spans="1:95" s="112" customFormat="1" ht="18" customHeight="1" x14ac:dyDescent="0.2">
      <c r="B33" s="195" t="s">
        <v>37</v>
      </c>
      <c r="C33" s="199">
        <f>'①残業代込み賃金設計＆検証'!E21</f>
        <v>20</v>
      </c>
      <c r="D33" s="199">
        <f>'①残業代込み賃金設計＆検証'!F21</f>
        <v>10</v>
      </c>
      <c r="E33" s="199">
        <f>'①残業代込み賃金設計＆検証'!G21</f>
        <v>0.25</v>
      </c>
      <c r="G33" s="131">
        <f t="shared" si="3"/>
        <v>24</v>
      </c>
      <c r="H33" s="167">
        <f>IF(②社員基本データ入力!H33="","",②社員基本データ入力!H33)</f>
        <v>124</v>
      </c>
      <c r="I33" s="167">
        <f>IF(②社員基本データ入力!I33="","",②社員基本データ入力!I33)</f>
        <v>1</v>
      </c>
      <c r="J33" s="172" t="str">
        <f>IF(②社員基本データ入力!J33="","",②社員基本データ入力!J33)</f>
        <v>AZ</v>
      </c>
      <c r="K33" s="534" t="str">
        <f>IF(②社員基本データ入力!K33="","",②社員基本データ入力!K33)</f>
        <v/>
      </c>
      <c r="L33" s="171" t="str">
        <f>IF(②社員基本データ入力!L33="","",②社員基本データ入力!L33)</f>
        <v/>
      </c>
      <c r="M33" s="537" t="str">
        <f>IF(②社員基本データ入力!M33="","",②社員基本データ入力!M33)</f>
        <v>一般</v>
      </c>
      <c r="N33" s="541">
        <f>IF(②社員基本データ入力!N33="","",②社員基本データ入力!N33)</f>
        <v>5</v>
      </c>
      <c r="O33" s="540">
        <f>IF(②社員基本データ入力!O33="","",②社員基本データ入力!O33)</f>
        <v>33008</v>
      </c>
      <c r="P33" s="535">
        <f>IF(②社員基本データ入力!P33="","",②社員基本データ入力!P33)</f>
        <v>42374</v>
      </c>
      <c r="Q33" s="175">
        <f t="shared" si="38"/>
        <v>34</v>
      </c>
      <c r="R33" s="175">
        <f t="shared" si="4"/>
        <v>10</v>
      </c>
      <c r="S33" s="175">
        <f t="shared" si="5"/>
        <v>9</v>
      </c>
      <c r="T33" s="175">
        <f t="shared" si="6"/>
        <v>2</v>
      </c>
      <c r="U33" s="536">
        <f>IF($J33="","",IF(②社員基本データ入力!$U33="","",IF($U$4=1,$AE33-(②社員基本データ入力!$V33+SUM(②社員基本データ入力!$W33:$X33)),IF($U$4=3,($AE33-(SUM($W33:$X33)))*②社員基本データ入力!$U33/(②社員基本データ入力!$U33+②社員基本データ入力!$V33),②社員基本データ入力!$U33))))</f>
        <v>155240</v>
      </c>
      <c r="V33" s="536">
        <f>IF($J33="","",IF(②社員基本データ入力!$V33="","",IF($U$4=2,$AE33-(②社員基本データ入力!$U33+SUM(②社員基本データ入力!$W33:$X33)),IF($U$4=3,($AE33-(SUM($W33:$X33)))*②社員基本データ入力!$V33/(②社員基本データ入力!$U33+②社員基本データ入力!$V33),②社員基本データ入力!$V33))))</f>
        <v>82342.776659959782</v>
      </c>
      <c r="W33" s="536" t="str">
        <f>IF($J33="","",IF(②社員基本データ入力!$W33="","",②社員基本データ入力!$W33))</f>
        <v/>
      </c>
      <c r="X33" s="536" t="str">
        <f>IF($J33="","",IF(②社員基本データ入力!$X33="","",②社員基本データ入力!$X33))</f>
        <v/>
      </c>
      <c r="Y33" s="155">
        <f>IF($H33="","",②社員基本データ入力!$BF33*③残業代込み賃金設計一覧表!$D$26)</f>
        <v>51270266.666666672</v>
      </c>
      <c r="Z33" s="580">
        <f t="shared" si="7"/>
        <v>207.08333333333334</v>
      </c>
      <c r="AA33" s="155">
        <f t="shared" si="39"/>
        <v>237582.77665995978</v>
      </c>
      <c r="AB33" s="155">
        <f>IF($H33="","",②社員基本データ入力!$BF33*③残業代込み賃金設計一覧表!$D$26)</f>
        <v>51270266.666666672</v>
      </c>
      <c r="AC33" s="580">
        <f t="shared" si="8"/>
        <v>175.83333333333334</v>
      </c>
      <c r="AD33" s="155">
        <f t="shared" si="40"/>
        <v>281584.45497630333</v>
      </c>
      <c r="AE33" s="213">
        <f>IF($H33="","",IF(AND($N33&gt;=$D$14,$B$44=2),②社員基本データ入力!$Y33,IF(AND(③残業代込み賃金設計一覧表!$N33&gt;=$D$14,$B$44=1),$AD33,$AA33)))</f>
        <v>237582.77665995978</v>
      </c>
      <c r="AF33" s="155" t="str">
        <f>IF(②社員基本データ入力!Z33="","",②社員基本データ入力!Z33)</f>
        <v/>
      </c>
      <c r="AG33" s="155">
        <f>IF(②社員基本データ入力!AA33="","",②社員基本データ入力!AA33)</f>
        <v>5000</v>
      </c>
      <c r="AH33" s="155" t="str">
        <f>IF(②社員基本データ入力!AB33="","",②社員基本データ入力!AB33)</f>
        <v/>
      </c>
      <c r="AI33" s="155" t="str">
        <f>IF(②社員基本データ入力!AC33="","",②社員基本データ入力!AC33)</f>
        <v/>
      </c>
      <c r="AJ33" s="155" t="str">
        <f>IF(②社員基本データ入力!AD33="","",②社員基本データ入力!AD33)</f>
        <v/>
      </c>
      <c r="AK33" s="155" t="str">
        <f>IF(②社員基本データ入力!AE33="","",②社員基本データ入力!AE33)</f>
        <v/>
      </c>
      <c r="AL33" s="155" t="str">
        <f>IF(②社員基本データ入力!AF33="","",②社員基本データ入力!AF33)</f>
        <v/>
      </c>
      <c r="AM33" s="155">
        <f>IF(②社員基本データ入力!AG33="","",②社員基本データ入力!AG33)</f>
        <v>5000</v>
      </c>
      <c r="AN33" s="213">
        <f>IF(②社員基本データ入力!AH33="","",②社員基本データ入力!AH33)</f>
        <v>10000</v>
      </c>
      <c r="AO33" s="155">
        <f>IF(②社員基本データ入力!AI33="","",②社員基本データ入力!AI33)</f>
        <v>10000</v>
      </c>
      <c r="AP33" s="155" t="str">
        <f>IF(②社員基本データ入力!AJ33="","",②社員基本データ入力!AJ33)</f>
        <v/>
      </c>
      <c r="AQ33" s="155" t="str">
        <f>IF(②社員基本データ入力!AK33="","",②社員基本データ入力!AK33)</f>
        <v/>
      </c>
      <c r="AR33" s="155" t="str">
        <f>IF(②社員基本データ入力!AL33="","",②社員基本データ入力!AL33)</f>
        <v/>
      </c>
      <c r="AS33" s="155" t="str">
        <f>IF(②社員基本データ入力!AM33="","",②社員基本データ入力!AM33)</f>
        <v/>
      </c>
      <c r="AT33" s="155" t="str">
        <f>IF(②社員基本データ入力!AN33="","",②社員基本データ入力!AN33)</f>
        <v/>
      </c>
      <c r="AU33" s="589" t="str">
        <f>IF(②社員基本データ入力!AO33="","",②社員基本データ入力!AO33)</f>
        <v/>
      </c>
      <c r="AV33" s="596" t="str">
        <f>IF(②社員基本データ入力!AP33="","",②社員基本データ入力!AP33)</f>
        <v/>
      </c>
      <c r="AW33" s="155">
        <f>IF(②社員基本データ入力!AQ33="","",②社員基本データ入力!AQ33)</f>
        <v>15000</v>
      </c>
      <c r="AX33" s="597" t="str">
        <f>IF(②社員基本データ入力!AR33="","",②社員基本データ入力!AR33)</f>
        <v/>
      </c>
      <c r="AY33" s="592">
        <f>IF(②社員基本データ入力!AS33="","",②社員基本データ入力!AS33)</f>
        <v>25000</v>
      </c>
      <c r="AZ33" s="213">
        <f>IF(②社員基本データ入力!AT33="","",②社員基本データ入力!AT33)</f>
        <v>35000</v>
      </c>
      <c r="BA33" s="155">
        <f t="shared" si="9"/>
        <v>272582.77665995981</v>
      </c>
      <c r="BB33" s="155">
        <f>IF($J33="","",②社員基本データ入力!$Y33-③残業代込み賃金設計一覧表!$AE33)</f>
        <v>48207.223340040218</v>
      </c>
      <c r="BC33" s="155">
        <f t="shared" si="10"/>
        <v>35709.054325955738</v>
      </c>
      <c r="BD33" s="155">
        <f t="shared" si="11"/>
        <v>3570.9054325955735</v>
      </c>
      <c r="BE33" s="155">
        <f t="shared" si="12"/>
        <v>15426.311468812879</v>
      </c>
      <c r="BF33" s="213">
        <f t="shared" si="13"/>
        <v>54706.271227364188</v>
      </c>
      <c r="BG33" s="155">
        <f>IF($J33="","",($BU33-②社員基本データ入力!$BH33)*$BO33+($BV33-②社員基本データ入力!$BI33)*$BP33+($BW33-②社員基本データ入力!$BJ33)*$BQ33)</f>
        <v>-10651.942234174272</v>
      </c>
      <c r="BH33" s="155">
        <f t="shared" si="14"/>
        <v>58859.165574214494</v>
      </c>
      <c r="BI33" s="213">
        <f t="shared" si="15"/>
        <v>58859.165574214494</v>
      </c>
      <c r="BJ33" s="213">
        <f t="shared" si="16"/>
        <v>331441.94223417429</v>
      </c>
      <c r="BK33" s="213">
        <f>IF($BS33="","",$BJ33-②社員基本データ入力!$AU33)</f>
        <v>10651.94223417429</v>
      </c>
      <c r="BL33" s="213">
        <f t="shared" si="17"/>
        <v>386148.21346153849</v>
      </c>
      <c r="BM33" s="213">
        <f>IF($BS33="","",$BL33-②社員基本データ入力!$AZ33)</f>
        <v>5.8207660913467407E-11</v>
      </c>
      <c r="BN33" s="659"/>
      <c r="BO33" s="250">
        <f t="shared" si="18"/>
        <v>20</v>
      </c>
      <c r="BP33" s="250">
        <f t="shared" si="19"/>
        <v>10</v>
      </c>
      <c r="BQ33" s="250">
        <f t="shared" si="20"/>
        <v>8</v>
      </c>
      <c r="BR33" s="659"/>
      <c r="BS33" s="155">
        <f t="shared" si="41"/>
        <v>247582.77665995978</v>
      </c>
      <c r="BT33" s="155">
        <f t="shared" si="21"/>
        <v>1428.3621730382295</v>
      </c>
      <c r="BU33" s="155">
        <f t="shared" si="22"/>
        <v>1785.4527162977868</v>
      </c>
      <c r="BV33" s="155">
        <f t="shared" si="23"/>
        <v>357.09054325955736</v>
      </c>
      <c r="BW33" s="155">
        <f t="shared" si="24"/>
        <v>1928.2889336016099</v>
      </c>
      <c r="BX33" s="659"/>
      <c r="BY33" s="261">
        <f t="shared" si="42"/>
        <v>242582.77665995978</v>
      </c>
      <c r="BZ33" s="261">
        <f t="shared" si="25"/>
        <v>1399.5160191920756</v>
      </c>
      <c r="CA33" s="164" t="str">
        <f t="shared" si="26"/>
        <v>○</v>
      </c>
      <c r="CB33" s="659"/>
      <c r="CC33" s="264">
        <f t="shared" si="27"/>
        <v>45</v>
      </c>
      <c r="CD33" s="264">
        <f t="shared" si="28"/>
        <v>20</v>
      </c>
      <c r="CE33" s="264">
        <f t="shared" si="29"/>
        <v>8</v>
      </c>
      <c r="CF33" s="659"/>
      <c r="CG33" s="264">
        <f t="shared" si="30"/>
        <v>25</v>
      </c>
      <c r="CH33" s="264">
        <f t="shared" si="31"/>
        <v>10</v>
      </c>
      <c r="CI33" s="264">
        <f t="shared" si="32"/>
        <v>0</v>
      </c>
      <c r="CJ33" s="659"/>
      <c r="CK33" s="264">
        <f t="shared" si="33"/>
        <v>20</v>
      </c>
      <c r="CL33" s="264">
        <f t="shared" si="34"/>
        <v>10</v>
      </c>
      <c r="CM33" s="264">
        <f t="shared" si="35"/>
        <v>8</v>
      </c>
      <c r="CO33" s="264">
        <f t="shared" si="36"/>
        <v>8</v>
      </c>
      <c r="CQ33" s="264">
        <f t="shared" si="37"/>
        <v>33</v>
      </c>
    </row>
    <row r="34" spans="1:95" s="112" customFormat="1" ht="18" customHeight="1" x14ac:dyDescent="0.2">
      <c r="B34" s="195" t="s">
        <v>38</v>
      </c>
      <c r="C34" s="199">
        <f>'①残業代込み賃金設計＆検証'!E22</f>
        <v>8</v>
      </c>
      <c r="D34" s="199">
        <f>'①残業代込み賃金設計＆検証'!F22</f>
        <v>8</v>
      </c>
      <c r="E34" s="199">
        <f>'①残業代込み賃金設計＆検証'!G22</f>
        <v>1.35</v>
      </c>
      <c r="G34" s="131">
        <f t="shared" si="3"/>
        <v>25</v>
      </c>
      <c r="H34" s="167">
        <f>IF(②社員基本データ入力!H34="","",②社員基本データ入力!H34)</f>
        <v>125</v>
      </c>
      <c r="I34" s="167">
        <f>IF(②社員基本データ入力!I34="","",②社員基本データ入力!I34)</f>
        <v>1</v>
      </c>
      <c r="J34" s="172" t="str">
        <f>IF(②社員基本データ入力!J34="","",②社員基本データ入力!J34)</f>
        <v>BA</v>
      </c>
      <c r="K34" s="534" t="str">
        <f>IF(②社員基本データ入力!K34="","",②社員基本データ入力!K34)</f>
        <v/>
      </c>
      <c r="L34" s="171" t="str">
        <f>IF(②社員基本データ入力!L34="","",②社員基本データ入力!L34)</f>
        <v/>
      </c>
      <c r="M34" s="537" t="str">
        <f>IF(②社員基本データ入力!M34="","",②社員基本データ入力!M34)</f>
        <v>一般</v>
      </c>
      <c r="N34" s="541">
        <f>IF(②社員基本データ入力!N34="","",②社員基本データ入力!N34)</f>
        <v>5</v>
      </c>
      <c r="O34" s="540">
        <f>IF(②社員基本データ入力!O34="","",②社員基本データ入力!O34)</f>
        <v>30975</v>
      </c>
      <c r="P34" s="535">
        <f>IF(②社員基本データ入力!P34="","",②社員基本データ入力!P34)</f>
        <v>42466</v>
      </c>
      <c r="Q34" s="175">
        <f t="shared" si="38"/>
        <v>40</v>
      </c>
      <c r="R34" s="175">
        <f t="shared" si="4"/>
        <v>5</v>
      </c>
      <c r="S34" s="175">
        <f t="shared" si="5"/>
        <v>8</v>
      </c>
      <c r="T34" s="175">
        <f t="shared" si="6"/>
        <v>11</v>
      </c>
      <c r="U34" s="536">
        <f>IF($J34="","",IF(②社員基本データ入力!$U34="","",IF($U$4=1,$AE34-(②社員基本データ入力!$V34+SUM(②社員基本データ入力!$W34:$X34)),IF($U$4=3,($AE34-(SUM($W34:$X34)))*②社員基本データ入力!$U34/(②社員基本データ入力!$U34+②社員基本データ入力!$V34),②社員基本データ入力!$U34))))</f>
        <v>164240</v>
      </c>
      <c r="V34" s="536">
        <f>IF($J34="","",IF(②社員基本データ入力!$V34="","",IF($U$4=2,$AE34-(②社員基本データ入力!$U34+SUM(②社員基本データ入力!$W34:$X34)),IF($U$4=3,($AE34-(SUM($W34:$X34)))*②社員基本データ入力!$V34/(②社員基本データ入力!$U34+②社員基本データ入力!$V34),②社員基本データ入力!$V34))))</f>
        <v>81690.865191146877</v>
      </c>
      <c r="W34" s="536" t="str">
        <f>IF($J34="","",IF(②社員基本データ入力!$W34="","",②社員基本データ入力!$W34))</f>
        <v/>
      </c>
      <c r="X34" s="536" t="str">
        <f>IF($J34="","",IF(②社員基本データ入力!$X34="","",②社員基本データ入力!$X34))</f>
        <v/>
      </c>
      <c r="Y34" s="155">
        <f>IF($H34="","",②社員基本データ入力!$BF34*③残業代込み賃金設計一覧表!$D$26)</f>
        <v>51963600</v>
      </c>
      <c r="Z34" s="580">
        <f t="shared" si="7"/>
        <v>207.08333333333334</v>
      </c>
      <c r="AA34" s="155">
        <f t="shared" si="39"/>
        <v>245930.86519114688</v>
      </c>
      <c r="AB34" s="155">
        <f>IF($H34="","",②社員基本データ入力!$BF34*③残業代込み賃金設計一覧表!$D$26)</f>
        <v>51963600</v>
      </c>
      <c r="AC34" s="580">
        <f t="shared" si="8"/>
        <v>175.83333333333334</v>
      </c>
      <c r="AD34" s="155">
        <f t="shared" si="40"/>
        <v>290527.58293838863</v>
      </c>
      <c r="AE34" s="213">
        <f>IF($H34="","",IF(AND($N34&gt;=$D$14,$B$44=2),②社員基本データ入力!$Y34,IF(AND(③残業代込み賃金設計一覧表!$N34&gt;=$D$14,$B$44=1),$AD34,$AA34)))</f>
        <v>245930.86519114688</v>
      </c>
      <c r="AF34" s="155" t="str">
        <f>IF(②社員基本データ入力!Z34="","",②社員基本データ入力!Z34)</f>
        <v/>
      </c>
      <c r="AG34" s="155" t="str">
        <f>IF(②社員基本データ入力!AA34="","",②社員基本データ入力!AA34)</f>
        <v/>
      </c>
      <c r="AH34" s="155" t="str">
        <f>IF(②社員基本データ入力!AB34="","",②社員基本データ入力!AB34)</f>
        <v/>
      </c>
      <c r="AI34" s="155" t="str">
        <f>IF(②社員基本データ入力!AC34="","",②社員基本データ入力!AC34)</f>
        <v/>
      </c>
      <c r="AJ34" s="155" t="str">
        <f>IF(②社員基本データ入力!AD34="","",②社員基本データ入力!AD34)</f>
        <v/>
      </c>
      <c r="AK34" s="155" t="str">
        <f>IF(②社員基本データ入力!AE34="","",②社員基本データ入力!AE34)</f>
        <v/>
      </c>
      <c r="AL34" s="155" t="str">
        <f>IF(②社員基本データ入力!AF34="","",②社員基本データ入力!AF34)</f>
        <v/>
      </c>
      <c r="AM34" s="155">
        <f>IF(②社員基本データ入力!AG34="","",②社員基本データ入力!AG34)</f>
        <v>5000</v>
      </c>
      <c r="AN34" s="213">
        <f>IF(②社員基本データ入力!AH34="","",②社員基本データ入力!AH34)</f>
        <v>5000</v>
      </c>
      <c r="AO34" s="155">
        <f>IF(②社員基本データ入力!AI34="","",②社員基本データ入力!AI34)</f>
        <v>15000</v>
      </c>
      <c r="AP34" s="155" t="str">
        <f>IF(②社員基本データ入力!AJ34="","",②社員基本データ入力!AJ34)</f>
        <v/>
      </c>
      <c r="AQ34" s="155" t="str">
        <f>IF(②社員基本データ入力!AK34="","",②社員基本データ入力!AK34)</f>
        <v/>
      </c>
      <c r="AR34" s="155" t="str">
        <f>IF(②社員基本データ入力!AL34="","",②社員基本データ入力!AL34)</f>
        <v/>
      </c>
      <c r="AS34" s="155" t="str">
        <f>IF(②社員基本データ入力!AM34="","",②社員基本データ入力!AM34)</f>
        <v/>
      </c>
      <c r="AT34" s="155" t="str">
        <f>IF(②社員基本データ入力!AN34="","",②社員基本データ入力!AN34)</f>
        <v/>
      </c>
      <c r="AU34" s="589" t="str">
        <f>IF(②社員基本データ入力!AO34="","",②社員基本データ入力!AO34)</f>
        <v/>
      </c>
      <c r="AV34" s="596" t="str">
        <f>IF(②社員基本データ入力!AP34="","",②社員基本データ入力!AP34)</f>
        <v/>
      </c>
      <c r="AW34" s="155">
        <f>IF(②社員基本データ入力!AQ34="","",②社員基本データ入力!AQ34)</f>
        <v>15000</v>
      </c>
      <c r="AX34" s="597" t="str">
        <f>IF(②社員基本データ入力!AR34="","",②社員基本データ入力!AR34)</f>
        <v/>
      </c>
      <c r="AY34" s="592">
        <f>IF(②社員基本データ入力!AS34="","",②社員基本データ入力!AS34)</f>
        <v>30000</v>
      </c>
      <c r="AZ34" s="213">
        <f>IF(②社員基本データ入力!AT34="","",②社員基本データ入力!AT34)</f>
        <v>35000</v>
      </c>
      <c r="BA34" s="155">
        <f t="shared" si="9"/>
        <v>280930.86519114685</v>
      </c>
      <c r="BB34" s="155">
        <f>IF($J34="","",②社員基本データ入力!$Y34-③残業代込み賃金設計一覧表!$AE34)</f>
        <v>48859.134808853123</v>
      </c>
      <c r="BC34" s="155">
        <f t="shared" si="10"/>
        <v>36191.951710261565</v>
      </c>
      <c r="BD34" s="155">
        <f t="shared" si="11"/>
        <v>3619.1951710261565</v>
      </c>
      <c r="BE34" s="155">
        <f t="shared" si="12"/>
        <v>15634.923138832997</v>
      </c>
      <c r="BF34" s="213">
        <f t="shared" si="13"/>
        <v>55446.070020120722</v>
      </c>
      <c r="BG34" s="155">
        <f>IF($J34="","",($BU34-②社員基本データ入力!$BH34)*$BO34+($BV34-②社員基本データ入力!$BI34)*$BP34+($BW34-②社員基本データ入力!$BJ34)*$BQ34)</f>
        <v>-10795.989595263894</v>
      </c>
      <c r="BH34" s="155">
        <f t="shared" si="14"/>
        <v>59655.124404117014</v>
      </c>
      <c r="BI34" s="213">
        <f t="shared" si="15"/>
        <v>59655.124404117014</v>
      </c>
      <c r="BJ34" s="213">
        <f t="shared" si="16"/>
        <v>340585.98959526385</v>
      </c>
      <c r="BK34" s="213">
        <f>IF($BS34="","",$BJ34-②社員基本データ入力!$AU34)</f>
        <v>10795.989595263847</v>
      </c>
      <c r="BL34" s="213">
        <f t="shared" si="17"/>
        <v>396032.05961538455</v>
      </c>
      <c r="BM34" s="213">
        <f>IF($BS34="","",$BL34-②社員基本データ入力!$AZ34)</f>
        <v>-5.8207660913467407E-11</v>
      </c>
      <c r="BN34" s="659"/>
      <c r="BO34" s="250">
        <f t="shared" si="18"/>
        <v>20</v>
      </c>
      <c r="BP34" s="250">
        <f t="shared" si="19"/>
        <v>10</v>
      </c>
      <c r="BQ34" s="250">
        <f t="shared" si="20"/>
        <v>8</v>
      </c>
      <c r="BR34" s="659"/>
      <c r="BS34" s="155">
        <f t="shared" si="41"/>
        <v>250930.86519114688</v>
      </c>
      <c r="BT34" s="155">
        <f t="shared" si="21"/>
        <v>1447.6780684104626</v>
      </c>
      <c r="BU34" s="155">
        <f t="shared" si="22"/>
        <v>1809.5975855130782</v>
      </c>
      <c r="BV34" s="155">
        <f t="shared" si="23"/>
        <v>361.91951710261566</v>
      </c>
      <c r="BW34" s="155">
        <f t="shared" si="24"/>
        <v>1954.3653923541247</v>
      </c>
      <c r="BX34" s="659"/>
      <c r="BY34" s="261">
        <f t="shared" si="42"/>
        <v>245930.86519114688</v>
      </c>
      <c r="BZ34" s="261">
        <f t="shared" si="25"/>
        <v>1418.8319145643088</v>
      </c>
      <c r="CA34" s="164" t="str">
        <f t="shared" si="26"/>
        <v>○</v>
      </c>
      <c r="CB34" s="659"/>
      <c r="CC34" s="264">
        <f t="shared" si="27"/>
        <v>45</v>
      </c>
      <c r="CD34" s="264">
        <f t="shared" si="28"/>
        <v>20</v>
      </c>
      <c r="CE34" s="264">
        <f t="shared" si="29"/>
        <v>8</v>
      </c>
      <c r="CF34" s="659"/>
      <c r="CG34" s="264">
        <f t="shared" si="30"/>
        <v>25</v>
      </c>
      <c r="CH34" s="264">
        <f t="shared" si="31"/>
        <v>10</v>
      </c>
      <c r="CI34" s="264">
        <f t="shared" si="32"/>
        <v>0</v>
      </c>
      <c r="CJ34" s="659"/>
      <c r="CK34" s="264">
        <f t="shared" si="33"/>
        <v>20</v>
      </c>
      <c r="CL34" s="264">
        <f t="shared" si="34"/>
        <v>10</v>
      </c>
      <c r="CM34" s="264">
        <f t="shared" si="35"/>
        <v>8</v>
      </c>
      <c r="CO34" s="264">
        <f t="shared" si="36"/>
        <v>8</v>
      </c>
      <c r="CQ34" s="264">
        <f t="shared" si="37"/>
        <v>33</v>
      </c>
    </row>
    <row r="35" spans="1:95" s="112" customFormat="1" ht="18" customHeight="1" x14ac:dyDescent="0.2">
      <c r="B35" s="85"/>
      <c r="C35" s="85"/>
      <c r="D35" s="85"/>
      <c r="E35" s="26"/>
      <c r="G35" s="131">
        <f t="shared" si="3"/>
        <v>26</v>
      </c>
      <c r="H35" s="167">
        <f>IF(②社員基本データ入力!H35="","",②社員基本データ入力!H35)</f>
        <v>126</v>
      </c>
      <c r="I35" s="167">
        <f>IF(②社員基本データ入力!I35="","",②社員基本データ入力!I35)</f>
        <v>2</v>
      </c>
      <c r="J35" s="172" t="str">
        <f>IF(②社員基本データ入力!J35="","",②社員基本データ入力!J35)</f>
        <v>BB</v>
      </c>
      <c r="K35" s="534" t="str">
        <f>IF(②社員基本データ入力!K35="","",②社員基本データ入力!K35)</f>
        <v/>
      </c>
      <c r="L35" s="169" t="str">
        <f>IF(②社員基本データ入力!L35="","",②社員基本データ入力!L35)</f>
        <v/>
      </c>
      <c r="M35" s="537" t="str">
        <f>IF(②社員基本データ入力!M35="","",②社員基本データ入力!M35)</f>
        <v>一般</v>
      </c>
      <c r="N35" s="538">
        <f>IF(②社員基本データ入力!N35="","",②社員基本データ入力!N35)</f>
        <v>5</v>
      </c>
      <c r="O35" s="535">
        <f>IF(②社員基本データ入力!O35="","",②社員基本データ入力!O35)</f>
        <v>36056</v>
      </c>
      <c r="P35" s="535">
        <f>IF(②社員基本データ入力!P35="","",②社員基本データ入力!P35)</f>
        <v>42890</v>
      </c>
      <c r="Q35" s="175">
        <f t="shared" si="38"/>
        <v>26</v>
      </c>
      <c r="R35" s="175">
        <f t="shared" si="4"/>
        <v>6</v>
      </c>
      <c r="S35" s="175">
        <f t="shared" si="5"/>
        <v>7</v>
      </c>
      <c r="T35" s="175">
        <f t="shared" si="6"/>
        <v>9</v>
      </c>
      <c r="U35" s="536">
        <f>IF($J35="","",IF(②社員基本データ入力!$U35="","",IF($U$4=1,$AE35-(②社員基本データ入力!$V35+SUM(②社員基本データ入力!$W35:$X35)),IF($U$4=3,($AE35-(SUM($W35:$X35)))*②社員基本データ入力!$U35/(②社員基本データ入力!$U35+②社員基本データ入力!$V35),②社員基本データ入力!$U35))))</f>
        <v>140840</v>
      </c>
      <c r="V35" s="536">
        <f>IF($J35="","",IF(②社員基本データ入力!$V35="","",IF($U$4=2,$AE35-(②社員基本データ入力!$U35+SUM(②社員基本データ入力!$W35:$X35)),IF($U$4=3,($AE35-(SUM($W35:$X35)))*②社員基本データ入力!$V35/(②社員基本データ入力!$U35+②社員基本データ入力!$V35),②社員基本データ入力!$V35))))</f>
        <v>84689.657947686122</v>
      </c>
      <c r="W35" s="536" t="str">
        <f>IF($J35="","",IF(②社員基本データ入力!$W35="","",②社員基本データ入力!$W35))</f>
        <v/>
      </c>
      <c r="X35" s="536" t="str">
        <f>IF($J35="","",IF(②社員基本データ入力!$X35="","",②社員基本データ入力!$X35))</f>
        <v/>
      </c>
      <c r="Y35" s="155">
        <f>IF($H35="","",②社員基本データ入力!$BF35*③残業代込み賃金設計一覧表!$D$26)</f>
        <v>48774266.666666672</v>
      </c>
      <c r="Z35" s="580">
        <f t="shared" si="7"/>
        <v>207.08333333333334</v>
      </c>
      <c r="AA35" s="155">
        <f t="shared" si="39"/>
        <v>225529.65794768612</v>
      </c>
      <c r="AB35" s="155">
        <f>IF($H35="","",②社員基本データ入力!$BF35*③残業代込み賃金設計一覧表!$D$26)</f>
        <v>48774266.666666672</v>
      </c>
      <c r="AC35" s="580">
        <f t="shared" si="8"/>
        <v>175.83333333333334</v>
      </c>
      <c r="AD35" s="155">
        <f t="shared" si="40"/>
        <v>267389.19431279623</v>
      </c>
      <c r="AE35" s="213">
        <f>IF($H35="","",IF(AND($N35&gt;=$D$14,$B$44=2),②社員基本データ入力!$Y35,IF(AND(③残業代込み賃金設計一覧表!$N35&gt;=$D$14,$B$44=1),$AD35,$AA35)))</f>
        <v>225529.65794768612</v>
      </c>
      <c r="AF35" s="155" t="str">
        <f>IF(②社員基本データ入力!Z35="","",②社員基本データ入力!Z35)</f>
        <v/>
      </c>
      <c r="AG35" s="155">
        <f>IF(②社員基本データ入力!AA35="","",②社員基本データ入力!AA35)</f>
        <v>5000</v>
      </c>
      <c r="AH35" s="155" t="str">
        <f>IF(②社員基本データ入力!AB35="","",②社員基本データ入力!AB35)</f>
        <v/>
      </c>
      <c r="AI35" s="155" t="str">
        <f>IF(②社員基本データ入力!AC35="","",②社員基本データ入力!AC35)</f>
        <v/>
      </c>
      <c r="AJ35" s="155" t="str">
        <f>IF(②社員基本データ入力!AD35="","",②社員基本データ入力!AD35)</f>
        <v/>
      </c>
      <c r="AK35" s="155" t="str">
        <f>IF(②社員基本データ入力!AE35="","",②社員基本データ入力!AE35)</f>
        <v/>
      </c>
      <c r="AL35" s="155" t="str">
        <f>IF(②社員基本データ入力!AF35="","",②社員基本データ入力!AF35)</f>
        <v/>
      </c>
      <c r="AM35" s="155">
        <f>IF(②社員基本データ入力!AG35="","",②社員基本データ入力!AG35)</f>
        <v>5000</v>
      </c>
      <c r="AN35" s="213">
        <f>IF(②社員基本データ入力!AH35="","",②社員基本データ入力!AH35)</f>
        <v>10000</v>
      </c>
      <c r="AO35" s="155" t="str">
        <f>IF(②社員基本データ入力!AI35="","",②社員基本データ入力!AI35)</f>
        <v/>
      </c>
      <c r="AP35" s="155" t="str">
        <f>IF(②社員基本データ入力!AJ35="","",②社員基本データ入力!AJ35)</f>
        <v/>
      </c>
      <c r="AQ35" s="155" t="str">
        <f>IF(②社員基本データ入力!AK35="","",②社員基本データ入力!AK35)</f>
        <v/>
      </c>
      <c r="AR35" s="155" t="str">
        <f>IF(②社員基本データ入力!AL35="","",②社員基本データ入力!AL35)</f>
        <v/>
      </c>
      <c r="AS35" s="155" t="str">
        <f>IF(②社員基本データ入力!AM35="","",②社員基本データ入力!AM35)</f>
        <v/>
      </c>
      <c r="AT35" s="155" t="str">
        <f>IF(②社員基本データ入力!AN35="","",②社員基本データ入力!AN35)</f>
        <v/>
      </c>
      <c r="AU35" s="589" t="str">
        <f>IF(②社員基本データ入力!AO35="","",②社員基本データ入力!AO35)</f>
        <v/>
      </c>
      <c r="AV35" s="596" t="str">
        <f>IF(②社員基本データ入力!AP35="","",②社員基本データ入力!AP35)</f>
        <v/>
      </c>
      <c r="AW35" s="155">
        <f>IF(②社員基本データ入力!AQ35="","",②社員基本データ入力!AQ35)</f>
        <v>15000</v>
      </c>
      <c r="AX35" s="597" t="str">
        <f>IF(②社員基本データ入力!AR35="","",②社員基本データ入力!AR35)</f>
        <v/>
      </c>
      <c r="AY35" s="592">
        <f>IF(②社員基本データ入力!AS35="","",②社員基本データ入力!AS35)</f>
        <v>15000</v>
      </c>
      <c r="AZ35" s="213">
        <f>IF(②社員基本データ入力!AT35="","",②社員基本データ入力!AT35)</f>
        <v>25000</v>
      </c>
      <c r="BA35" s="155">
        <f t="shared" si="9"/>
        <v>250529.65794768612</v>
      </c>
      <c r="BB35" s="155">
        <f>IF($J35="","",②社員基本データ入力!$Y35-③残業代込み賃金設計一覧表!$AE35)</f>
        <v>45860.342052313878</v>
      </c>
      <c r="BC35" s="155">
        <f t="shared" si="10"/>
        <v>33970.623742454729</v>
      </c>
      <c r="BD35" s="155">
        <f t="shared" si="11"/>
        <v>3397.0623742454727</v>
      </c>
      <c r="BE35" s="155">
        <f t="shared" si="12"/>
        <v>14675.309456740444</v>
      </c>
      <c r="BF35" s="213">
        <f t="shared" si="13"/>
        <v>52042.995573440639</v>
      </c>
      <c r="BG35" s="155">
        <f>IF($J35="","",($BU35-②社員基本データ入力!$BH35)*$BO35+($BV35-②社員基本データ入力!$BI35)*$BP35+($BW35-②社員基本データ入力!$BJ35)*$BQ35)</f>
        <v>-10133.371734251657</v>
      </c>
      <c r="BH35" s="155">
        <f t="shared" si="14"/>
        <v>55993.713786565539</v>
      </c>
      <c r="BI35" s="213">
        <f t="shared" si="15"/>
        <v>55993.713786565539</v>
      </c>
      <c r="BJ35" s="213">
        <f t="shared" si="16"/>
        <v>306523.37173425168</v>
      </c>
      <c r="BK35" s="213">
        <f>IF($BS35="","",$BJ35-②社員基本データ入力!$AU35)</f>
        <v>10133.371734251676</v>
      </c>
      <c r="BL35" s="213">
        <f t="shared" si="17"/>
        <v>358566.3673076923</v>
      </c>
      <c r="BM35" s="213">
        <f>IF($BS35="","",$BL35-②社員基本データ入力!$AZ35)</f>
        <v>0</v>
      </c>
      <c r="BN35" s="659"/>
      <c r="BO35" s="250">
        <f t="shared" si="18"/>
        <v>20</v>
      </c>
      <c r="BP35" s="250">
        <f t="shared" si="19"/>
        <v>10</v>
      </c>
      <c r="BQ35" s="250">
        <f t="shared" si="20"/>
        <v>8</v>
      </c>
      <c r="BR35" s="659"/>
      <c r="BS35" s="155">
        <f t="shared" si="41"/>
        <v>235529.65794768612</v>
      </c>
      <c r="BT35" s="155">
        <f t="shared" si="21"/>
        <v>1358.8249496981891</v>
      </c>
      <c r="BU35" s="155">
        <f t="shared" si="22"/>
        <v>1698.5311871227364</v>
      </c>
      <c r="BV35" s="155">
        <f t="shared" si="23"/>
        <v>339.70623742454728</v>
      </c>
      <c r="BW35" s="155">
        <f t="shared" si="24"/>
        <v>1834.4136820925555</v>
      </c>
      <c r="BX35" s="659"/>
      <c r="BY35" s="261">
        <f t="shared" si="42"/>
        <v>230529.65794768612</v>
      </c>
      <c r="BZ35" s="261">
        <f t="shared" si="25"/>
        <v>1329.9787958520353</v>
      </c>
      <c r="CA35" s="164" t="str">
        <f t="shared" si="26"/>
        <v>○</v>
      </c>
      <c r="CB35" s="659"/>
      <c r="CC35" s="264">
        <f t="shared" si="27"/>
        <v>45</v>
      </c>
      <c r="CD35" s="264">
        <f t="shared" si="28"/>
        <v>20</v>
      </c>
      <c r="CE35" s="264">
        <f t="shared" si="29"/>
        <v>8</v>
      </c>
      <c r="CF35" s="659"/>
      <c r="CG35" s="264">
        <f t="shared" si="30"/>
        <v>25</v>
      </c>
      <c r="CH35" s="264">
        <f t="shared" si="31"/>
        <v>10</v>
      </c>
      <c r="CI35" s="264">
        <f t="shared" si="32"/>
        <v>0</v>
      </c>
      <c r="CJ35" s="659"/>
      <c r="CK35" s="264">
        <f t="shared" si="33"/>
        <v>20</v>
      </c>
      <c r="CL35" s="264">
        <f t="shared" si="34"/>
        <v>10</v>
      </c>
      <c r="CM35" s="264">
        <f t="shared" si="35"/>
        <v>8</v>
      </c>
      <c r="CO35" s="264">
        <f t="shared" si="36"/>
        <v>8</v>
      </c>
      <c r="CQ35" s="264">
        <f t="shared" si="37"/>
        <v>33</v>
      </c>
    </row>
    <row r="36" spans="1:95" s="112" customFormat="1" ht="18" customHeight="1" x14ac:dyDescent="0.2">
      <c r="B36" s="937" t="s">
        <v>39</v>
      </c>
      <c r="C36" s="937"/>
      <c r="D36" s="37"/>
      <c r="E36" s="6"/>
      <c r="G36" s="131">
        <f t="shared" si="3"/>
        <v>27</v>
      </c>
      <c r="H36" s="167">
        <f>IF(②社員基本データ入力!H36="","",②社員基本データ入力!H36)</f>
        <v>127</v>
      </c>
      <c r="I36" s="167">
        <f>IF(②社員基本データ入力!I36="","",②社員基本データ入力!I36)</f>
        <v>1</v>
      </c>
      <c r="J36" s="172" t="str">
        <f>IF(②社員基本データ入力!J36="","",②社員基本データ入力!J36)</f>
        <v>BC</v>
      </c>
      <c r="K36" s="534" t="str">
        <f>IF(②社員基本データ入力!K36="","",②社員基本データ入力!K36)</f>
        <v/>
      </c>
      <c r="L36" s="169" t="str">
        <f>IF(②社員基本データ入力!L36="","",②社員基本データ入力!L36)</f>
        <v/>
      </c>
      <c r="M36" s="537" t="str">
        <f>IF(②社員基本データ入力!M36="","",②社員基本データ入力!M36)</f>
        <v>一般</v>
      </c>
      <c r="N36" s="538">
        <f>IF(②社員基本データ入力!N36="","",②社員基本データ入力!N36)</f>
        <v>5</v>
      </c>
      <c r="O36" s="535">
        <f>IF(②社員基本データ入力!O36="","",②社員基本データ入力!O36)</f>
        <v>32960</v>
      </c>
      <c r="P36" s="535">
        <f>IF(②社員基本データ入力!P36="","",②社員基本データ入力!P36)</f>
        <v>43256</v>
      </c>
      <c r="Q36" s="175">
        <f t="shared" si="38"/>
        <v>35</v>
      </c>
      <c r="R36" s="175">
        <f t="shared" si="4"/>
        <v>0</v>
      </c>
      <c r="S36" s="175">
        <f t="shared" si="5"/>
        <v>6</v>
      </c>
      <c r="T36" s="175">
        <f t="shared" si="6"/>
        <v>9</v>
      </c>
      <c r="U36" s="536">
        <f>IF($J36="","",IF(②社員基本データ入力!$U36="","",IF($U$4=1,$AE36-(②社員基本データ入力!$V36+SUM(②社員基本データ入力!$W36:$X36)),IF($U$4=3,($AE36-(SUM($W36:$X36)))*②社員基本データ入力!$U36/(②社員基本データ入力!$U36+②社員基本データ入力!$V36),②社員基本データ入力!$U36))))</f>
        <v>156740</v>
      </c>
      <c r="V36" s="536">
        <f>IF($J36="","",IF(②社員基本データ入力!$V36="","",IF($U$4=2,$AE36-(②社員基本データ入力!$U36+SUM(②社員基本データ入力!$W36:$X36)),IF($U$4=3,($AE36-(SUM($W36:$X36)))*②社員基本データ入力!$V36/(②社員基本データ入力!$U36+②社員基本データ入力!$V36),②社員基本データ入力!$V36))))</f>
        <v>74037.78672032195</v>
      </c>
      <c r="W36" s="536" t="str">
        <f>IF($J36="","",IF(②社員基本データ入力!$W36="","",②社員基本データ入力!$W36))</f>
        <v/>
      </c>
      <c r="X36" s="536" t="str">
        <f>IF($J36="","",IF(②社員基本データ入力!$X36="","",②社員基本データ入力!$X36))</f>
        <v/>
      </c>
      <c r="Y36" s="155">
        <f>IF($H36="","",②社員基本データ入力!$BF36*③残業代込み賃金設計一覧表!$D$26)</f>
        <v>49861066.666666672</v>
      </c>
      <c r="Z36" s="580">
        <f t="shared" si="7"/>
        <v>207.08333333333334</v>
      </c>
      <c r="AA36" s="155">
        <f t="shared" si="39"/>
        <v>230777.78672032195</v>
      </c>
      <c r="AB36" s="155">
        <f>IF($H36="","",②社員基本データ入力!$BF36*③残業代込み賃金設計一覧表!$D$26)</f>
        <v>49861066.666666672</v>
      </c>
      <c r="AC36" s="580">
        <f t="shared" si="8"/>
        <v>175.83333333333334</v>
      </c>
      <c r="AD36" s="155">
        <f t="shared" si="40"/>
        <v>273570.04739336495</v>
      </c>
      <c r="AE36" s="213">
        <f>IF($H36="","",IF(AND($N36&gt;=$D$14,$B$44=2),②社員基本データ入力!$Y36,IF(AND(③残業代込み賃金設計一覧表!$N36&gt;=$D$14,$B$44=1),$AD36,$AA36)))</f>
        <v>230777.78672032195</v>
      </c>
      <c r="AF36" s="155" t="str">
        <f>IF(②社員基本データ入力!Z36="","",②社員基本データ入力!Z36)</f>
        <v/>
      </c>
      <c r="AG36" s="155">
        <f>IF(②社員基本データ入力!AA36="","",②社員基本データ入力!AA36)</f>
        <v>5000</v>
      </c>
      <c r="AH36" s="155" t="str">
        <f>IF(②社員基本データ入力!AB36="","",②社員基本データ入力!AB36)</f>
        <v/>
      </c>
      <c r="AI36" s="155" t="str">
        <f>IF(②社員基本データ入力!AC36="","",②社員基本データ入力!AC36)</f>
        <v/>
      </c>
      <c r="AJ36" s="155" t="str">
        <f>IF(②社員基本データ入力!AD36="","",②社員基本データ入力!AD36)</f>
        <v/>
      </c>
      <c r="AK36" s="155" t="str">
        <f>IF(②社員基本データ入力!AE36="","",②社員基本データ入力!AE36)</f>
        <v/>
      </c>
      <c r="AL36" s="155" t="str">
        <f>IF(②社員基本データ入力!AF36="","",②社員基本データ入力!AF36)</f>
        <v/>
      </c>
      <c r="AM36" s="155">
        <f>IF(②社員基本データ入力!AG36="","",②社員基本データ入力!AG36)</f>
        <v>5000</v>
      </c>
      <c r="AN36" s="213">
        <f>IF(②社員基本データ入力!AH36="","",②社員基本データ入力!AH36)</f>
        <v>10000</v>
      </c>
      <c r="AO36" s="155">
        <f>IF(②社員基本データ入力!AI36="","",②社員基本データ入力!AI36)</f>
        <v>15000</v>
      </c>
      <c r="AP36" s="155" t="str">
        <f>IF(②社員基本データ入力!AJ36="","",②社員基本データ入力!AJ36)</f>
        <v/>
      </c>
      <c r="AQ36" s="155" t="str">
        <f>IF(②社員基本データ入力!AK36="","",②社員基本データ入力!AK36)</f>
        <v/>
      </c>
      <c r="AR36" s="155" t="str">
        <f>IF(②社員基本データ入力!AL36="","",②社員基本データ入力!AL36)</f>
        <v/>
      </c>
      <c r="AS36" s="155" t="str">
        <f>IF(②社員基本データ入力!AM36="","",②社員基本データ入力!AM36)</f>
        <v/>
      </c>
      <c r="AT36" s="155" t="str">
        <f>IF(②社員基本データ入力!AN36="","",②社員基本データ入力!AN36)</f>
        <v/>
      </c>
      <c r="AU36" s="589" t="str">
        <f>IF(②社員基本データ入力!AO36="","",②社員基本データ入力!AO36)</f>
        <v/>
      </c>
      <c r="AV36" s="596" t="str">
        <f>IF(②社員基本データ入力!AP36="","",②社員基本データ入力!AP36)</f>
        <v/>
      </c>
      <c r="AW36" s="155">
        <f>IF(②社員基本データ入力!AQ36="","",②社員基本データ入力!AQ36)</f>
        <v>15000</v>
      </c>
      <c r="AX36" s="597" t="str">
        <f>IF(②社員基本データ入力!AR36="","",②社員基本データ入力!AR36)</f>
        <v/>
      </c>
      <c r="AY36" s="592">
        <f>IF(②社員基本データ入力!AS36="","",②社員基本データ入力!AS36)</f>
        <v>30000</v>
      </c>
      <c r="AZ36" s="213">
        <f>IF(②社員基本データ入力!AT36="","",②社員基本データ入力!AT36)</f>
        <v>40000</v>
      </c>
      <c r="BA36" s="155">
        <f t="shared" si="9"/>
        <v>270777.78672032198</v>
      </c>
      <c r="BB36" s="155">
        <f>IF($J36="","",②社員基本データ入力!$Y36-③残業代込み賃金設計一覧表!$AE36)</f>
        <v>46882.21327967805</v>
      </c>
      <c r="BC36" s="155">
        <f t="shared" si="10"/>
        <v>34727.565392354125</v>
      </c>
      <c r="BD36" s="155">
        <f t="shared" si="11"/>
        <v>3472.7565392354127</v>
      </c>
      <c r="BE36" s="155">
        <f t="shared" si="12"/>
        <v>15002.308249496984</v>
      </c>
      <c r="BF36" s="213">
        <f t="shared" si="13"/>
        <v>53202.630181086526</v>
      </c>
      <c r="BG36" s="155">
        <f>IF($J36="","",($BU36-②社員基本データ入力!$BH36)*$BO36+($BV36-②社員基本データ入力!$BI36)*$BP36+($BW36-②社員基本データ入力!$BJ36)*$BQ36)</f>
        <v>-10359.165972759631</v>
      </c>
      <c r="BH36" s="155">
        <f t="shared" si="14"/>
        <v>57241.379252437677</v>
      </c>
      <c r="BI36" s="213">
        <f t="shared" si="15"/>
        <v>57241.379252437677</v>
      </c>
      <c r="BJ36" s="213">
        <f t="shared" si="16"/>
        <v>328019.16597275966</v>
      </c>
      <c r="BK36" s="213">
        <f>IF($BS36="","",$BJ36-②社員基本データ入力!$AU36)</f>
        <v>10359.165972759656</v>
      </c>
      <c r="BL36" s="213">
        <f t="shared" si="17"/>
        <v>381221.7961538462</v>
      </c>
      <c r="BM36" s="213">
        <f>IF($BS36="","",$BL36-②社員基本データ入力!$AZ36)</f>
        <v>5.8207660913467407E-11</v>
      </c>
      <c r="BN36" s="659"/>
      <c r="BO36" s="250">
        <f t="shared" si="18"/>
        <v>20</v>
      </c>
      <c r="BP36" s="250">
        <f t="shared" si="19"/>
        <v>10</v>
      </c>
      <c r="BQ36" s="250">
        <f t="shared" si="20"/>
        <v>8</v>
      </c>
      <c r="BR36" s="659"/>
      <c r="BS36" s="155">
        <f t="shared" si="41"/>
        <v>240777.78672032195</v>
      </c>
      <c r="BT36" s="155">
        <f t="shared" si="21"/>
        <v>1389.102615694165</v>
      </c>
      <c r="BU36" s="155">
        <f t="shared" si="22"/>
        <v>1736.3782696177063</v>
      </c>
      <c r="BV36" s="155">
        <f t="shared" si="23"/>
        <v>347.27565392354126</v>
      </c>
      <c r="BW36" s="155">
        <f t="shared" si="24"/>
        <v>1875.288531187123</v>
      </c>
      <c r="BX36" s="659"/>
      <c r="BY36" s="261">
        <f t="shared" si="42"/>
        <v>235777.78672032195</v>
      </c>
      <c r="BZ36" s="261">
        <f t="shared" si="25"/>
        <v>1360.2564618480112</v>
      </c>
      <c r="CA36" s="164" t="str">
        <f t="shared" si="26"/>
        <v>○</v>
      </c>
      <c r="CB36" s="659"/>
      <c r="CC36" s="264">
        <f t="shared" si="27"/>
        <v>45</v>
      </c>
      <c r="CD36" s="264">
        <f t="shared" si="28"/>
        <v>20</v>
      </c>
      <c r="CE36" s="264">
        <f t="shared" si="29"/>
        <v>8</v>
      </c>
      <c r="CF36" s="659"/>
      <c r="CG36" s="264">
        <f t="shared" si="30"/>
        <v>25</v>
      </c>
      <c r="CH36" s="264">
        <f t="shared" si="31"/>
        <v>10</v>
      </c>
      <c r="CI36" s="264">
        <f t="shared" si="32"/>
        <v>0</v>
      </c>
      <c r="CJ36" s="659"/>
      <c r="CK36" s="264">
        <f t="shared" si="33"/>
        <v>20</v>
      </c>
      <c r="CL36" s="264">
        <f t="shared" si="34"/>
        <v>10</v>
      </c>
      <c r="CM36" s="264">
        <f t="shared" si="35"/>
        <v>8</v>
      </c>
      <c r="CO36" s="264">
        <f t="shared" si="36"/>
        <v>8</v>
      </c>
      <c r="CQ36" s="264">
        <f t="shared" si="37"/>
        <v>33</v>
      </c>
    </row>
    <row r="37" spans="1:95" s="112" customFormat="1" ht="18" customHeight="1" x14ac:dyDescent="0.2">
      <c r="B37" s="992" t="s">
        <v>40</v>
      </c>
      <c r="C37" s="986" t="s">
        <v>156</v>
      </c>
      <c r="D37" s="986" t="s">
        <v>157</v>
      </c>
      <c r="E37" s="992" t="s">
        <v>41</v>
      </c>
      <c r="G37" s="131">
        <f t="shared" si="3"/>
        <v>28</v>
      </c>
      <c r="H37" s="167">
        <f>IF(②社員基本データ入力!H37="","",②社員基本データ入力!H37)</f>
        <v>128</v>
      </c>
      <c r="I37" s="167">
        <f>IF(②社員基本データ入力!I37="","",②社員基本データ入力!I37)</f>
        <v>2</v>
      </c>
      <c r="J37" s="172" t="str">
        <f>IF(②社員基本データ入力!J37="","",②社員基本データ入力!J37)</f>
        <v>BD</v>
      </c>
      <c r="K37" s="534" t="str">
        <f>IF(②社員基本データ入力!K37="","",②社員基本データ入力!K37)</f>
        <v/>
      </c>
      <c r="L37" s="169" t="str">
        <f>IF(②社員基本データ入力!L37="","",②社員基本データ入力!L37)</f>
        <v/>
      </c>
      <c r="M37" s="537" t="str">
        <f>IF(②社員基本データ入力!M37="","",②社員基本データ入力!M37)</f>
        <v>一般</v>
      </c>
      <c r="N37" s="538">
        <f>IF(②社員基本データ入力!N37="","",②社員基本データ入力!N37)</f>
        <v>5</v>
      </c>
      <c r="O37" s="535">
        <f>IF(②社員基本データ入力!O37="","",②社員基本データ入力!O37)</f>
        <v>25625</v>
      </c>
      <c r="P37" s="535">
        <f>IF(②社員基本データ入力!P37="","",②社員基本データ入力!P37)</f>
        <v>43409</v>
      </c>
      <c r="Q37" s="175">
        <f t="shared" si="38"/>
        <v>55</v>
      </c>
      <c r="R37" s="175">
        <f t="shared" si="4"/>
        <v>1</v>
      </c>
      <c r="S37" s="175">
        <f t="shared" si="5"/>
        <v>6</v>
      </c>
      <c r="T37" s="175">
        <f t="shared" si="6"/>
        <v>4</v>
      </c>
      <c r="U37" s="536">
        <f>IF($J37="","",IF(②社員基本データ入力!$U37="","",IF($U$4=1,$AE37-(②社員基本データ入力!$V37+SUM(②社員基本データ入力!$W37:$X37)),IF($U$4=3,($AE37-(SUM($W37:$X37)))*②社員基本データ入力!$U37/(②社員基本データ入力!$U37+②社員基本データ入力!$V37),②社員基本データ入力!$U37))))</f>
        <v>178240</v>
      </c>
      <c r="V37" s="536">
        <f>IF($J37="","",IF(②社員基本データ入力!$V37="","",IF($U$4=2,$AE37-(②社員基本データ入力!$U37+SUM(②社員基本データ入力!$W37:$X37)),IF($U$4=3,($AE37-(SUM($W37:$X37)))*②社員基本データ入力!$V37/(②社員基本データ入力!$U37+②社員基本データ入力!$V37),②社員基本データ入力!$V37))))</f>
        <v>78594.285714285739</v>
      </c>
      <c r="W37" s="536" t="str">
        <f>IF($J37="","",IF(②社員基本データ入力!$W37="","",②社員基本データ入力!$W37))</f>
        <v/>
      </c>
      <c r="X37" s="536" t="str">
        <f>IF($J37="","",IF(②社員基本データ入力!$X37="","",②社員基本データ入力!$X37))</f>
        <v/>
      </c>
      <c r="Y37" s="155">
        <f>IF($H37="","",②社員基本データ入力!$BF37*③残業代込み賃金設計一覧表!$D$26)</f>
        <v>55256933.333333336</v>
      </c>
      <c r="Z37" s="580">
        <f t="shared" si="7"/>
        <v>207.08333333333334</v>
      </c>
      <c r="AA37" s="155">
        <f t="shared" si="39"/>
        <v>256834.28571428574</v>
      </c>
      <c r="AB37" s="155">
        <f>IF($H37="","",②社員基本データ入力!$BF37*③残業代込み賃金設計一覧表!$D$26)</f>
        <v>55256933.333333336</v>
      </c>
      <c r="AC37" s="580">
        <f t="shared" si="8"/>
        <v>175.83333333333334</v>
      </c>
      <c r="AD37" s="155">
        <f t="shared" si="40"/>
        <v>304257.44075829384</v>
      </c>
      <c r="AE37" s="213">
        <f>IF($H37="","",IF(AND($N37&gt;=$D$14,$B$44=2),②社員基本データ入力!$Y37,IF(AND(③残業代込み賃金設計一覧表!$N37&gt;=$D$14,$B$44=1),$AD37,$AA37)))</f>
        <v>256834.28571428574</v>
      </c>
      <c r="AF37" s="155" t="str">
        <f>IF(②社員基本データ入力!Z37="","",②社員基本データ入力!Z37)</f>
        <v/>
      </c>
      <c r="AG37" s="155">
        <f>IF(②社員基本データ入力!AA37="","",②社員基本データ入力!AA37)</f>
        <v>5000</v>
      </c>
      <c r="AH37" s="155" t="str">
        <f>IF(②社員基本データ入力!AB37="","",②社員基本データ入力!AB37)</f>
        <v/>
      </c>
      <c r="AI37" s="155" t="str">
        <f>IF(②社員基本データ入力!AC37="","",②社員基本データ入力!AC37)</f>
        <v/>
      </c>
      <c r="AJ37" s="155" t="str">
        <f>IF(②社員基本データ入力!AD37="","",②社員基本データ入力!AD37)</f>
        <v/>
      </c>
      <c r="AK37" s="155" t="str">
        <f>IF(②社員基本データ入力!AE37="","",②社員基本データ入力!AE37)</f>
        <v/>
      </c>
      <c r="AL37" s="155" t="str">
        <f>IF(②社員基本データ入力!AF37="","",②社員基本データ入力!AF37)</f>
        <v/>
      </c>
      <c r="AM37" s="155">
        <f>IF(②社員基本データ入力!AG37="","",②社員基本データ入力!AG37)</f>
        <v>5000</v>
      </c>
      <c r="AN37" s="213">
        <f>IF(②社員基本データ入力!AH37="","",②社員基本データ入力!AH37)</f>
        <v>10000</v>
      </c>
      <c r="AO37" s="155" t="str">
        <f>IF(②社員基本データ入力!AI37="","",②社員基本データ入力!AI37)</f>
        <v/>
      </c>
      <c r="AP37" s="155" t="str">
        <f>IF(②社員基本データ入力!AJ37="","",②社員基本データ入力!AJ37)</f>
        <v/>
      </c>
      <c r="AQ37" s="155" t="str">
        <f>IF(②社員基本データ入力!AK37="","",②社員基本データ入力!AK37)</f>
        <v/>
      </c>
      <c r="AR37" s="155" t="str">
        <f>IF(②社員基本データ入力!AL37="","",②社員基本データ入力!AL37)</f>
        <v/>
      </c>
      <c r="AS37" s="155" t="str">
        <f>IF(②社員基本データ入力!AM37="","",②社員基本データ入力!AM37)</f>
        <v/>
      </c>
      <c r="AT37" s="155" t="str">
        <f>IF(②社員基本データ入力!AN37="","",②社員基本データ入力!AN37)</f>
        <v/>
      </c>
      <c r="AU37" s="589" t="str">
        <f>IF(②社員基本データ入力!AO37="","",②社員基本データ入力!AO37)</f>
        <v/>
      </c>
      <c r="AV37" s="596" t="str">
        <f>IF(②社員基本データ入力!AP37="","",②社員基本データ入力!AP37)</f>
        <v/>
      </c>
      <c r="AW37" s="155" t="str">
        <f>IF(②社員基本データ入力!AQ37="","",②社員基本データ入力!AQ37)</f>
        <v/>
      </c>
      <c r="AX37" s="597" t="str">
        <f>IF(②社員基本データ入力!AR37="","",②社員基本データ入力!AR37)</f>
        <v/>
      </c>
      <c r="AY37" s="592">
        <f>IF(②社員基本データ入力!AS37="","",②社員基本データ入力!AS37)</f>
        <v>0</v>
      </c>
      <c r="AZ37" s="213">
        <f>IF(②社員基本データ入力!AT37="","",②社員基本データ入力!AT37)</f>
        <v>10000</v>
      </c>
      <c r="BA37" s="155">
        <f t="shared" si="9"/>
        <v>266834.28571428574</v>
      </c>
      <c r="BB37" s="155">
        <f>IF($J37="","",②社員基本データ入力!$Y37-③残業代込み賃金設計一覧表!$AE37)</f>
        <v>51955.714285714261</v>
      </c>
      <c r="BC37" s="155">
        <f t="shared" si="10"/>
        <v>38485.71428571429</v>
      </c>
      <c r="BD37" s="155">
        <f t="shared" si="11"/>
        <v>3848.5714285714289</v>
      </c>
      <c r="BE37" s="155">
        <f t="shared" si="12"/>
        <v>16625.828571428574</v>
      </c>
      <c r="BF37" s="213">
        <f t="shared" si="13"/>
        <v>58960.114285714291</v>
      </c>
      <c r="BG37" s="155">
        <f>IF($J37="","",($BU37-②社員基本データ入力!$BH37)*$BO37+($BV37-②社員基本データ入力!$BI37)*$BP37+($BW37-②社員基本データ入力!$BJ37)*$BQ37)</f>
        <v>-11480.214560439557</v>
      </c>
      <c r="BH37" s="155">
        <f t="shared" si="14"/>
        <v>63435.928846153816</v>
      </c>
      <c r="BI37" s="213">
        <f t="shared" si="15"/>
        <v>63435.928846153816</v>
      </c>
      <c r="BJ37" s="213">
        <f t="shared" si="16"/>
        <v>330270.21456043958</v>
      </c>
      <c r="BK37" s="213">
        <f>IF($BS37="","",$BJ37-②社員基本データ入力!$AU37)</f>
        <v>11480.214560439577</v>
      </c>
      <c r="BL37" s="213">
        <f t="shared" si="17"/>
        <v>389230.32884615386</v>
      </c>
      <c r="BM37" s="213">
        <f>IF($BS37="","",$BL37-②社員基本データ入力!$AZ37)</f>
        <v>0</v>
      </c>
      <c r="BN37" s="659"/>
      <c r="BO37" s="250">
        <f t="shared" si="18"/>
        <v>20</v>
      </c>
      <c r="BP37" s="250">
        <f t="shared" si="19"/>
        <v>10</v>
      </c>
      <c r="BQ37" s="250">
        <f t="shared" si="20"/>
        <v>8</v>
      </c>
      <c r="BR37" s="659"/>
      <c r="BS37" s="155">
        <f t="shared" si="41"/>
        <v>266834.28571428574</v>
      </c>
      <c r="BT37" s="155">
        <f t="shared" si="21"/>
        <v>1539.4285714285716</v>
      </c>
      <c r="BU37" s="155">
        <f t="shared" si="22"/>
        <v>1924.2857142857144</v>
      </c>
      <c r="BV37" s="155">
        <f t="shared" si="23"/>
        <v>384.85714285714289</v>
      </c>
      <c r="BW37" s="155">
        <f t="shared" si="24"/>
        <v>2078.2285714285717</v>
      </c>
      <c r="BX37" s="659"/>
      <c r="BY37" s="261">
        <f t="shared" si="42"/>
        <v>261834.28571428574</v>
      </c>
      <c r="BZ37" s="261">
        <f t="shared" si="25"/>
        <v>1510.5824175824177</v>
      </c>
      <c r="CA37" s="164" t="str">
        <f t="shared" si="26"/>
        <v>○</v>
      </c>
      <c r="CB37" s="659"/>
      <c r="CC37" s="264">
        <f t="shared" si="27"/>
        <v>45</v>
      </c>
      <c r="CD37" s="264">
        <f t="shared" si="28"/>
        <v>20</v>
      </c>
      <c r="CE37" s="264">
        <f t="shared" si="29"/>
        <v>8</v>
      </c>
      <c r="CF37" s="659"/>
      <c r="CG37" s="264">
        <f t="shared" si="30"/>
        <v>25</v>
      </c>
      <c r="CH37" s="264">
        <f t="shared" si="31"/>
        <v>10</v>
      </c>
      <c r="CI37" s="264">
        <f t="shared" si="32"/>
        <v>0</v>
      </c>
      <c r="CJ37" s="659"/>
      <c r="CK37" s="264">
        <f t="shared" si="33"/>
        <v>20</v>
      </c>
      <c r="CL37" s="264">
        <f t="shared" si="34"/>
        <v>10</v>
      </c>
      <c r="CM37" s="264">
        <f t="shared" si="35"/>
        <v>8</v>
      </c>
      <c r="CO37" s="264">
        <f t="shared" si="36"/>
        <v>0</v>
      </c>
      <c r="CQ37" s="264">
        <f t="shared" si="37"/>
        <v>25</v>
      </c>
    </row>
    <row r="38" spans="1:95" s="112" customFormat="1" ht="18" customHeight="1" x14ac:dyDescent="0.2">
      <c r="B38" s="992"/>
      <c r="C38" s="987"/>
      <c r="D38" s="987"/>
      <c r="E38" s="992"/>
      <c r="G38" s="131">
        <f t="shared" si="3"/>
        <v>29</v>
      </c>
      <c r="H38" s="167">
        <f>IF(②社員基本データ入力!H38="","",②社員基本データ入力!H38)</f>
        <v>129</v>
      </c>
      <c r="I38" s="167">
        <f>IF(②社員基本データ入力!I38="","",②社員基本データ入力!I38)</f>
        <v>1</v>
      </c>
      <c r="J38" s="172" t="str">
        <f>IF(②社員基本データ入力!J38="","",②社員基本データ入力!J38)</f>
        <v>DE</v>
      </c>
      <c r="K38" s="534" t="str">
        <f>IF(②社員基本データ入力!K38="","",②社員基本データ入力!K38)</f>
        <v/>
      </c>
      <c r="L38" s="169" t="str">
        <f>IF(②社員基本データ入力!L38="","",②社員基本データ入力!L38)</f>
        <v/>
      </c>
      <c r="M38" s="537" t="str">
        <f>IF(②社員基本データ入力!M38="","",②社員基本データ入力!M38)</f>
        <v>一般</v>
      </c>
      <c r="N38" s="538">
        <f>IF(②社員基本データ入力!N38="","",②社員基本データ入力!N38)</f>
        <v>5</v>
      </c>
      <c r="O38" s="542">
        <f>IF(②社員基本データ入力!O38="","",②社員基本データ入力!O38)</f>
        <v>36850</v>
      </c>
      <c r="P38" s="542">
        <f>IF(②社員基本データ入力!P38="","",②社員基本データ入力!P38)</f>
        <v>43758</v>
      </c>
      <c r="Q38" s="175">
        <f t="shared" si="38"/>
        <v>24</v>
      </c>
      <c r="R38" s="175">
        <f t="shared" si="4"/>
        <v>4</v>
      </c>
      <c r="S38" s="175">
        <f t="shared" si="5"/>
        <v>5</v>
      </c>
      <c r="T38" s="175">
        <f t="shared" si="6"/>
        <v>5</v>
      </c>
      <c r="U38" s="536">
        <f>IF($J38="","",IF(②社員基本データ入力!$U38="","",IF($U$4=1,$AE38-(②社員基本データ入力!$V38+SUM(②社員基本データ入力!$W38:$X38)),IF($U$4=3,($AE38-(SUM($W38:$X38)))*②社員基本データ入力!$U38/(②社員基本データ入力!$U38+②社員基本データ入力!$V38),②社員基本データ入力!$U38))))</f>
        <v>135740</v>
      </c>
      <c r="V38" s="536">
        <f>IF($J38="","",IF(②社員基本データ入力!$V38="","",IF($U$4=2,$AE38-(②社員基本データ入力!$U38+SUM(②社員基本データ入力!$W38:$X38)),IF($U$4=3,($AE38-(SUM($W38:$X38)))*②社員基本データ入力!$V38/(②社員基本データ入力!$U38+②社員基本データ入力!$V38),②社員基本データ入力!$V38))))</f>
        <v>81857.665995975869</v>
      </c>
      <c r="W38" s="536" t="str">
        <f>IF($J38="","",IF(②社員基本データ入力!$W38="","",②社員基本データ入力!$W38))</f>
        <v/>
      </c>
      <c r="X38" s="536" t="str">
        <f>IF($J38="","",IF(②社員基本データ入力!$X38="","",②社員基本データ入力!$X38))</f>
        <v/>
      </c>
      <c r="Y38" s="155">
        <f>IF($H38="","",②社員基本データ入力!$BF38*③残業代込み賃金設計一覧表!$D$26)</f>
        <v>46096266.666666672</v>
      </c>
      <c r="Z38" s="580">
        <f t="shared" si="7"/>
        <v>207.08333333333334</v>
      </c>
      <c r="AA38" s="155">
        <f t="shared" si="39"/>
        <v>217597.66599597587</v>
      </c>
      <c r="AB38" s="155">
        <f>IF($H38="","",②社員基本データ入力!$BF38*③残業代込み賃金設計一覧表!$D$26)</f>
        <v>46096266.666666672</v>
      </c>
      <c r="AC38" s="580">
        <f t="shared" si="8"/>
        <v>175.83333333333334</v>
      </c>
      <c r="AD38" s="155">
        <f t="shared" si="40"/>
        <v>257158.86255924171</v>
      </c>
      <c r="AE38" s="213">
        <f>IF($H38="","",IF(AND($N38&gt;=$D$14,$B$44=2),②社員基本データ入力!$Y38,IF(AND(③残業代込み賃金設計一覧表!$N38&gt;=$D$14,$B$44=1),$AD38,$AA38)))</f>
        <v>217597.66599597587</v>
      </c>
      <c r="AF38" s="155" t="str">
        <f>IF(②社員基本データ入力!Z38="","",②社員基本データ入力!Z38)</f>
        <v/>
      </c>
      <c r="AG38" s="155" t="str">
        <f>IF(②社員基本データ入力!AA38="","",②社員基本データ入力!AA38)</f>
        <v/>
      </c>
      <c r="AH38" s="155" t="str">
        <f>IF(②社員基本データ入力!AB38="","",②社員基本データ入力!AB38)</f>
        <v/>
      </c>
      <c r="AI38" s="155" t="str">
        <f>IF(②社員基本データ入力!AC38="","",②社員基本データ入力!AC38)</f>
        <v/>
      </c>
      <c r="AJ38" s="155" t="str">
        <f>IF(②社員基本データ入力!AD38="","",②社員基本データ入力!AD38)</f>
        <v/>
      </c>
      <c r="AK38" s="155" t="str">
        <f>IF(②社員基本データ入力!AE38="","",②社員基本データ入力!AE38)</f>
        <v/>
      </c>
      <c r="AL38" s="155" t="str">
        <f>IF(②社員基本データ入力!AF38="","",②社員基本データ入力!AF38)</f>
        <v/>
      </c>
      <c r="AM38" s="155">
        <f>IF(②社員基本データ入力!AG38="","",②社員基本データ入力!AG38)</f>
        <v>5000</v>
      </c>
      <c r="AN38" s="213">
        <f>IF(②社員基本データ入力!AH38="","",②社員基本データ入力!AH38)</f>
        <v>5000</v>
      </c>
      <c r="AO38" s="155" t="str">
        <f>IF(②社員基本データ入力!AI38="","",②社員基本データ入力!AI38)</f>
        <v/>
      </c>
      <c r="AP38" s="155" t="str">
        <f>IF(②社員基本データ入力!AJ38="","",②社員基本データ入力!AJ38)</f>
        <v/>
      </c>
      <c r="AQ38" s="155" t="str">
        <f>IF(②社員基本データ入力!AK38="","",②社員基本データ入力!AK38)</f>
        <v/>
      </c>
      <c r="AR38" s="155" t="str">
        <f>IF(②社員基本データ入力!AL38="","",②社員基本データ入力!AL38)</f>
        <v/>
      </c>
      <c r="AS38" s="155" t="str">
        <f>IF(②社員基本データ入力!AM38="","",②社員基本データ入力!AM38)</f>
        <v/>
      </c>
      <c r="AT38" s="155" t="str">
        <f>IF(②社員基本データ入力!AN38="","",②社員基本データ入力!AN38)</f>
        <v/>
      </c>
      <c r="AU38" s="589" t="str">
        <f>IF(②社員基本データ入力!AO38="","",②社員基本データ入力!AO38)</f>
        <v/>
      </c>
      <c r="AV38" s="596" t="str">
        <f>IF(②社員基本データ入力!AP38="","",②社員基本データ入力!AP38)</f>
        <v/>
      </c>
      <c r="AW38" s="155">
        <f>IF(②社員基本データ入力!AQ38="","",②社員基本データ入力!AQ38)</f>
        <v>15000</v>
      </c>
      <c r="AX38" s="597" t="str">
        <f>IF(②社員基本データ入力!AR38="","",②社員基本データ入力!AR38)</f>
        <v/>
      </c>
      <c r="AY38" s="592">
        <f>IF(②社員基本データ入力!AS38="","",②社員基本データ入力!AS38)</f>
        <v>15000</v>
      </c>
      <c r="AZ38" s="213">
        <f>IF(②社員基本データ入力!AT38="","",②社員基本データ入力!AT38)</f>
        <v>20000</v>
      </c>
      <c r="BA38" s="155">
        <f t="shared" si="9"/>
        <v>237597.66599597587</v>
      </c>
      <c r="BB38" s="155">
        <f>IF($J38="","",②社員基本データ入力!$Y38-③残業代込み賃金設計一覧表!$AE38)</f>
        <v>43342.334004024131</v>
      </c>
      <c r="BC38" s="155">
        <f t="shared" si="10"/>
        <v>32105.432595573438</v>
      </c>
      <c r="BD38" s="155">
        <f t="shared" si="11"/>
        <v>3210.5432595573438</v>
      </c>
      <c r="BE38" s="155">
        <f t="shared" si="12"/>
        <v>13869.546881287726</v>
      </c>
      <c r="BF38" s="213">
        <f t="shared" si="13"/>
        <v>49185.522736418512</v>
      </c>
      <c r="BG38" s="155">
        <f>IF($J38="","",($BU38-②社員基本データ入力!$BH38)*$BO38+($BV38-②社員基本データ入力!$BI38)*$BP38+($BW38-②社員基本データ入力!$BJ38)*$BQ38)</f>
        <v>-9576.9888020430299</v>
      </c>
      <c r="BH38" s="155">
        <f t="shared" si="14"/>
        <v>52919.322806067161</v>
      </c>
      <c r="BI38" s="213">
        <f t="shared" si="15"/>
        <v>52919.322806067161</v>
      </c>
      <c r="BJ38" s="213">
        <f t="shared" si="16"/>
        <v>290516.98880204302</v>
      </c>
      <c r="BK38" s="213">
        <f>IF($BS38="","",$BJ38-②社員基本データ入力!$AU38)</f>
        <v>9576.9888020430226</v>
      </c>
      <c r="BL38" s="213">
        <f t="shared" si="17"/>
        <v>339702.51153846155</v>
      </c>
      <c r="BM38" s="213">
        <f>IF($BS38="","",$BL38-②社員基本データ入力!$AZ38)</f>
        <v>0</v>
      </c>
      <c r="BN38" s="659"/>
      <c r="BO38" s="250">
        <f t="shared" si="18"/>
        <v>20</v>
      </c>
      <c r="BP38" s="250">
        <f t="shared" si="19"/>
        <v>10</v>
      </c>
      <c r="BQ38" s="250">
        <f t="shared" si="20"/>
        <v>8</v>
      </c>
      <c r="BR38" s="659"/>
      <c r="BS38" s="155">
        <f t="shared" si="41"/>
        <v>222597.66599597587</v>
      </c>
      <c r="BT38" s="155">
        <f t="shared" si="21"/>
        <v>1284.2173038229375</v>
      </c>
      <c r="BU38" s="155">
        <f t="shared" si="22"/>
        <v>1605.2716297786719</v>
      </c>
      <c r="BV38" s="155">
        <f t="shared" si="23"/>
        <v>321.05432595573438</v>
      </c>
      <c r="BW38" s="155">
        <f t="shared" si="24"/>
        <v>1733.6933601609658</v>
      </c>
      <c r="BX38" s="659"/>
      <c r="BY38" s="261">
        <f t="shared" si="42"/>
        <v>217597.66599597587</v>
      </c>
      <c r="BZ38" s="261">
        <f t="shared" si="25"/>
        <v>1255.3711499767837</v>
      </c>
      <c r="CA38" s="164" t="str">
        <f t="shared" si="26"/>
        <v>○</v>
      </c>
      <c r="CB38" s="659"/>
      <c r="CC38" s="264">
        <f t="shared" si="27"/>
        <v>45</v>
      </c>
      <c r="CD38" s="264">
        <f t="shared" si="28"/>
        <v>20</v>
      </c>
      <c r="CE38" s="264">
        <f t="shared" si="29"/>
        <v>8</v>
      </c>
      <c r="CF38" s="659"/>
      <c r="CG38" s="264">
        <f t="shared" si="30"/>
        <v>25</v>
      </c>
      <c r="CH38" s="264">
        <f t="shared" si="31"/>
        <v>10</v>
      </c>
      <c r="CI38" s="264">
        <f t="shared" si="32"/>
        <v>0</v>
      </c>
      <c r="CJ38" s="659"/>
      <c r="CK38" s="264">
        <f t="shared" si="33"/>
        <v>20</v>
      </c>
      <c r="CL38" s="264">
        <f t="shared" si="34"/>
        <v>10</v>
      </c>
      <c r="CM38" s="264">
        <f t="shared" si="35"/>
        <v>8</v>
      </c>
      <c r="CO38" s="264">
        <f t="shared" si="36"/>
        <v>9</v>
      </c>
      <c r="CQ38" s="264">
        <f t="shared" si="37"/>
        <v>34</v>
      </c>
    </row>
    <row r="39" spans="1:95" s="112" customFormat="1" ht="18" customHeight="1" x14ac:dyDescent="0.2">
      <c r="B39" s="195" t="s">
        <v>20</v>
      </c>
      <c r="C39" s="199">
        <f>'①残業代込み賃金設計＆検証'!L20</f>
        <v>25</v>
      </c>
      <c r="D39" s="199">
        <f>'①残業代込み賃金設計＆検証'!M20</f>
        <v>20</v>
      </c>
      <c r="E39" s="199">
        <f>'①残業代込み賃金設計＆検証'!N20</f>
        <v>1.25</v>
      </c>
      <c r="G39" s="131">
        <f t="shared" si="3"/>
        <v>30</v>
      </c>
      <c r="H39" s="167">
        <f>IF(②社員基本データ入力!H39="","",②社員基本データ入力!H39)</f>
        <v>130</v>
      </c>
      <c r="I39" s="170">
        <f>IF(②社員基本データ入力!I39="","",②社員基本データ入力!I39)</f>
        <v>2</v>
      </c>
      <c r="J39" s="172" t="str">
        <f>IF(②社員基本データ入力!J39="","",②社員基本データ入力!J39)</f>
        <v>BF</v>
      </c>
      <c r="K39" s="534" t="str">
        <f>IF(②社員基本データ入力!K39="","",②社員基本データ入力!K39)</f>
        <v/>
      </c>
      <c r="L39" s="169" t="str">
        <f>IF(②社員基本データ入力!L39="","",②社員基本データ入力!L39)</f>
        <v/>
      </c>
      <c r="M39" s="537" t="str">
        <f>IF(②社員基本データ入力!M39="","",②社員基本データ入力!M39)</f>
        <v>一般</v>
      </c>
      <c r="N39" s="538">
        <f>IF(②社員基本データ入力!N39="","",②社員基本データ入力!N39)</f>
        <v>5</v>
      </c>
      <c r="O39" s="535">
        <f>IF(②社員基本データ入力!O39="","",②社員基本データ入力!O39)</f>
        <v>31750</v>
      </c>
      <c r="P39" s="535">
        <f>IF(②社員基本データ入力!P39="","",②社員基本データ入力!P39)</f>
        <v>39056</v>
      </c>
      <c r="Q39" s="175">
        <f t="shared" si="38"/>
        <v>38</v>
      </c>
      <c r="R39" s="175">
        <f t="shared" si="4"/>
        <v>3</v>
      </c>
      <c r="S39" s="175">
        <f t="shared" si="5"/>
        <v>18</v>
      </c>
      <c r="T39" s="175">
        <f t="shared" si="6"/>
        <v>3</v>
      </c>
      <c r="U39" s="536">
        <f>IF($J39="","",IF(②社員基本データ入力!$U39="","",IF($U$4=1,$AE39-(②社員基本データ入力!$V39+SUM(②社員基本データ入力!$W39:$X39)),IF($U$4=3,($AE39-(SUM($W39:$X39)))*②社員基本データ入力!$U39/(②社員基本データ入力!$U39+②社員基本データ入力!$V39),②社員基本データ入力!$U39))))</f>
        <v>161240</v>
      </c>
      <c r="V39" s="536">
        <f>IF($J39="","",IF(②社員基本データ入力!$V39="","",IF($U$4=2,$AE39-(②社員基本データ入力!$U39+SUM(②社員基本データ入力!$W39:$X39)),IF($U$4=3,($AE39-(SUM($W39:$X39)))*②社員基本データ入力!$V39/(②社員基本データ入力!$U39+②社員基本データ入力!$V39),②社員基本データ入力!$V39))))</f>
        <v>76806.116700201208</v>
      </c>
      <c r="W39" s="536" t="str">
        <f>IF($J39="","",IF(②社員基本データ入力!$W39="","",②社員基本データ入力!$W39))</f>
        <v/>
      </c>
      <c r="X39" s="536" t="str">
        <f>IF($J39="","",IF(②社員基本データ入力!$X39="","",②社員基本データ入力!$X39))</f>
        <v/>
      </c>
      <c r="Y39" s="155">
        <f>IF($H39="","",②社員基本データ入力!$BF39*③残業代込み賃金設計一覧表!$D$26)</f>
        <v>50330800</v>
      </c>
      <c r="Z39" s="580">
        <f t="shared" si="7"/>
        <v>207.08333333333334</v>
      </c>
      <c r="AA39" s="155">
        <f t="shared" si="39"/>
        <v>238046.11670020121</v>
      </c>
      <c r="AB39" s="155">
        <f>IF($H39="","",②社員基本データ入力!$BF39*③残業代込み賃金設計一覧表!$D$26)</f>
        <v>50330800</v>
      </c>
      <c r="AC39" s="580">
        <f t="shared" si="8"/>
        <v>175.83333333333334</v>
      </c>
      <c r="AD39" s="155">
        <f t="shared" si="40"/>
        <v>281241.5165876777</v>
      </c>
      <c r="AE39" s="213">
        <f>IF($H39="","",IF(AND($N39&gt;=$D$14,$B$44=2),②社員基本データ入力!$Y39,IF(AND(③残業代込み賃金設計一覧表!$N39&gt;=$D$14,$B$44=1),$AD39,$AA39)))</f>
        <v>238046.11670020121</v>
      </c>
      <c r="AF39" s="155" t="str">
        <f>IF(②社員基本データ入力!Z39="","",②社員基本データ入力!Z39)</f>
        <v/>
      </c>
      <c r="AG39" s="155" t="str">
        <f>IF(②社員基本データ入力!AA39="","",②社員基本データ入力!AA39)</f>
        <v/>
      </c>
      <c r="AH39" s="155" t="str">
        <f>IF(②社員基本データ入力!AB39="","",②社員基本データ入力!AB39)</f>
        <v/>
      </c>
      <c r="AI39" s="155" t="str">
        <f>IF(②社員基本データ入力!AC39="","",②社員基本データ入力!AC39)</f>
        <v/>
      </c>
      <c r="AJ39" s="155" t="str">
        <f>IF(②社員基本データ入力!AD39="","",②社員基本データ入力!AD39)</f>
        <v/>
      </c>
      <c r="AK39" s="155" t="str">
        <f>IF(②社員基本データ入力!AE39="","",②社員基本データ入力!AE39)</f>
        <v/>
      </c>
      <c r="AL39" s="155" t="str">
        <f>IF(②社員基本データ入力!AF39="","",②社員基本データ入力!AF39)</f>
        <v/>
      </c>
      <c r="AM39" s="155">
        <f>IF(②社員基本データ入力!AG39="","",②社員基本データ入力!AG39)</f>
        <v>5000</v>
      </c>
      <c r="AN39" s="213">
        <f>IF(②社員基本データ入力!AH39="","",②社員基本データ入力!AH39)</f>
        <v>5000</v>
      </c>
      <c r="AO39" s="155" t="str">
        <f>IF(②社員基本データ入力!AI39="","",②社員基本データ入力!AI39)</f>
        <v/>
      </c>
      <c r="AP39" s="155" t="str">
        <f>IF(②社員基本データ入力!AJ39="","",②社員基本データ入力!AJ39)</f>
        <v/>
      </c>
      <c r="AQ39" s="155" t="str">
        <f>IF(②社員基本データ入力!AK39="","",②社員基本データ入力!AK39)</f>
        <v/>
      </c>
      <c r="AR39" s="155" t="str">
        <f>IF(②社員基本データ入力!AL39="","",②社員基本データ入力!AL39)</f>
        <v/>
      </c>
      <c r="AS39" s="155" t="str">
        <f>IF(②社員基本データ入力!AM39="","",②社員基本データ入力!AM39)</f>
        <v/>
      </c>
      <c r="AT39" s="155" t="str">
        <f>IF(②社員基本データ入力!AN39="","",②社員基本データ入力!AN39)</f>
        <v/>
      </c>
      <c r="AU39" s="589" t="str">
        <f>IF(②社員基本データ入力!AO39="","",②社員基本データ入力!AO39)</f>
        <v/>
      </c>
      <c r="AV39" s="596" t="str">
        <f>IF(②社員基本データ入力!AP39="","",②社員基本データ入力!AP39)</f>
        <v/>
      </c>
      <c r="AW39" s="155" t="str">
        <f>IF(②社員基本データ入力!AQ39="","",②社員基本データ入力!AQ39)</f>
        <v/>
      </c>
      <c r="AX39" s="597" t="str">
        <f>IF(②社員基本データ入力!AR39="","",②社員基本データ入力!AR39)</f>
        <v/>
      </c>
      <c r="AY39" s="592">
        <f>IF(②社員基本データ入力!AS39="","",②社員基本データ入力!AS39)</f>
        <v>0</v>
      </c>
      <c r="AZ39" s="213">
        <f>IF(②社員基本データ入力!AT39="","",②社員基本データ入力!AT39)</f>
        <v>5000</v>
      </c>
      <c r="BA39" s="155">
        <f t="shared" si="9"/>
        <v>243046.11670020121</v>
      </c>
      <c r="BB39" s="155">
        <f>IF($J39="","",②社員基本データ入力!$Y39-③残業代込み賃金設計一覧表!$AE39)</f>
        <v>47323.883299798792</v>
      </c>
      <c r="BC39" s="155">
        <f t="shared" si="10"/>
        <v>35054.728370221324</v>
      </c>
      <c r="BD39" s="155">
        <f t="shared" si="11"/>
        <v>3505.4728370221324</v>
      </c>
      <c r="BE39" s="155">
        <f t="shared" si="12"/>
        <v>15143.642655935613</v>
      </c>
      <c r="BF39" s="213">
        <f t="shared" si="13"/>
        <v>53703.84386317907</v>
      </c>
      <c r="BG39" s="155">
        <f>IF($J39="","",($BU39-②社員基本データ入力!$BH39)*$BO39+($BV39-②社員基本データ入力!$BI39)*$BP39+($BW39-②社員基本データ入力!$BJ39)*$BQ39)</f>
        <v>-10456.758059897849</v>
      </c>
      <c r="BH39" s="155">
        <f t="shared" si="14"/>
        <v>57780.641359696645</v>
      </c>
      <c r="BI39" s="213">
        <f t="shared" si="15"/>
        <v>57780.641359696645</v>
      </c>
      <c r="BJ39" s="213">
        <f t="shared" si="16"/>
        <v>300826.75805989787</v>
      </c>
      <c r="BK39" s="213">
        <f>IF($BS39="","",$BJ39-②社員基本データ入力!$AU39)</f>
        <v>10456.758059897867</v>
      </c>
      <c r="BL39" s="213">
        <f t="shared" si="17"/>
        <v>354530.60192307696</v>
      </c>
      <c r="BM39" s="213">
        <f>IF($BS39="","",$BL39-②社員基本データ入力!$AZ39)</f>
        <v>5.8207660913467407E-11</v>
      </c>
      <c r="BN39" s="659"/>
      <c r="BO39" s="250">
        <f t="shared" si="18"/>
        <v>20</v>
      </c>
      <c r="BP39" s="250">
        <f t="shared" si="19"/>
        <v>10</v>
      </c>
      <c r="BQ39" s="250">
        <f t="shared" si="20"/>
        <v>8</v>
      </c>
      <c r="BR39" s="659"/>
      <c r="BS39" s="155">
        <f t="shared" si="41"/>
        <v>243046.11670020121</v>
      </c>
      <c r="BT39" s="155">
        <f t="shared" si="21"/>
        <v>1402.1891348088529</v>
      </c>
      <c r="BU39" s="155">
        <f t="shared" si="22"/>
        <v>1752.7364185110662</v>
      </c>
      <c r="BV39" s="155">
        <f t="shared" si="23"/>
        <v>350.54728370221324</v>
      </c>
      <c r="BW39" s="155">
        <f t="shared" si="24"/>
        <v>1892.9553319919517</v>
      </c>
      <c r="BX39" s="659"/>
      <c r="BY39" s="261">
        <f t="shared" si="42"/>
        <v>238046.11670020121</v>
      </c>
      <c r="BZ39" s="261">
        <f t="shared" si="25"/>
        <v>1373.3429809626991</v>
      </c>
      <c r="CA39" s="164" t="str">
        <f t="shared" si="26"/>
        <v>○</v>
      </c>
      <c r="CB39" s="659"/>
      <c r="CC39" s="264">
        <f t="shared" si="27"/>
        <v>45</v>
      </c>
      <c r="CD39" s="264">
        <f t="shared" si="28"/>
        <v>20</v>
      </c>
      <c r="CE39" s="264">
        <f t="shared" si="29"/>
        <v>8</v>
      </c>
      <c r="CF39" s="659"/>
      <c r="CG39" s="264">
        <f t="shared" si="30"/>
        <v>25</v>
      </c>
      <c r="CH39" s="264">
        <f t="shared" si="31"/>
        <v>10</v>
      </c>
      <c r="CI39" s="264">
        <f t="shared" si="32"/>
        <v>0</v>
      </c>
      <c r="CJ39" s="659"/>
      <c r="CK39" s="264">
        <f t="shared" si="33"/>
        <v>20</v>
      </c>
      <c r="CL39" s="264">
        <f t="shared" si="34"/>
        <v>10</v>
      </c>
      <c r="CM39" s="264">
        <f t="shared" si="35"/>
        <v>8</v>
      </c>
      <c r="CO39" s="264">
        <f t="shared" si="36"/>
        <v>0</v>
      </c>
      <c r="CQ39" s="264">
        <f t="shared" si="37"/>
        <v>25</v>
      </c>
    </row>
    <row r="40" spans="1:95" s="112" customFormat="1" ht="18" customHeight="1" x14ac:dyDescent="0.2">
      <c r="B40" s="195" t="s">
        <v>37</v>
      </c>
      <c r="C40" s="199">
        <f>'①残業代込み賃金設計＆検証'!L21</f>
        <v>10</v>
      </c>
      <c r="D40" s="199">
        <f>'①残業代込み賃金設計＆検証'!M21</f>
        <v>10</v>
      </c>
      <c r="E40" s="199">
        <f>'①残業代込み賃金設計＆検証'!N21</f>
        <v>0.25</v>
      </c>
      <c r="G40" s="131">
        <f t="shared" si="3"/>
        <v>31</v>
      </c>
      <c r="H40" s="167">
        <f>IF(②社員基本データ入力!H40="","",②社員基本データ入力!H40)</f>
        <v>131</v>
      </c>
      <c r="I40" s="170">
        <f>IF(②社員基本データ入力!I40="","",②社員基本データ入力!I40)</f>
        <v>1</v>
      </c>
      <c r="J40" s="172" t="str">
        <f>IF(②社員基本データ入力!J40="","",②社員基本データ入力!J40)</f>
        <v>BG</v>
      </c>
      <c r="K40" s="534" t="str">
        <f>IF(②社員基本データ入力!K40="","",②社員基本データ入力!K40)</f>
        <v/>
      </c>
      <c r="L40" s="169" t="str">
        <f>IF(②社員基本データ入力!L40="","",②社員基本データ入力!L40)</f>
        <v/>
      </c>
      <c r="M40" s="537" t="str">
        <f>IF(②社員基本データ入力!M40="","",②社員基本データ入力!M40)</f>
        <v>一般</v>
      </c>
      <c r="N40" s="538">
        <f>IF(②社員基本データ入力!N40="","",②社員基本データ入力!N40)</f>
        <v>5</v>
      </c>
      <c r="O40" s="535">
        <f>IF(②社員基本データ入力!O40="","",②社員基本データ入力!O40)</f>
        <v>31469</v>
      </c>
      <c r="P40" s="535">
        <f>IF(②社員基本データ入力!P40="","",②社員基本データ入力!P40)</f>
        <v>42160</v>
      </c>
      <c r="Q40" s="175">
        <f t="shared" si="38"/>
        <v>39</v>
      </c>
      <c r="R40" s="175">
        <f t="shared" si="4"/>
        <v>1</v>
      </c>
      <c r="S40" s="175">
        <f t="shared" si="5"/>
        <v>9</v>
      </c>
      <c r="T40" s="175">
        <f t="shared" si="6"/>
        <v>9</v>
      </c>
      <c r="U40" s="536">
        <f>IF($J40="","",IF(②社員基本データ入力!$U40="","",IF($U$4=1,$AE40-(②社員基本データ入力!$V40+SUM(②社員基本データ入力!$W40:$X40)),IF($U$4=3,($AE40-(SUM($W40:$X40)))*②社員基本データ入力!$U40/(②社員基本データ入力!$U40+②社員基本データ入力!$V40),②社員基本データ入力!$U40))))</f>
        <v>162740</v>
      </c>
      <c r="V40" s="536">
        <f>IF($J40="","",IF(②社員基本データ入力!$V40="","",IF($U$4=2,$AE40-(②社員基本データ入力!$U40+SUM(②社員基本データ入力!$W40:$X40)),IF($U$4=3,($AE40-(SUM($W40:$X40)))*②社員基本データ入力!$V40/(②社員基本データ入力!$U40+②社員基本データ入力!$V40),②社員基本データ入力!$V40))))</f>
        <v>69631.10663983901</v>
      </c>
      <c r="W40" s="536" t="str">
        <f>IF($J40="","",IF(②社員基本データ入力!$W40="","",②社員基本データ入力!$W40))</f>
        <v/>
      </c>
      <c r="X40" s="536" t="str">
        <f>IF($J40="","",IF(②社員基本データ入力!$X40="","",②社員基本データ入力!$X40))</f>
        <v/>
      </c>
      <c r="Y40" s="155">
        <f>IF($H40="","",②社員基本データ入力!$BF40*③残業代込み賃金設計一覧表!$D$26)</f>
        <v>49155600</v>
      </c>
      <c r="Z40" s="580">
        <f t="shared" si="7"/>
        <v>207.08333333333334</v>
      </c>
      <c r="AA40" s="155">
        <f t="shared" si="39"/>
        <v>232371.10663983901</v>
      </c>
      <c r="AB40" s="155">
        <f>IF($H40="","",②社員基本データ入力!$BF40*③残業代込み賃金設計一覧表!$D$26)</f>
        <v>49155600</v>
      </c>
      <c r="AC40" s="580">
        <f t="shared" si="8"/>
        <v>175.83333333333334</v>
      </c>
      <c r="AD40" s="155">
        <f t="shared" si="40"/>
        <v>274557.91469194309</v>
      </c>
      <c r="AE40" s="213">
        <f>IF($H40="","",IF(AND($N40&gt;=$D$14,$B$44=2),②社員基本データ入力!$Y40,IF(AND(③残業代込み賃金設計一覧表!$N40&gt;=$D$14,$B$44=1),$AD40,$AA40)))</f>
        <v>232371.10663983901</v>
      </c>
      <c r="AF40" s="155" t="str">
        <f>IF(②社員基本データ入力!Z40="","",②社員基本データ入力!Z40)</f>
        <v/>
      </c>
      <c r="AG40" s="155" t="str">
        <f>IF(②社員基本データ入力!AA40="","",②社員基本データ入力!AA40)</f>
        <v/>
      </c>
      <c r="AH40" s="155" t="str">
        <f>IF(②社員基本データ入力!AB40="","",②社員基本データ入力!AB40)</f>
        <v/>
      </c>
      <c r="AI40" s="155" t="str">
        <f>IF(②社員基本データ入力!AC40="","",②社員基本データ入力!AC40)</f>
        <v/>
      </c>
      <c r="AJ40" s="155" t="str">
        <f>IF(②社員基本データ入力!AD40="","",②社員基本データ入力!AD40)</f>
        <v/>
      </c>
      <c r="AK40" s="155" t="str">
        <f>IF(②社員基本データ入力!AE40="","",②社員基本データ入力!AE40)</f>
        <v/>
      </c>
      <c r="AL40" s="155" t="str">
        <f>IF(②社員基本データ入力!AF40="","",②社員基本データ入力!AF40)</f>
        <v/>
      </c>
      <c r="AM40" s="155">
        <f>IF(②社員基本データ入力!AG40="","",②社員基本データ入力!AG40)</f>
        <v>5000</v>
      </c>
      <c r="AN40" s="213">
        <f>IF(②社員基本データ入力!AH40="","",②社員基本データ入力!AH40)</f>
        <v>5000</v>
      </c>
      <c r="AO40" s="155">
        <f>IF(②社員基本データ入力!AI40="","",②社員基本データ入力!AI40)</f>
        <v>10000</v>
      </c>
      <c r="AP40" s="155" t="str">
        <f>IF(②社員基本データ入力!AJ40="","",②社員基本データ入力!AJ40)</f>
        <v/>
      </c>
      <c r="AQ40" s="155" t="str">
        <f>IF(②社員基本データ入力!AK40="","",②社員基本データ入力!AK40)</f>
        <v/>
      </c>
      <c r="AR40" s="155" t="str">
        <f>IF(②社員基本データ入力!AL40="","",②社員基本データ入力!AL40)</f>
        <v/>
      </c>
      <c r="AS40" s="155" t="str">
        <f>IF(②社員基本データ入力!AM40="","",②社員基本データ入力!AM40)</f>
        <v/>
      </c>
      <c r="AT40" s="155" t="str">
        <f>IF(②社員基本データ入力!AN40="","",②社員基本データ入力!AN40)</f>
        <v/>
      </c>
      <c r="AU40" s="589" t="str">
        <f>IF(②社員基本データ入力!AO40="","",②社員基本データ入力!AO40)</f>
        <v/>
      </c>
      <c r="AV40" s="596" t="str">
        <f>IF(②社員基本データ入力!AP40="","",②社員基本データ入力!AP40)</f>
        <v/>
      </c>
      <c r="AW40" s="155" t="str">
        <f>IF(②社員基本データ入力!AQ40="","",②社員基本データ入力!AQ40)</f>
        <v/>
      </c>
      <c r="AX40" s="597" t="str">
        <f>IF(②社員基本データ入力!AR40="","",②社員基本データ入力!AR40)</f>
        <v/>
      </c>
      <c r="AY40" s="592">
        <f>IF(②社員基本データ入力!AS40="","",②社員基本データ入力!AS40)</f>
        <v>10000</v>
      </c>
      <c r="AZ40" s="213">
        <f>IF(②社員基本データ入力!AT40="","",②社員基本データ入力!AT40)</f>
        <v>15000</v>
      </c>
      <c r="BA40" s="155">
        <f t="shared" si="9"/>
        <v>247371.10663983901</v>
      </c>
      <c r="BB40" s="155">
        <f>IF($J40="","",②社員基本データ入力!$Y40-③残業代込み賃金設計一覧表!$AE40)</f>
        <v>46218.89336016099</v>
      </c>
      <c r="BC40" s="155">
        <f t="shared" si="10"/>
        <v>34236.21730382293</v>
      </c>
      <c r="BD40" s="155">
        <f t="shared" si="11"/>
        <v>3423.6217303822932</v>
      </c>
      <c r="BE40" s="155">
        <f t="shared" si="12"/>
        <v>14790.045875251508</v>
      </c>
      <c r="BF40" s="213">
        <f t="shared" si="13"/>
        <v>52449.884909456727</v>
      </c>
      <c r="BG40" s="155">
        <f>IF($J40="","",($BU40-②社員基本データ入力!$BH40)*$BO40+($BV40-②社員基本データ入力!$BI40)*$BP40+($BW40-②社員基本データ入力!$BJ40)*$BQ40)</f>
        <v>-10212.597782850962</v>
      </c>
      <c r="BH40" s="155">
        <f t="shared" si="14"/>
        <v>56431.491143011954</v>
      </c>
      <c r="BI40" s="213">
        <f t="shared" si="15"/>
        <v>56431.491143011954</v>
      </c>
      <c r="BJ40" s="213">
        <f t="shared" si="16"/>
        <v>303802.59778285096</v>
      </c>
      <c r="BK40" s="213">
        <f>IF($BS40="","",$BJ40-②社員基本データ入力!$AU40)</f>
        <v>10212.597782850964</v>
      </c>
      <c r="BL40" s="213">
        <f t="shared" si="17"/>
        <v>356252.48269230768</v>
      </c>
      <c r="BM40" s="213">
        <f>IF($BS40="","",$BL40-②社員基本データ入力!$AZ40)</f>
        <v>0</v>
      </c>
      <c r="BN40" s="659"/>
      <c r="BO40" s="250">
        <f t="shared" si="18"/>
        <v>20</v>
      </c>
      <c r="BP40" s="250">
        <f t="shared" si="19"/>
        <v>10</v>
      </c>
      <c r="BQ40" s="250">
        <f t="shared" si="20"/>
        <v>8</v>
      </c>
      <c r="BR40" s="659"/>
      <c r="BS40" s="155">
        <f t="shared" si="41"/>
        <v>237371.10663983901</v>
      </c>
      <c r="BT40" s="155">
        <f t="shared" si="21"/>
        <v>1369.4486921529174</v>
      </c>
      <c r="BU40" s="155">
        <f t="shared" si="22"/>
        <v>1711.8108651911466</v>
      </c>
      <c r="BV40" s="155">
        <f t="shared" si="23"/>
        <v>342.36217303822934</v>
      </c>
      <c r="BW40" s="155">
        <f t="shared" si="24"/>
        <v>1848.7557344064385</v>
      </c>
      <c r="BX40" s="659"/>
      <c r="BY40" s="261">
        <f t="shared" si="42"/>
        <v>232371.10663983901</v>
      </c>
      <c r="BZ40" s="261">
        <f t="shared" si="25"/>
        <v>1340.6025383067633</v>
      </c>
      <c r="CA40" s="164" t="str">
        <f t="shared" si="26"/>
        <v>○</v>
      </c>
      <c r="CB40" s="659"/>
      <c r="CC40" s="264">
        <f t="shared" si="27"/>
        <v>45</v>
      </c>
      <c r="CD40" s="264">
        <f t="shared" si="28"/>
        <v>20</v>
      </c>
      <c r="CE40" s="264">
        <f t="shared" si="29"/>
        <v>8</v>
      </c>
      <c r="CF40" s="659"/>
      <c r="CG40" s="264">
        <f t="shared" si="30"/>
        <v>25</v>
      </c>
      <c r="CH40" s="264">
        <f t="shared" si="31"/>
        <v>10</v>
      </c>
      <c r="CI40" s="264">
        <f t="shared" si="32"/>
        <v>0</v>
      </c>
      <c r="CJ40" s="659"/>
      <c r="CK40" s="264">
        <f t="shared" si="33"/>
        <v>20</v>
      </c>
      <c r="CL40" s="264">
        <f t="shared" si="34"/>
        <v>10</v>
      </c>
      <c r="CM40" s="264">
        <f t="shared" si="35"/>
        <v>8</v>
      </c>
      <c r="CO40" s="264">
        <f t="shared" si="36"/>
        <v>0</v>
      </c>
      <c r="CQ40" s="264">
        <f t="shared" si="37"/>
        <v>25</v>
      </c>
    </row>
    <row r="41" spans="1:95" s="112" customFormat="1" ht="18" customHeight="1" x14ac:dyDescent="0.2">
      <c r="B41" s="195" t="s">
        <v>38</v>
      </c>
      <c r="C41" s="199">
        <f>'①残業代込み賃金設計＆検証'!L22</f>
        <v>0</v>
      </c>
      <c r="D41" s="199">
        <f>'①残業代込み賃金設計＆検証'!M22</f>
        <v>8</v>
      </c>
      <c r="E41" s="199">
        <f>'①残業代込み賃金設計＆検証'!N22</f>
        <v>1.35</v>
      </c>
      <c r="G41" s="131">
        <f t="shared" si="3"/>
        <v>32</v>
      </c>
      <c r="H41" s="167">
        <f>IF(②社員基本データ入力!H41="","",②社員基本データ入力!H41)</f>
        <v>132</v>
      </c>
      <c r="I41" s="170">
        <f>IF(②社員基本データ入力!I41="","",②社員基本データ入力!I41)</f>
        <v>2</v>
      </c>
      <c r="J41" s="172" t="str">
        <f>IF(②社員基本データ入力!J41="","",②社員基本データ入力!J41)</f>
        <v>BH</v>
      </c>
      <c r="K41" s="534" t="str">
        <f>IF(②社員基本データ入力!K41="","",②社員基本データ入力!K41)</f>
        <v/>
      </c>
      <c r="L41" s="169" t="str">
        <f>IF(②社員基本データ入力!L41="","",②社員基本データ入力!L41)</f>
        <v/>
      </c>
      <c r="M41" s="537" t="str">
        <f>IF(②社員基本データ入力!M41="","",②社員基本データ入力!M41)</f>
        <v>一般</v>
      </c>
      <c r="N41" s="538">
        <f>IF(②社員基本データ入力!N41="","",②社員基本データ入力!N41)</f>
        <v>5</v>
      </c>
      <c r="O41" s="535">
        <f>IF(②社員基本データ入力!O41="","",②社員基本データ入力!O41)</f>
        <v>32985</v>
      </c>
      <c r="P41" s="535">
        <f>IF(②社員基本データ入力!P41="","",②社員基本データ入力!P41)</f>
        <v>42951</v>
      </c>
      <c r="Q41" s="175">
        <f t="shared" si="38"/>
        <v>34</v>
      </c>
      <c r="R41" s="175">
        <f t="shared" si="4"/>
        <v>11</v>
      </c>
      <c r="S41" s="175">
        <f t="shared" si="5"/>
        <v>7</v>
      </c>
      <c r="T41" s="175">
        <f t="shared" si="6"/>
        <v>7</v>
      </c>
      <c r="U41" s="536">
        <f>IF($J41="","",IF(②社員基本データ入力!$U41="","",IF($U$4=1,$AE41-(②社員基本データ入力!$V41+SUM(②社員基本データ入力!$W41:$X41)),IF($U$4=3,($AE41-(SUM($W41:$X41)))*②社員基本データ入力!$U41/(②社員基本データ入力!$U41+②社員基本データ入力!$V41),②社員基本データ入力!$U41))))</f>
        <v>155240</v>
      </c>
      <c r="V41" s="536">
        <f>IF($J41="","",IF(②社員基本データ入力!$V41="","",IF($U$4=2,$AE41-(②社員基本データ入力!$U41+SUM(②社員基本データ入力!$W41:$X41)),IF($U$4=3,($AE41-(SUM($W41:$X41)))*②社員基本データ入力!$V41/(②社員基本データ入力!$U41+②社員基本データ入力!$V41),②社員基本データ入力!$V41))))</f>
        <v>74201.529175050295</v>
      </c>
      <c r="W41" s="536" t="str">
        <f>IF($J41="","",IF(②社員基本データ入力!$W41="","",②社員基本データ入力!$W41))</f>
        <v/>
      </c>
      <c r="X41" s="536" t="str">
        <f>IF($J41="","",IF(②社員基本データ入力!$X41="","",②社員基本データ入力!$X41))</f>
        <v/>
      </c>
      <c r="Y41" s="155">
        <f>IF($H41="","",②社員基本データ入力!$BF41*③残業代込み賃金設計一覧表!$D$26)</f>
        <v>48548933.333333336</v>
      </c>
      <c r="Z41" s="580">
        <f t="shared" si="7"/>
        <v>207.08333333333334</v>
      </c>
      <c r="AA41" s="155">
        <f t="shared" si="39"/>
        <v>229441.52917505029</v>
      </c>
      <c r="AB41" s="155">
        <f>IF($H41="","",②社員基本データ入力!$BF41*③残業代込み賃金設計一覧表!$D$26)</f>
        <v>48548933.333333336</v>
      </c>
      <c r="AC41" s="580">
        <f t="shared" si="8"/>
        <v>175.83333333333334</v>
      </c>
      <c r="AD41" s="155">
        <f t="shared" si="40"/>
        <v>271107.67772511847</v>
      </c>
      <c r="AE41" s="213">
        <f>IF($H41="","",IF(AND($N41&gt;=$D$14,$B$44=2),②社員基本データ入力!$Y41,IF(AND(③残業代込み賃金設計一覧表!$N41&gt;=$D$14,$B$44=1),$AD41,$AA41)))</f>
        <v>229441.52917505029</v>
      </c>
      <c r="AF41" s="155" t="str">
        <f>IF(②社員基本データ入力!Z41="","",②社員基本データ入力!Z41)</f>
        <v/>
      </c>
      <c r="AG41" s="155" t="str">
        <f>IF(②社員基本データ入力!AA41="","",②社員基本データ入力!AA41)</f>
        <v/>
      </c>
      <c r="AH41" s="155" t="str">
        <f>IF(②社員基本データ入力!AB41="","",②社員基本データ入力!AB41)</f>
        <v/>
      </c>
      <c r="AI41" s="155" t="str">
        <f>IF(②社員基本データ入力!AC41="","",②社員基本データ入力!AC41)</f>
        <v/>
      </c>
      <c r="AJ41" s="155" t="str">
        <f>IF(②社員基本データ入力!AD41="","",②社員基本データ入力!AD41)</f>
        <v/>
      </c>
      <c r="AK41" s="155" t="str">
        <f>IF(②社員基本データ入力!AE41="","",②社員基本データ入力!AE41)</f>
        <v/>
      </c>
      <c r="AL41" s="155" t="str">
        <f>IF(②社員基本データ入力!AF41="","",②社員基本データ入力!AF41)</f>
        <v/>
      </c>
      <c r="AM41" s="155">
        <f>IF(②社員基本データ入力!AG41="","",②社員基本データ入力!AG41)</f>
        <v>5000</v>
      </c>
      <c r="AN41" s="213">
        <f>IF(②社員基本データ入力!AH41="","",②社員基本データ入力!AH41)</f>
        <v>5000</v>
      </c>
      <c r="AO41" s="155" t="str">
        <f>IF(②社員基本データ入力!AI41="","",②社員基本データ入力!AI41)</f>
        <v/>
      </c>
      <c r="AP41" s="155" t="str">
        <f>IF(②社員基本データ入力!AJ41="","",②社員基本データ入力!AJ41)</f>
        <v/>
      </c>
      <c r="AQ41" s="155" t="str">
        <f>IF(②社員基本データ入力!AK41="","",②社員基本データ入力!AK41)</f>
        <v/>
      </c>
      <c r="AR41" s="155" t="str">
        <f>IF(②社員基本データ入力!AL41="","",②社員基本データ入力!AL41)</f>
        <v/>
      </c>
      <c r="AS41" s="155" t="str">
        <f>IF(②社員基本データ入力!AM41="","",②社員基本データ入力!AM41)</f>
        <v/>
      </c>
      <c r="AT41" s="155" t="str">
        <f>IF(②社員基本データ入力!AN41="","",②社員基本データ入力!AN41)</f>
        <v/>
      </c>
      <c r="AU41" s="589" t="str">
        <f>IF(②社員基本データ入力!AO41="","",②社員基本データ入力!AO41)</f>
        <v/>
      </c>
      <c r="AV41" s="596" t="str">
        <f>IF(②社員基本データ入力!AP41="","",②社員基本データ入力!AP41)</f>
        <v/>
      </c>
      <c r="AW41" s="155" t="str">
        <f>IF(②社員基本データ入力!AQ41="","",②社員基本データ入力!AQ41)</f>
        <v/>
      </c>
      <c r="AX41" s="597" t="str">
        <f>IF(②社員基本データ入力!AR41="","",②社員基本データ入力!AR41)</f>
        <v/>
      </c>
      <c r="AY41" s="592">
        <f>IF(②社員基本データ入力!AS41="","",②社員基本データ入力!AS41)</f>
        <v>0</v>
      </c>
      <c r="AZ41" s="213">
        <f>IF(②社員基本データ入力!AT41="","",②社員基本データ入力!AT41)</f>
        <v>5000</v>
      </c>
      <c r="BA41" s="155">
        <f t="shared" si="9"/>
        <v>234441.52917505029</v>
      </c>
      <c r="BB41" s="155">
        <f>IF($J41="","",②社員基本データ入力!$Y41-③残業代込み賃金設計一覧表!$AE41)</f>
        <v>45648.470824949705</v>
      </c>
      <c r="BC41" s="155">
        <f t="shared" si="10"/>
        <v>33813.682092555333</v>
      </c>
      <c r="BD41" s="155">
        <f t="shared" si="11"/>
        <v>3381.3682092555332</v>
      </c>
      <c r="BE41" s="155">
        <f t="shared" si="12"/>
        <v>14607.510663983903</v>
      </c>
      <c r="BF41" s="213">
        <f t="shared" si="13"/>
        <v>51802.560965794764</v>
      </c>
      <c r="BG41" s="155">
        <f>IF($J41="","",($BU41-②社員基本データ入力!$BH41)*$BO41+($BV41-②社員基本データ入力!$BI41)*$BP41+($BW41-②社員基本データ入力!$BJ41)*$BQ41)</f>
        <v>-10086.556341897533</v>
      </c>
      <c r="BH41" s="155">
        <f t="shared" si="14"/>
        <v>55735.027166847241</v>
      </c>
      <c r="BI41" s="213">
        <f t="shared" si="15"/>
        <v>55735.027166847241</v>
      </c>
      <c r="BJ41" s="213">
        <f t="shared" si="16"/>
        <v>290176.55634189752</v>
      </c>
      <c r="BK41" s="213">
        <f>IF($BS41="","",$BJ41-②社員基本データ入力!$AU41)</f>
        <v>10086.556341897522</v>
      </c>
      <c r="BL41" s="213">
        <f t="shared" si="17"/>
        <v>341979.1173076923</v>
      </c>
      <c r="BM41" s="213">
        <f>IF($BS41="","",$BL41-②社員基本データ入力!$AZ41)</f>
        <v>0</v>
      </c>
      <c r="BN41" s="659"/>
      <c r="BO41" s="250">
        <f t="shared" si="18"/>
        <v>20</v>
      </c>
      <c r="BP41" s="250">
        <f t="shared" si="19"/>
        <v>10</v>
      </c>
      <c r="BQ41" s="250">
        <f t="shared" si="20"/>
        <v>8</v>
      </c>
      <c r="BR41" s="659"/>
      <c r="BS41" s="155">
        <f t="shared" si="41"/>
        <v>234441.52917505029</v>
      </c>
      <c r="BT41" s="155">
        <f t="shared" si="21"/>
        <v>1352.5472837022132</v>
      </c>
      <c r="BU41" s="155">
        <f t="shared" si="22"/>
        <v>1690.6841046277666</v>
      </c>
      <c r="BV41" s="155">
        <f t="shared" si="23"/>
        <v>338.13682092555331</v>
      </c>
      <c r="BW41" s="155">
        <f t="shared" si="24"/>
        <v>1825.9388329979879</v>
      </c>
      <c r="BX41" s="659"/>
      <c r="BY41" s="261">
        <f t="shared" si="42"/>
        <v>229441.52917505029</v>
      </c>
      <c r="BZ41" s="261">
        <f t="shared" si="25"/>
        <v>1323.7011298560594</v>
      </c>
      <c r="CA41" s="164" t="str">
        <f t="shared" si="26"/>
        <v>○</v>
      </c>
      <c r="CB41" s="659"/>
      <c r="CC41" s="264">
        <f t="shared" si="27"/>
        <v>45</v>
      </c>
      <c r="CD41" s="264">
        <f t="shared" si="28"/>
        <v>20</v>
      </c>
      <c r="CE41" s="264">
        <f t="shared" si="29"/>
        <v>8</v>
      </c>
      <c r="CF41" s="659"/>
      <c r="CG41" s="264">
        <f t="shared" si="30"/>
        <v>25</v>
      </c>
      <c r="CH41" s="264">
        <f t="shared" si="31"/>
        <v>10</v>
      </c>
      <c r="CI41" s="264">
        <f t="shared" si="32"/>
        <v>0</v>
      </c>
      <c r="CJ41" s="659"/>
      <c r="CK41" s="264">
        <f t="shared" si="33"/>
        <v>20</v>
      </c>
      <c r="CL41" s="264">
        <f t="shared" si="34"/>
        <v>10</v>
      </c>
      <c r="CM41" s="264">
        <f t="shared" si="35"/>
        <v>8</v>
      </c>
      <c r="CO41" s="264">
        <f t="shared" si="36"/>
        <v>0</v>
      </c>
      <c r="CQ41" s="264">
        <f t="shared" si="37"/>
        <v>25</v>
      </c>
    </row>
    <row r="42" spans="1:95" s="112" customFormat="1" ht="18" customHeight="1" x14ac:dyDescent="0.15">
      <c r="B42" s="85"/>
      <c r="C42" s="85"/>
      <c r="D42" s="85"/>
      <c r="E42" s="26"/>
      <c r="G42" s="131" t="str">
        <f t="shared" si="3"/>
        <v/>
      </c>
      <c r="H42" s="167" t="str">
        <f>IF(②社員基本データ入力!H42="","",②社員基本データ入力!H42)</f>
        <v/>
      </c>
      <c r="I42" s="167" t="str">
        <f>IF(②社員基本データ入力!I42="","",②社員基本データ入力!I42)</f>
        <v/>
      </c>
      <c r="J42" s="173" t="str">
        <f>IF(②社員基本データ入力!J42="","",②社員基本データ入力!J42)</f>
        <v/>
      </c>
      <c r="K42" s="543" t="str">
        <f>IF(②社員基本データ入力!K42="","",②社員基本データ入力!K42)</f>
        <v/>
      </c>
      <c r="L42" s="168" t="str">
        <f>IF(②社員基本データ入力!L42="","",②社員基本データ入力!L42)</f>
        <v/>
      </c>
      <c r="M42" s="167" t="str">
        <f>IF(②社員基本データ入力!M42="","",②社員基本データ入力!M42)</f>
        <v/>
      </c>
      <c r="N42" s="167" t="str">
        <f>IF(②社員基本データ入力!N42="","",②社員基本データ入力!N42)</f>
        <v/>
      </c>
      <c r="O42" s="544" t="str">
        <f>IF(②社員基本データ入力!O42="","",②社員基本データ入力!O42)</f>
        <v/>
      </c>
      <c r="P42" s="544" t="str">
        <f>IF(②社員基本データ入力!P42="","",②社員基本データ入力!P42)</f>
        <v/>
      </c>
      <c r="Q42" s="175" t="str">
        <f t="shared" si="38"/>
        <v/>
      </c>
      <c r="R42" s="175" t="str">
        <f t="shared" si="4"/>
        <v/>
      </c>
      <c r="S42" s="175" t="str">
        <f t="shared" si="5"/>
        <v/>
      </c>
      <c r="T42" s="175" t="str">
        <f t="shared" si="6"/>
        <v/>
      </c>
      <c r="U42" s="536" t="str">
        <f>IF($J42="","",IF(②社員基本データ入力!$U42="","",IF($U$4=1,$AE42-(②社員基本データ入力!$V42+SUM(②社員基本データ入力!$W42:$X42)),IF($U$4=3,($AE42-(SUM($W42:$X42)))*②社員基本データ入力!$U42/(②社員基本データ入力!$U42+②社員基本データ入力!$V42),②社員基本データ入力!$U42))))</f>
        <v/>
      </c>
      <c r="V42" s="536" t="str">
        <f>IF($J42="","",IF(②社員基本データ入力!$V42="","",IF($U$4=2,$AE42-(②社員基本データ入力!$U42+SUM(②社員基本データ入力!$W42:$X42)),IF($U$4=3,($AE42-(SUM($W42:$X42)))*②社員基本データ入力!$V42/(②社員基本データ入力!$U42+②社員基本データ入力!$V42),②社員基本データ入力!$V42))))</f>
        <v/>
      </c>
      <c r="W42" s="536" t="str">
        <f>IF($J42="","",IF(②社員基本データ入力!$W42="","",②社員基本データ入力!$W42))</f>
        <v/>
      </c>
      <c r="X42" s="536" t="str">
        <f>IF($J42="","",IF(②社員基本データ入力!$X42="","",②社員基本データ入力!$X42))</f>
        <v/>
      </c>
      <c r="Y42" s="155" t="str">
        <f>IF($H42="","",②社員基本データ入力!$BF42*③残業代込み賃金設計一覧表!$D$26)</f>
        <v/>
      </c>
      <c r="Z42" s="580" t="str">
        <f t="shared" si="7"/>
        <v/>
      </c>
      <c r="AA42" s="155" t="str">
        <f t="shared" si="39"/>
        <v/>
      </c>
      <c r="AB42" s="155" t="str">
        <f>IF($H42="","",②社員基本データ入力!$BF42*③残業代込み賃金設計一覧表!$D$26)</f>
        <v/>
      </c>
      <c r="AC42" s="580" t="str">
        <f t="shared" si="8"/>
        <v/>
      </c>
      <c r="AD42" s="155" t="str">
        <f t="shared" si="40"/>
        <v/>
      </c>
      <c r="AE42" s="213" t="str">
        <f>IF($H42="","",IF(AND($N42&gt;=$D$14,$B$44=2),②社員基本データ入力!$Y42,IF(AND(③残業代込み賃金設計一覧表!$N42&gt;=$D$14,$B$44=1),$AD42,$AA42)))</f>
        <v/>
      </c>
      <c r="AF42" s="155" t="str">
        <f>IF(②社員基本データ入力!Z42="","",②社員基本データ入力!Z42)</f>
        <v/>
      </c>
      <c r="AG42" s="155" t="str">
        <f>IF(②社員基本データ入力!AA42="","",②社員基本データ入力!AA42)</f>
        <v/>
      </c>
      <c r="AH42" s="155" t="str">
        <f>IF(②社員基本データ入力!AB42="","",②社員基本データ入力!AB42)</f>
        <v/>
      </c>
      <c r="AI42" s="155" t="str">
        <f>IF(②社員基本データ入力!AC42="","",②社員基本データ入力!AC42)</f>
        <v/>
      </c>
      <c r="AJ42" s="155" t="str">
        <f>IF(②社員基本データ入力!AD42="","",②社員基本データ入力!AD42)</f>
        <v/>
      </c>
      <c r="AK42" s="155" t="str">
        <f>IF(②社員基本データ入力!AE42="","",②社員基本データ入力!AE42)</f>
        <v/>
      </c>
      <c r="AL42" s="155" t="str">
        <f>IF(②社員基本データ入力!AF42="","",②社員基本データ入力!AF42)</f>
        <v/>
      </c>
      <c r="AM42" s="155" t="str">
        <f>IF(②社員基本データ入力!AG42="","",②社員基本データ入力!AG42)</f>
        <v/>
      </c>
      <c r="AN42" s="213" t="str">
        <f>IF(②社員基本データ入力!AH42="","",②社員基本データ入力!AH42)</f>
        <v/>
      </c>
      <c r="AO42" s="155" t="str">
        <f>IF(②社員基本データ入力!AI42="","",②社員基本データ入力!AI42)</f>
        <v/>
      </c>
      <c r="AP42" s="155" t="str">
        <f>IF(②社員基本データ入力!AJ42="","",②社員基本データ入力!AJ42)</f>
        <v/>
      </c>
      <c r="AQ42" s="155" t="str">
        <f>IF(②社員基本データ入力!AK42="","",②社員基本データ入力!AK42)</f>
        <v/>
      </c>
      <c r="AR42" s="155" t="str">
        <f>IF(②社員基本データ入力!AL42="","",②社員基本データ入力!AL42)</f>
        <v/>
      </c>
      <c r="AS42" s="155" t="str">
        <f>IF(②社員基本データ入力!AM42="","",②社員基本データ入力!AM42)</f>
        <v/>
      </c>
      <c r="AT42" s="155" t="str">
        <f>IF(②社員基本データ入力!AN42="","",②社員基本データ入力!AN42)</f>
        <v/>
      </c>
      <c r="AU42" s="589" t="str">
        <f>IF(②社員基本データ入力!AO42="","",②社員基本データ入力!AO42)</f>
        <v/>
      </c>
      <c r="AV42" s="596" t="str">
        <f>IF(②社員基本データ入力!AP42="","",②社員基本データ入力!AP42)</f>
        <v/>
      </c>
      <c r="AW42" s="155" t="str">
        <f>IF(②社員基本データ入力!AQ42="","",②社員基本データ入力!AQ42)</f>
        <v/>
      </c>
      <c r="AX42" s="597" t="str">
        <f>IF(②社員基本データ入力!AR42="","",②社員基本データ入力!AR42)</f>
        <v/>
      </c>
      <c r="AY42" s="592" t="str">
        <f>IF(②社員基本データ入力!AS42="","",②社員基本データ入力!AS42)</f>
        <v/>
      </c>
      <c r="AZ42" s="213" t="str">
        <f>IF(②社員基本データ入力!AT42="","",②社員基本データ入力!AT42)</f>
        <v/>
      </c>
      <c r="BA42" s="155" t="str">
        <f t="shared" si="9"/>
        <v/>
      </c>
      <c r="BB42" s="155" t="str">
        <f>IF($J42="","",②社員基本データ入力!$Y42-③残業代込み賃金設計一覧表!$AE42)</f>
        <v/>
      </c>
      <c r="BC42" s="155" t="str">
        <f t="shared" si="10"/>
        <v/>
      </c>
      <c r="BD42" s="155" t="str">
        <f t="shared" si="11"/>
        <v/>
      </c>
      <c r="BE42" s="155" t="str">
        <f t="shared" si="12"/>
        <v/>
      </c>
      <c r="BF42" s="213" t="str">
        <f t="shared" si="13"/>
        <v/>
      </c>
      <c r="BG42" s="155" t="str">
        <f>IF($J42="","",($BU42-②社員基本データ入力!$BH42)*$BO42+($BV42-②社員基本データ入力!$BI42)*$BP42+($BW42-②社員基本データ入力!$BJ42)*$BQ42)</f>
        <v/>
      </c>
      <c r="BH42" s="155" t="str">
        <f t="shared" si="14"/>
        <v/>
      </c>
      <c r="BI42" s="213" t="str">
        <f t="shared" si="15"/>
        <v/>
      </c>
      <c r="BJ42" s="213" t="str">
        <f t="shared" si="16"/>
        <v/>
      </c>
      <c r="BK42" s="213" t="str">
        <f>IF($BS42="","",$BJ42-②社員基本データ入力!$AU42)</f>
        <v/>
      </c>
      <c r="BL42" s="213" t="str">
        <f t="shared" si="17"/>
        <v/>
      </c>
      <c r="BM42" s="213" t="str">
        <f>IF($BS42="","",$BL42-②社員基本データ入力!$AZ42)</f>
        <v/>
      </c>
      <c r="BN42" s="659"/>
      <c r="BO42" s="250" t="str">
        <f t="shared" si="18"/>
        <v/>
      </c>
      <c r="BP42" s="250" t="str">
        <f t="shared" si="19"/>
        <v/>
      </c>
      <c r="BQ42" s="250" t="str">
        <f t="shared" si="20"/>
        <v/>
      </c>
      <c r="BR42" s="659"/>
      <c r="BS42" s="155" t="str">
        <f t="shared" si="41"/>
        <v/>
      </c>
      <c r="BT42" s="155" t="str">
        <f t="shared" si="21"/>
        <v/>
      </c>
      <c r="BU42" s="155" t="str">
        <f t="shared" si="22"/>
        <v/>
      </c>
      <c r="BV42" s="155" t="str">
        <f t="shared" si="23"/>
        <v/>
      </c>
      <c r="BW42" s="155" t="str">
        <f t="shared" si="24"/>
        <v/>
      </c>
      <c r="BX42" s="659"/>
      <c r="BY42" s="261" t="str">
        <f t="shared" si="42"/>
        <v/>
      </c>
      <c r="BZ42" s="261" t="str">
        <f t="shared" si="25"/>
        <v/>
      </c>
      <c r="CA42" s="164" t="str">
        <f t="shared" si="26"/>
        <v/>
      </c>
      <c r="CB42" s="659"/>
      <c r="CC42" s="264" t="str">
        <f t="shared" si="27"/>
        <v/>
      </c>
      <c r="CD42" s="264" t="str">
        <f t="shared" si="28"/>
        <v/>
      </c>
      <c r="CE42" s="264" t="str">
        <f t="shared" si="29"/>
        <v/>
      </c>
      <c r="CF42" s="659"/>
      <c r="CG42" s="264" t="str">
        <f t="shared" si="30"/>
        <v/>
      </c>
      <c r="CH42" s="264" t="str">
        <f t="shared" si="31"/>
        <v/>
      </c>
      <c r="CI42" s="264" t="str">
        <f t="shared" si="32"/>
        <v/>
      </c>
      <c r="CJ42" s="659"/>
      <c r="CK42" s="264" t="str">
        <f t="shared" si="33"/>
        <v/>
      </c>
      <c r="CL42" s="264" t="str">
        <f t="shared" si="34"/>
        <v/>
      </c>
      <c r="CM42" s="264" t="str">
        <f t="shared" si="35"/>
        <v/>
      </c>
      <c r="CO42" s="264" t="str">
        <f t="shared" si="36"/>
        <v/>
      </c>
      <c r="CQ42" s="264" t="str">
        <f t="shared" si="37"/>
        <v/>
      </c>
    </row>
    <row r="43" spans="1:95" s="112" customFormat="1" ht="18" customHeight="1" x14ac:dyDescent="0.15">
      <c r="B43" s="994" t="s">
        <v>65</v>
      </c>
      <c r="C43" s="995"/>
      <c r="D43" s="996"/>
      <c r="E43" s="26"/>
      <c r="G43" s="131" t="str">
        <f t="shared" si="3"/>
        <v/>
      </c>
      <c r="H43" s="167" t="str">
        <f>IF(②社員基本データ入力!H43="","",②社員基本データ入力!H43)</f>
        <v/>
      </c>
      <c r="I43" s="167" t="str">
        <f>IF(②社員基本データ入力!I43="","",②社員基本データ入力!I43)</f>
        <v/>
      </c>
      <c r="J43" s="173" t="str">
        <f>IF(②社員基本データ入力!J43="","",②社員基本データ入力!J43)</f>
        <v/>
      </c>
      <c r="K43" s="534" t="str">
        <f>IF(②社員基本データ入力!K43="","",②社員基本データ入力!K43)</f>
        <v/>
      </c>
      <c r="L43" s="168" t="str">
        <f>IF(②社員基本データ入力!L43="","",②社員基本データ入力!L43)</f>
        <v/>
      </c>
      <c r="M43" s="545" t="str">
        <f>IF(②社員基本データ入力!M43="","",②社員基本データ入力!M43)</f>
        <v/>
      </c>
      <c r="N43" s="545" t="str">
        <f>IF(②社員基本データ入力!N43="","",②社員基本データ入力!N43)</f>
        <v/>
      </c>
      <c r="O43" s="544" t="str">
        <f>IF(②社員基本データ入力!O43="","",②社員基本データ入力!O43)</f>
        <v/>
      </c>
      <c r="P43" s="544" t="str">
        <f>IF(②社員基本データ入力!P43="","",②社員基本データ入力!P43)</f>
        <v/>
      </c>
      <c r="Q43" s="177" t="str">
        <f t="shared" si="38"/>
        <v/>
      </c>
      <c r="R43" s="175" t="str">
        <f t="shared" si="4"/>
        <v/>
      </c>
      <c r="S43" s="175" t="str">
        <f t="shared" si="5"/>
        <v/>
      </c>
      <c r="T43" s="175" t="str">
        <f t="shared" si="6"/>
        <v/>
      </c>
      <c r="U43" s="536" t="str">
        <f>IF($J43="","",IF(②社員基本データ入力!$U43="","",IF($U$4=1,$AE43-(②社員基本データ入力!$V43+SUM(②社員基本データ入力!$W43:$X43)),IF($U$4=3,($AE43-(SUM($W43:$X43)))*②社員基本データ入力!$U43/(②社員基本データ入力!$U43+②社員基本データ入力!$V43),②社員基本データ入力!$U43))))</f>
        <v/>
      </c>
      <c r="V43" s="536" t="str">
        <f>IF($J43="","",IF(②社員基本データ入力!$V43="","",IF($U$4=2,$AE43-(②社員基本データ入力!$U43+SUM(②社員基本データ入力!$W43:$X43)),IF($U$4=3,($AE43-(SUM($W43:$X43)))*②社員基本データ入力!$V43/(②社員基本データ入力!$U43+②社員基本データ入力!$V43),②社員基本データ入力!$V43))))</f>
        <v/>
      </c>
      <c r="W43" s="536" t="str">
        <f>IF($J43="","",IF(②社員基本データ入力!$W43="","",②社員基本データ入力!$W43))</f>
        <v/>
      </c>
      <c r="X43" s="536" t="str">
        <f>IF($J43="","",IF(②社員基本データ入力!$X43="","",②社員基本データ入力!$X43))</f>
        <v/>
      </c>
      <c r="Y43" s="155" t="str">
        <f>IF($H43="","",②社員基本データ入力!$BF43*③残業代込み賃金設計一覧表!$D$26)</f>
        <v/>
      </c>
      <c r="Z43" s="580" t="str">
        <f t="shared" si="7"/>
        <v/>
      </c>
      <c r="AA43" s="155" t="str">
        <f t="shared" si="39"/>
        <v/>
      </c>
      <c r="AB43" s="155" t="str">
        <f>IF($H43="","",②社員基本データ入力!$BF43*③残業代込み賃金設計一覧表!$D$26)</f>
        <v/>
      </c>
      <c r="AC43" s="580" t="str">
        <f t="shared" si="8"/>
        <v/>
      </c>
      <c r="AD43" s="155" t="str">
        <f t="shared" si="40"/>
        <v/>
      </c>
      <c r="AE43" s="213" t="str">
        <f>IF($H43="","",IF(AND($N43&gt;=$D$14,$B$44=2),②社員基本データ入力!$Y43,IF(AND(③残業代込み賃金設計一覧表!$N43&gt;=$D$14,$B$44=1),$AD43,$AA43)))</f>
        <v/>
      </c>
      <c r="AF43" s="155" t="str">
        <f>IF(②社員基本データ入力!Z43="","",②社員基本データ入力!Z43)</f>
        <v/>
      </c>
      <c r="AG43" s="155" t="str">
        <f>IF(②社員基本データ入力!AA43="","",②社員基本データ入力!AA43)</f>
        <v/>
      </c>
      <c r="AH43" s="155" t="str">
        <f>IF(②社員基本データ入力!AB43="","",②社員基本データ入力!AB43)</f>
        <v/>
      </c>
      <c r="AI43" s="155" t="str">
        <f>IF(②社員基本データ入力!AC43="","",②社員基本データ入力!AC43)</f>
        <v/>
      </c>
      <c r="AJ43" s="155" t="str">
        <f>IF(②社員基本データ入力!AD43="","",②社員基本データ入力!AD43)</f>
        <v/>
      </c>
      <c r="AK43" s="155" t="str">
        <f>IF(②社員基本データ入力!AE43="","",②社員基本データ入力!AE43)</f>
        <v/>
      </c>
      <c r="AL43" s="155" t="str">
        <f>IF(②社員基本データ入力!AF43="","",②社員基本データ入力!AF43)</f>
        <v/>
      </c>
      <c r="AM43" s="155" t="str">
        <f>IF(②社員基本データ入力!AG43="","",②社員基本データ入力!AG43)</f>
        <v/>
      </c>
      <c r="AN43" s="213" t="str">
        <f>IF(②社員基本データ入力!AH43="","",②社員基本データ入力!AH43)</f>
        <v/>
      </c>
      <c r="AO43" s="155" t="str">
        <f>IF(②社員基本データ入力!AI43="","",②社員基本データ入力!AI43)</f>
        <v/>
      </c>
      <c r="AP43" s="155" t="str">
        <f>IF(②社員基本データ入力!AJ43="","",②社員基本データ入力!AJ43)</f>
        <v/>
      </c>
      <c r="AQ43" s="155" t="str">
        <f>IF(②社員基本データ入力!AK43="","",②社員基本データ入力!AK43)</f>
        <v/>
      </c>
      <c r="AR43" s="155" t="str">
        <f>IF(②社員基本データ入力!AL43="","",②社員基本データ入力!AL43)</f>
        <v/>
      </c>
      <c r="AS43" s="155" t="str">
        <f>IF(②社員基本データ入力!AM43="","",②社員基本データ入力!AM43)</f>
        <v/>
      </c>
      <c r="AT43" s="155" t="str">
        <f>IF(②社員基本データ入力!AN43="","",②社員基本データ入力!AN43)</f>
        <v/>
      </c>
      <c r="AU43" s="589" t="str">
        <f>IF(②社員基本データ入力!AO43="","",②社員基本データ入力!AO43)</f>
        <v/>
      </c>
      <c r="AV43" s="596" t="str">
        <f>IF(②社員基本データ入力!AP43="","",②社員基本データ入力!AP43)</f>
        <v/>
      </c>
      <c r="AW43" s="155" t="str">
        <f>IF(②社員基本データ入力!AQ43="","",②社員基本データ入力!AQ43)</f>
        <v/>
      </c>
      <c r="AX43" s="597" t="str">
        <f>IF(②社員基本データ入力!AR43="","",②社員基本データ入力!AR43)</f>
        <v/>
      </c>
      <c r="AY43" s="592" t="str">
        <f>IF(②社員基本データ入力!AS43="","",②社員基本データ入力!AS43)</f>
        <v/>
      </c>
      <c r="AZ43" s="213" t="str">
        <f>IF(②社員基本データ入力!AT43="","",②社員基本データ入力!AT43)</f>
        <v/>
      </c>
      <c r="BA43" s="155" t="str">
        <f t="shared" si="9"/>
        <v/>
      </c>
      <c r="BB43" s="155" t="str">
        <f>IF($J43="","",②社員基本データ入力!$Y43-③残業代込み賃金設計一覧表!$AE43)</f>
        <v/>
      </c>
      <c r="BC43" s="155" t="str">
        <f t="shared" si="10"/>
        <v/>
      </c>
      <c r="BD43" s="155" t="str">
        <f t="shared" si="11"/>
        <v/>
      </c>
      <c r="BE43" s="155" t="str">
        <f t="shared" si="12"/>
        <v/>
      </c>
      <c r="BF43" s="213" t="str">
        <f t="shared" si="13"/>
        <v/>
      </c>
      <c r="BG43" s="155" t="str">
        <f>IF($J43="","",($BU43-②社員基本データ入力!$BH43)*$BO43+($BV43-②社員基本データ入力!$BI43)*$BP43+($BW43-②社員基本データ入力!$BJ43)*$BQ43)</f>
        <v/>
      </c>
      <c r="BH43" s="155" t="str">
        <f t="shared" si="14"/>
        <v/>
      </c>
      <c r="BI43" s="213" t="str">
        <f t="shared" si="15"/>
        <v/>
      </c>
      <c r="BJ43" s="213" t="str">
        <f t="shared" si="16"/>
        <v/>
      </c>
      <c r="BK43" s="213" t="str">
        <f>IF($BS43="","",$BJ43-②社員基本データ入力!$AU43)</f>
        <v/>
      </c>
      <c r="BL43" s="213" t="str">
        <f t="shared" si="17"/>
        <v/>
      </c>
      <c r="BM43" s="213" t="str">
        <f>IF($BS43="","",$BL43-②社員基本データ入力!$AZ43)</f>
        <v/>
      </c>
      <c r="BN43" s="659"/>
      <c r="BO43" s="250" t="str">
        <f t="shared" si="18"/>
        <v/>
      </c>
      <c r="BP43" s="250" t="str">
        <f t="shared" si="19"/>
        <v/>
      </c>
      <c r="BQ43" s="250" t="str">
        <f t="shared" si="20"/>
        <v/>
      </c>
      <c r="BR43" s="659"/>
      <c r="BS43" s="155" t="str">
        <f t="shared" si="41"/>
        <v/>
      </c>
      <c r="BT43" s="155" t="str">
        <f t="shared" si="21"/>
        <v/>
      </c>
      <c r="BU43" s="155" t="str">
        <f t="shared" si="22"/>
        <v/>
      </c>
      <c r="BV43" s="155" t="str">
        <f t="shared" si="23"/>
        <v/>
      </c>
      <c r="BW43" s="155" t="str">
        <f t="shared" si="24"/>
        <v/>
      </c>
      <c r="BX43" s="659"/>
      <c r="BY43" s="261" t="str">
        <f t="shared" si="42"/>
        <v/>
      </c>
      <c r="BZ43" s="261" t="str">
        <f t="shared" si="25"/>
        <v/>
      </c>
      <c r="CA43" s="164" t="str">
        <f t="shared" si="26"/>
        <v/>
      </c>
      <c r="CB43" s="659"/>
      <c r="CC43" s="264" t="str">
        <f t="shared" si="27"/>
        <v/>
      </c>
      <c r="CD43" s="264" t="str">
        <f t="shared" si="28"/>
        <v/>
      </c>
      <c r="CE43" s="264" t="str">
        <f t="shared" si="29"/>
        <v/>
      </c>
      <c r="CF43" s="659"/>
      <c r="CG43" s="264" t="str">
        <f t="shared" si="30"/>
        <v/>
      </c>
      <c r="CH43" s="264" t="str">
        <f t="shared" si="31"/>
        <v/>
      </c>
      <c r="CI43" s="264" t="str">
        <f t="shared" si="32"/>
        <v/>
      </c>
      <c r="CJ43" s="659"/>
      <c r="CK43" s="264" t="str">
        <f t="shared" si="33"/>
        <v/>
      </c>
      <c r="CL43" s="264" t="str">
        <f t="shared" si="34"/>
        <v/>
      </c>
      <c r="CM43" s="264" t="str">
        <f t="shared" si="35"/>
        <v/>
      </c>
      <c r="CO43" s="264" t="str">
        <f t="shared" si="36"/>
        <v/>
      </c>
      <c r="CQ43" s="264" t="str">
        <f t="shared" si="37"/>
        <v/>
      </c>
    </row>
    <row r="44" spans="1:95" ht="18" customHeight="1" x14ac:dyDescent="0.15">
      <c r="A44" s="112"/>
      <c r="B44" s="200">
        <f>'①残業代込み賃金設計＆検証'!$N$29</f>
        <v>1</v>
      </c>
      <c r="C44" s="6"/>
      <c r="D44" s="32"/>
      <c r="F44" s="112"/>
      <c r="G44" s="131" t="str">
        <f t="shared" si="3"/>
        <v/>
      </c>
      <c r="H44" s="167" t="str">
        <f>IF(②社員基本データ入力!H44="","",②社員基本データ入力!H44)</f>
        <v/>
      </c>
      <c r="I44" s="167" t="str">
        <f>IF(②社員基本データ入力!I44="","",②社員基本データ入力!I44)</f>
        <v/>
      </c>
      <c r="J44" s="167" t="str">
        <f>IF(②社員基本データ入力!J44="","",②社員基本データ入力!J44)</f>
        <v/>
      </c>
      <c r="K44" s="534" t="str">
        <f>IF(②社員基本データ入力!K44="","",②社員基本データ入力!K44)</f>
        <v/>
      </c>
      <c r="L44" s="168" t="str">
        <f>IF(②社員基本データ入力!L44="","",②社員基本データ入力!L44)</f>
        <v/>
      </c>
      <c r="M44" s="167" t="str">
        <f>IF(②社員基本データ入力!M44="","",②社員基本データ入力!M44)</f>
        <v/>
      </c>
      <c r="N44" s="167" t="str">
        <f>IF(②社員基本データ入力!N44="","",②社員基本データ入力!N44)</f>
        <v/>
      </c>
      <c r="O44" s="544" t="str">
        <f>IF(②社員基本データ入力!O44="","",②社員基本データ入力!O44)</f>
        <v/>
      </c>
      <c r="P44" s="544" t="str">
        <f>IF(②社員基本データ入力!P44="","",②社員基本データ入力!P44)</f>
        <v/>
      </c>
      <c r="Q44" s="175" t="str">
        <f t="shared" si="38"/>
        <v/>
      </c>
      <c r="R44" s="175" t="str">
        <f t="shared" si="4"/>
        <v/>
      </c>
      <c r="S44" s="175" t="str">
        <f t="shared" si="5"/>
        <v/>
      </c>
      <c r="T44" s="175" t="str">
        <f t="shared" si="6"/>
        <v/>
      </c>
      <c r="U44" s="536" t="str">
        <f>IF($J44="","",IF(②社員基本データ入力!$U44="","",IF($U$4=1,$AE44-(②社員基本データ入力!$V44+SUM(②社員基本データ入力!$W44:$X44)),IF($U$4=3,($AE44-(SUM($W44:$X44)))*②社員基本データ入力!$U44/(②社員基本データ入力!$U44+②社員基本データ入力!$V44),②社員基本データ入力!$U44))))</f>
        <v/>
      </c>
      <c r="V44" s="536" t="str">
        <f>IF($J44="","",IF(②社員基本データ入力!$V44="","",IF($U$4=2,$AE44-(②社員基本データ入力!$U44+SUM(②社員基本データ入力!$W44:$X44)),IF($U$4=3,($AE44-(SUM($W44:$X44)))*②社員基本データ入力!$V44/(②社員基本データ入力!$U44+②社員基本データ入力!$V44),②社員基本データ入力!$V44))))</f>
        <v/>
      </c>
      <c r="W44" s="536" t="str">
        <f>IF($J44="","",IF(②社員基本データ入力!$W44="","",②社員基本データ入力!$W44))</f>
        <v/>
      </c>
      <c r="X44" s="536" t="str">
        <f>IF($J44="","",IF(②社員基本データ入力!$X44="","",②社員基本データ入力!$X44))</f>
        <v/>
      </c>
      <c r="Y44" s="155" t="str">
        <f>IF($H44="","",②社員基本データ入力!$BF44*③残業代込み賃金設計一覧表!$D$26)</f>
        <v/>
      </c>
      <c r="Z44" s="580" t="str">
        <f t="shared" si="7"/>
        <v/>
      </c>
      <c r="AA44" s="155" t="str">
        <f t="shared" si="39"/>
        <v/>
      </c>
      <c r="AB44" s="155" t="str">
        <f>IF($H44="","",②社員基本データ入力!$BF44*③残業代込み賃金設計一覧表!$D$26)</f>
        <v/>
      </c>
      <c r="AC44" s="580" t="str">
        <f t="shared" si="8"/>
        <v/>
      </c>
      <c r="AD44" s="155" t="str">
        <f t="shared" si="40"/>
        <v/>
      </c>
      <c r="AE44" s="213" t="str">
        <f>IF($H44="","",IF(AND($N44&gt;=$D$14,$B$44=2),②社員基本データ入力!$Y44,IF(AND(③残業代込み賃金設計一覧表!$N44&gt;=$D$14,$B$44=1),$AD44,$AA44)))</f>
        <v/>
      </c>
      <c r="AF44" s="155" t="str">
        <f>IF(②社員基本データ入力!Z44="","",②社員基本データ入力!Z44)</f>
        <v/>
      </c>
      <c r="AG44" s="155" t="str">
        <f>IF(②社員基本データ入力!AA44="","",②社員基本データ入力!AA44)</f>
        <v/>
      </c>
      <c r="AH44" s="155" t="str">
        <f>IF(②社員基本データ入力!AB44="","",②社員基本データ入力!AB44)</f>
        <v/>
      </c>
      <c r="AI44" s="155" t="str">
        <f>IF(②社員基本データ入力!AC44="","",②社員基本データ入力!AC44)</f>
        <v/>
      </c>
      <c r="AJ44" s="155" t="str">
        <f>IF(②社員基本データ入力!AD44="","",②社員基本データ入力!AD44)</f>
        <v/>
      </c>
      <c r="AK44" s="155" t="str">
        <f>IF(②社員基本データ入力!AE44="","",②社員基本データ入力!AE44)</f>
        <v/>
      </c>
      <c r="AL44" s="155" t="str">
        <f>IF(②社員基本データ入力!AF44="","",②社員基本データ入力!AF44)</f>
        <v/>
      </c>
      <c r="AM44" s="155" t="str">
        <f>IF(②社員基本データ入力!AG44="","",②社員基本データ入力!AG44)</f>
        <v/>
      </c>
      <c r="AN44" s="213" t="str">
        <f>IF(②社員基本データ入力!AH44="","",②社員基本データ入力!AH44)</f>
        <v/>
      </c>
      <c r="AO44" s="155" t="str">
        <f>IF(②社員基本データ入力!AI44="","",②社員基本データ入力!AI44)</f>
        <v/>
      </c>
      <c r="AP44" s="155" t="str">
        <f>IF(②社員基本データ入力!AJ44="","",②社員基本データ入力!AJ44)</f>
        <v/>
      </c>
      <c r="AQ44" s="155" t="str">
        <f>IF(②社員基本データ入力!AK44="","",②社員基本データ入力!AK44)</f>
        <v/>
      </c>
      <c r="AR44" s="155" t="str">
        <f>IF(②社員基本データ入力!AL44="","",②社員基本データ入力!AL44)</f>
        <v/>
      </c>
      <c r="AS44" s="155" t="str">
        <f>IF(②社員基本データ入力!AM44="","",②社員基本データ入力!AM44)</f>
        <v/>
      </c>
      <c r="AT44" s="155" t="str">
        <f>IF(②社員基本データ入力!AN44="","",②社員基本データ入力!AN44)</f>
        <v/>
      </c>
      <c r="AU44" s="589" t="str">
        <f>IF(②社員基本データ入力!AO44="","",②社員基本データ入力!AO44)</f>
        <v/>
      </c>
      <c r="AV44" s="596" t="str">
        <f>IF(②社員基本データ入力!AP44="","",②社員基本データ入力!AP44)</f>
        <v/>
      </c>
      <c r="AW44" s="155" t="str">
        <f>IF(②社員基本データ入力!AQ44="","",②社員基本データ入力!AQ44)</f>
        <v/>
      </c>
      <c r="AX44" s="597" t="str">
        <f>IF(②社員基本データ入力!AR44="","",②社員基本データ入力!AR44)</f>
        <v/>
      </c>
      <c r="AY44" s="592" t="str">
        <f>IF(②社員基本データ入力!AS44="","",②社員基本データ入力!AS44)</f>
        <v/>
      </c>
      <c r="AZ44" s="213" t="str">
        <f>IF(②社員基本データ入力!AT44="","",②社員基本データ入力!AT44)</f>
        <v/>
      </c>
      <c r="BA44" s="155" t="str">
        <f t="shared" si="9"/>
        <v/>
      </c>
      <c r="BB44" s="229" t="str">
        <f>IF($J44="","",②社員基本データ入力!$Y44-③残業代込み賃金設計一覧表!$AE44)</f>
        <v/>
      </c>
      <c r="BC44" s="229" t="str">
        <f t="shared" si="10"/>
        <v/>
      </c>
      <c r="BD44" s="229" t="str">
        <f t="shared" si="11"/>
        <v/>
      </c>
      <c r="BE44" s="229" t="str">
        <f t="shared" si="12"/>
        <v/>
      </c>
      <c r="BF44" s="230" t="str">
        <f t="shared" si="13"/>
        <v/>
      </c>
      <c r="BG44" s="229" t="str">
        <f>IF($J44="","",($BU44-②社員基本データ入力!$BH44)*$BO44+($BV44-②社員基本データ入力!$BI44)*$BP44+($BW44-②社員基本データ入力!$BJ44)*$BQ44)</f>
        <v/>
      </c>
      <c r="BH44" s="229" t="str">
        <f t="shared" si="14"/>
        <v/>
      </c>
      <c r="BI44" s="230" t="str">
        <f t="shared" si="15"/>
        <v/>
      </c>
      <c r="BJ44" s="230" t="str">
        <f t="shared" si="16"/>
        <v/>
      </c>
      <c r="BK44" s="230" t="str">
        <f>IF($BS44="","",$BJ44-②社員基本データ入力!$AU44)</f>
        <v/>
      </c>
      <c r="BL44" s="230" t="str">
        <f t="shared" si="17"/>
        <v/>
      </c>
      <c r="BM44" s="230" t="str">
        <f>IF($BS44="","",$BL44-②社員基本データ入力!$AZ44)</f>
        <v/>
      </c>
      <c r="BN44" s="661"/>
      <c r="BO44" s="251" t="str">
        <f t="shared" si="18"/>
        <v/>
      </c>
      <c r="BP44" s="251" t="str">
        <f t="shared" si="19"/>
        <v/>
      </c>
      <c r="BQ44" s="251" t="str">
        <f t="shared" si="20"/>
        <v/>
      </c>
      <c r="BR44" s="661"/>
      <c r="BS44" s="229" t="str">
        <f t="shared" si="41"/>
        <v/>
      </c>
      <c r="BT44" s="229" t="str">
        <f t="shared" si="21"/>
        <v/>
      </c>
      <c r="BU44" s="229" t="str">
        <f t="shared" si="22"/>
        <v/>
      </c>
      <c r="BV44" s="229" t="str">
        <f t="shared" si="23"/>
        <v/>
      </c>
      <c r="BW44" s="229" t="str">
        <f t="shared" si="24"/>
        <v/>
      </c>
      <c r="BX44" s="661"/>
      <c r="BY44" s="262" t="str">
        <f t="shared" si="42"/>
        <v/>
      </c>
      <c r="BZ44" s="262" t="str">
        <f t="shared" si="25"/>
        <v/>
      </c>
      <c r="CA44" s="259" t="str">
        <f t="shared" si="26"/>
        <v/>
      </c>
      <c r="CB44" s="661"/>
      <c r="CC44" s="265" t="str">
        <f t="shared" si="27"/>
        <v/>
      </c>
      <c r="CD44" s="265" t="str">
        <f t="shared" si="28"/>
        <v/>
      </c>
      <c r="CE44" s="265" t="str">
        <f t="shared" si="29"/>
        <v/>
      </c>
      <c r="CF44" s="661"/>
      <c r="CG44" s="265" t="str">
        <f t="shared" si="30"/>
        <v/>
      </c>
      <c r="CH44" s="265" t="str">
        <f t="shared" si="31"/>
        <v/>
      </c>
      <c r="CI44" s="265" t="str">
        <f t="shared" si="32"/>
        <v/>
      </c>
      <c r="CJ44" s="661"/>
      <c r="CK44" s="265" t="str">
        <f t="shared" si="33"/>
        <v/>
      </c>
      <c r="CL44" s="265" t="str">
        <f t="shared" si="34"/>
        <v/>
      </c>
      <c r="CM44" s="265" t="str">
        <f t="shared" si="35"/>
        <v/>
      </c>
      <c r="CO44" s="265" t="str">
        <f t="shared" si="36"/>
        <v/>
      </c>
      <c r="CQ44" s="265" t="str">
        <f t="shared" si="37"/>
        <v/>
      </c>
    </row>
    <row r="45" spans="1:95" ht="18" customHeight="1" x14ac:dyDescent="0.15">
      <c r="B45" s="993" t="s">
        <v>328</v>
      </c>
      <c r="C45" s="993"/>
      <c r="D45" s="993"/>
      <c r="E45" s="993"/>
      <c r="G45" s="131" t="str">
        <f t="shared" si="3"/>
        <v/>
      </c>
      <c r="H45" s="167" t="str">
        <f>IF(②社員基本データ入力!H45="","",②社員基本データ入力!H45)</f>
        <v/>
      </c>
      <c r="I45" s="167" t="str">
        <f>IF(②社員基本データ入力!I45="","",②社員基本データ入力!I45)</f>
        <v/>
      </c>
      <c r="J45" s="167" t="str">
        <f>IF(②社員基本データ入力!J45="","",②社員基本データ入力!J45)</f>
        <v/>
      </c>
      <c r="K45" s="534" t="str">
        <f>IF(②社員基本データ入力!K45="","",②社員基本データ入力!K45)</f>
        <v/>
      </c>
      <c r="L45" s="168" t="str">
        <f>IF(②社員基本データ入力!L45="","",②社員基本データ入力!L45)</f>
        <v/>
      </c>
      <c r="M45" s="167" t="str">
        <f>IF(②社員基本データ入力!M45="","",②社員基本データ入力!M45)</f>
        <v/>
      </c>
      <c r="N45" s="167" t="str">
        <f>IF(②社員基本データ入力!N45="","",②社員基本データ入力!N45)</f>
        <v/>
      </c>
      <c r="O45" s="544" t="str">
        <f>IF(②社員基本データ入力!O45="","",②社員基本データ入力!O45)</f>
        <v/>
      </c>
      <c r="P45" s="544" t="str">
        <f>IF(②社員基本データ入力!P45="","",②社員基本データ入力!P45)</f>
        <v/>
      </c>
      <c r="Q45" s="175" t="str">
        <f t="shared" si="38"/>
        <v/>
      </c>
      <c r="R45" s="175" t="str">
        <f t="shared" si="4"/>
        <v/>
      </c>
      <c r="S45" s="175" t="str">
        <f t="shared" si="5"/>
        <v/>
      </c>
      <c r="T45" s="175" t="str">
        <f t="shared" si="6"/>
        <v/>
      </c>
      <c r="U45" s="536" t="str">
        <f>IF($J45="","",IF(②社員基本データ入力!$U45="","",IF($U$4=1,$AE45-(②社員基本データ入力!$V45+SUM(②社員基本データ入力!$W45:$X45)),IF($U$4=3,($AE45-(SUM($W45:$X45)))*②社員基本データ入力!$U45/(②社員基本データ入力!$U45+②社員基本データ入力!$V45),②社員基本データ入力!$U45))))</f>
        <v/>
      </c>
      <c r="V45" s="536" t="str">
        <f>IF($J45="","",IF(②社員基本データ入力!$V45="","",IF($U$4=2,$AE45-(②社員基本データ入力!$U45+SUM(②社員基本データ入力!$W45:$X45)),IF($U$4=3,($AE45-(SUM($W45:$X45)))*②社員基本データ入力!$V45/(②社員基本データ入力!$U45+②社員基本データ入力!$V45),②社員基本データ入力!$V45))))</f>
        <v/>
      </c>
      <c r="W45" s="536" t="str">
        <f>IF($J45="","",IF(②社員基本データ入力!$W45="","",②社員基本データ入力!$W45))</f>
        <v/>
      </c>
      <c r="X45" s="536" t="str">
        <f>IF($J45="","",IF(②社員基本データ入力!$X45="","",②社員基本データ入力!$X45))</f>
        <v/>
      </c>
      <c r="Y45" s="155" t="str">
        <f>IF($H45="","",②社員基本データ入力!$BF45*③残業代込み賃金設計一覧表!$D$26)</f>
        <v/>
      </c>
      <c r="Z45" s="580" t="str">
        <f t="shared" si="7"/>
        <v/>
      </c>
      <c r="AA45" s="155" t="str">
        <f t="shared" si="39"/>
        <v/>
      </c>
      <c r="AB45" s="155" t="str">
        <f>IF($H45="","",②社員基本データ入力!$BF45*③残業代込み賃金設計一覧表!$D$26)</f>
        <v/>
      </c>
      <c r="AC45" s="580" t="str">
        <f t="shared" si="8"/>
        <v/>
      </c>
      <c r="AD45" s="155" t="str">
        <f t="shared" si="40"/>
        <v/>
      </c>
      <c r="AE45" s="213" t="str">
        <f>IF($H45="","",IF(AND($N45&gt;=$D$14,$B$44=2),②社員基本データ入力!$Y45,IF(AND(③残業代込み賃金設計一覧表!$N45&gt;=$D$14,$B$44=1),$AD45,$AA45)))</f>
        <v/>
      </c>
      <c r="AF45" s="155" t="str">
        <f>IF(②社員基本データ入力!Z45="","",②社員基本データ入力!Z45)</f>
        <v/>
      </c>
      <c r="AG45" s="155" t="str">
        <f>IF(②社員基本データ入力!AA45="","",②社員基本データ入力!AA45)</f>
        <v/>
      </c>
      <c r="AH45" s="155" t="str">
        <f>IF(②社員基本データ入力!AB45="","",②社員基本データ入力!AB45)</f>
        <v/>
      </c>
      <c r="AI45" s="155" t="str">
        <f>IF(②社員基本データ入力!AC45="","",②社員基本データ入力!AC45)</f>
        <v/>
      </c>
      <c r="AJ45" s="155" t="str">
        <f>IF(②社員基本データ入力!AD45="","",②社員基本データ入力!AD45)</f>
        <v/>
      </c>
      <c r="AK45" s="155" t="str">
        <f>IF(②社員基本データ入力!AE45="","",②社員基本データ入力!AE45)</f>
        <v/>
      </c>
      <c r="AL45" s="155" t="str">
        <f>IF(②社員基本データ入力!AF45="","",②社員基本データ入力!AF45)</f>
        <v/>
      </c>
      <c r="AM45" s="155" t="str">
        <f>IF(②社員基本データ入力!AG45="","",②社員基本データ入力!AG45)</f>
        <v/>
      </c>
      <c r="AN45" s="213" t="str">
        <f>IF(②社員基本データ入力!AH45="","",②社員基本データ入力!AH45)</f>
        <v/>
      </c>
      <c r="AO45" s="155" t="str">
        <f>IF(②社員基本データ入力!AI45="","",②社員基本データ入力!AI45)</f>
        <v/>
      </c>
      <c r="AP45" s="155" t="str">
        <f>IF(②社員基本データ入力!AJ45="","",②社員基本データ入力!AJ45)</f>
        <v/>
      </c>
      <c r="AQ45" s="155" t="str">
        <f>IF(②社員基本データ入力!AK45="","",②社員基本データ入力!AK45)</f>
        <v/>
      </c>
      <c r="AR45" s="155" t="str">
        <f>IF(②社員基本データ入力!AL45="","",②社員基本データ入力!AL45)</f>
        <v/>
      </c>
      <c r="AS45" s="155" t="str">
        <f>IF(②社員基本データ入力!AM45="","",②社員基本データ入力!AM45)</f>
        <v/>
      </c>
      <c r="AT45" s="155" t="str">
        <f>IF(②社員基本データ入力!AN45="","",②社員基本データ入力!AN45)</f>
        <v/>
      </c>
      <c r="AU45" s="589" t="str">
        <f>IF(②社員基本データ入力!AO45="","",②社員基本データ入力!AO45)</f>
        <v/>
      </c>
      <c r="AV45" s="596" t="str">
        <f>IF(②社員基本データ入力!AP45="","",②社員基本データ入力!AP45)</f>
        <v/>
      </c>
      <c r="AW45" s="155" t="str">
        <f>IF(②社員基本データ入力!AQ45="","",②社員基本データ入力!AQ45)</f>
        <v/>
      </c>
      <c r="AX45" s="597" t="str">
        <f>IF(②社員基本データ入力!AR45="","",②社員基本データ入力!AR45)</f>
        <v/>
      </c>
      <c r="AY45" s="592" t="str">
        <f>IF(②社員基本データ入力!AS45="","",②社員基本データ入力!AS45)</f>
        <v/>
      </c>
      <c r="AZ45" s="213" t="str">
        <f>IF(②社員基本データ入力!AT45="","",②社員基本データ入力!AT45)</f>
        <v/>
      </c>
      <c r="BA45" s="155" t="str">
        <f t="shared" si="9"/>
        <v/>
      </c>
      <c r="BB45" s="229" t="str">
        <f>IF($J45="","",②社員基本データ入力!$Y45-③残業代込み賃金設計一覧表!$AE45)</f>
        <v/>
      </c>
      <c r="BC45" s="229" t="str">
        <f t="shared" si="10"/>
        <v/>
      </c>
      <c r="BD45" s="229" t="str">
        <f t="shared" si="11"/>
        <v/>
      </c>
      <c r="BE45" s="229" t="str">
        <f t="shared" si="12"/>
        <v/>
      </c>
      <c r="BF45" s="230" t="str">
        <f t="shared" si="13"/>
        <v/>
      </c>
      <c r="BG45" s="229" t="str">
        <f>IF($J45="","",($BU45-②社員基本データ入力!$BH45)*$BO45+($BV45-②社員基本データ入力!$BI45)*$BP45+($BW45-②社員基本データ入力!$BJ45)*$BQ45)</f>
        <v/>
      </c>
      <c r="BH45" s="229" t="str">
        <f t="shared" si="14"/>
        <v/>
      </c>
      <c r="BI45" s="230" t="str">
        <f t="shared" si="15"/>
        <v/>
      </c>
      <c r="BJ45" s="230" t="str">
        <f t="shared" si="16"/>
        <v/>
      </c>
      <c r="BK45" s="230" t="str">
        <f>IF($BS45="","",$BJ45-②社員基本データ入力!$AU45)</f>
        <v/>
      </c>
      <c r="BL45" s="230" t="str">
        <f t="shared" si="17"/>
        <v/>
      </c>
      <c r="BM45" s="230" t="str">
        <f>IF($BS45="","",$BL45-②社員基本データ入力!$AZ45)</f>
        <v/>
      </c>
      <c r="BN45" s="661"/>
      <c r="BO45" s="251" t="str">
        <f t="shared" si="18"/>
        <v/>
      </c>
      <c r="BP45" s="251" t="str">
        <f t="shared" si="19"/>
        <v/>
      </c>
      <c r="BQ45" s="251" t="str">
        <f t="shared" si="20"/>
        <v/>
      </c>
      <c r="BR45" s="661"/>
      <c r="BS45" s="229" t="str">
        <f t="shared" si="41"/>
        <v/>
      </c>
      <c r="BT45" s="229" t="str">
        <f t="shared" si="21"/>
        <v/>
      </c>
      <c r="BU45" s="229" t="str">
        <f t="shared" si="22"/>
        <v/>
      </c>
      <c r="BV45" s="229" t="str">
        <f t="shared" si="23"/>
        <v/>
      </c>
      <c r="BW45" s="229" t="str">
        <f t="shared" si="24"/>
        <v/>
      </c>
      <c r="BX45" s="661"/>
      <c r="BY45" s="262" t="str">
        <f t="shared" si="42"/>
        <v/>
      </c>
      <c r="BZ45" s="262" t="str">
        <f t="shared" si="25"/>
        <v/>
      </c>
      <c r="CA45" s="259" t="str">
        <f t="shared" si="26"/>
        <v/>
      </c>
      <c r="CB45" s="661"/>
      <c r="CC45" s="265" t="str">
        <f t="shared" si="27"/>
        <v/>
      </c>
      <c r="CD45" s="265" t="str">
        <f t="shared" si="28"/>
        <v/>
      </c>
      <c r="CE45" s="265" t="str">
        <f t="shared" si="29"/>
        <v/>
      </c>
      <c r="CF45" s="661"/>
      <c r="CG45" s="265" t="str">
        <f t="shared" si="30"/>
        <v/>
      </c>
      <c r="CH45" s="265" t="str">
        <f t="shared" si="31"/>
        <v/>
      </c>
      <c r="CI45" s="265" t="str">
        <f t="shared" si="32"/>
        <v/>
      </c>
      <c r="CJ45" s="661"/>
      <c r="CK45" s="265" t="str">
        <f t="shared" si="33"/>
        <v/>
      </c>
      <c r="CL45" s="265" t="str">
        <f t="shared" si="34"/>
        <v/>
      </c>
      <c r="CM45" s="265" t="str">
        <f t="shared" si="35"/>
        <v/>
      </c>
      <c r="CO45" s="265" t="str">
        <f t="shared" si="36"/>
        <v/>
      </c>
      <c r="CQ45" s="265" t="str">
        <f t="shared" si="37"/>
        <v/>
      </c>
    </row>
    <row r="46" spans="1:95" ht="18" customHeight="1" x14ac:dyDescent="0.15">
      <c r="B46" s="993"/>
      <c r="C46" s="993"/>
      <c r="D46" s="993"/>
      <c r="E46" s="993"/>
      <c r="G46" s="131" t="str">
        <f t="shared" si="3"/>
        <v/>
      </c>
      <c r="H46" s="167" t="str">
        <f>IF(②社員基本データ入力!H46="","",②社員基本データ入力!H46)</f>
        <v/>
      </c>
      <c r="I46" s="167" t="str">
        <f>IF(②社員基本データ入力!I46="","",②社員基本データ入力!I46)</f>
        <v/>
      </c>
      <c r="J46" s="167" t="str">
        <f>IF(②社員基本データ入力!J46="","",②社員基本データ入力!J46)</f>
        <v/>
      </c>
      <c r="K46" s="534" t="str">
        <f>IF(②社員基本データ入力!K46="","",②社員基本データ入力!K46)</f>
        <v/>
      </c>
      <c r="L46" s="168" t="str">
        <f>IF(②社員基本データ入力!L46="","",②社員基本データ入力!L46)</f>
        <v/>
      </c>
      <c r="M46" s="167" t="str">
        <f>IF(②社員基本データ入力!M46="","",②社員基本データ入力!M46)</f>
        <v/>
      </c>
      <c r="N46" s="167" t="str">
        <f>IF(②社員基本データ入力!N46="","",②社員基本データ入力!N46)</f>
        <v/>
      </c>
      <c r="O46" s="544" t="str">
        <f>IF(②社員基本データ入力!O46="","",②社員基本データ入力!O46)</f>
        <v/>
      </c>
      <c r="P46" s="544" t="str">
        <f>IF(②社員基本データ入力!P46="","",②社員基本データ入力!P46)</f>
        <v/>
      </c>
      <c r="Q46" s="175" t="str">
        <f t="shared" si="38"/>
        <v/>
      </c>
      <c r="R46" s="175" t="str">
        <f t="shared" si="4"/>
        <v/>
      </c>
      <c r="S46" s="175" t="str">
        <f t="shared" si="5"/>
        <v/>
      </c>
      <c r="T46" s="175" t="str">
        <f t="shared" si="6"/>
        <v/>
      </c>
      <c r="U46" s="536" t="str">
        <f>IF($J46="","",IF(②社員基本データ入力!$U46="","",IF($U$4=1,$AE46-(②社員基本データ入力!$V46+SUM(②社員基本データ入力!$W46:$X46)),IF($U$4=3,($AE46-(SUM($W46:$X46)))*②社員基本データ入力!$U46/(②社員基本データ入力!$U46+②社員基本データ入力!$V46),②社員基本データ入力!$U46))))</f>
        <v/>
      </c>
      <c r="V46" s="536" t="str">
        <f>IF($J46="","",IF(②社員基本データ入力!$V46="","",IF($U$4=2,$AE46-(②社員基本データ入力!$U46+SUM(②社員基本データ入力!$W46:$X46)),IF($U$4=3,($AE46-(SUM($W46:$X46)))*②社員基本データ入力!$V46/(②社員基本データ入力!$U46+②社員基本データ入力!$V46),②社員基本データ入力!$V46))))</f>
        <v/>
      </c>
      <c r="W46" s="536" t="str">
        <f>IF($J46="","",IF(②社員基本データ入力!$W46="","",②社員基本データ入力!$W46))</f>
        <v/>
      </c>
      <c r="X46" s="536" t="str">
        <f>IF($J46="","",IF(②社員基本データ入力!$X46="","",②社員基本データ入力!$X46))</f>
        <v/>
      </c>
      <c r="Y46" s="155" t="str">
        <f>IF($H46="","",②社員基本データ入力!$BF46*③残業代込み賃金設計一覧表!$D$26)</f>
        <v/>
      </c>
      <c r="Z46" s="580" t="str">
        <f t="shared" si="7"/>
        <v/>
      </c>
      <c r="AA46" s="155" t="str">
        <f t="shared" si="39"/>
        <v/>
      </c>
      <c r="AB46" s="155" t="str">
        <f>IF($H46="","",②社員基本データ入力!$BF46*③残業代込み賃金設計一覧表!$D$26)</f>
        <v/>
      </c>
      <c r="AC46" s="580" t="str">
        <f t="shared" si="8"/>
        <v/>
      </c>
      <c r="AD46" s="155" t="str">
        <f t="shared" si="40"/>
        <v/>
      </c>
      <c r="AE46" s="213" t="str">
        <f>IF($H46="","",IF(AND($N46&gt;=$D$14,$B$44=2),②社員基本データ入力!$Y46,IF(AND(③残業代込み賃金設計一覧表!$N46&gt;=$D$14,$B$44=1),$AD46,$AA46)))</f>
        <v/>
      </c>
      <c r="AF46" s="155" t="str">
        <f>IF(②社員基本データ入力!Z46="","",②社員基本データ入力!Z46)</f>
        <v/>
      </c>
      <c r="AG46" s="155" t="str">
        <f>IF(②社員基本データ入力!AA46="","",②社員基本データ入力!AA46)</f>
        <v/>
      </c>
      <c r="AH46" s="155" t="str">
        <f>IF(②社員基本データ入力!AB46="","",②社員基本データ入力!AB46)</f>
        <v/>
      </c>
      <c r="AI46" s="155" t="str">
        <f>IF(②社員基本データ入力!AC46="","",②社員基本データ入力!AC46)</f>
        <v/>
      </c>
      <c r="AJ46" s="155" t="str">
        <f>IF(②社員基本データ入力!AD46="","",②社員基本データ入力!AD46)</f>
        <v/>
      </c>
      <c r="AK46" s="155" t="str">
        <f>IF(②社員基本データ入力!AE46="","",②社員基本データ入力!AE46)</f>
        <v/>
      </c>
      <c r="AL46" s="155" t="str">
        <f>IF(②社員基本データ入力!AF46="","",②社員基本データ入力!AF46)</f>
        <v/>
      </c>
      <c r="AM46" s="155" t="str">
        <f>IF(②社員基本データ入力!AG46="","",②社員基本データ入力!AG46)</f>
        <v/>
      </c>
      <c r="AN46" s="213" t="str">
        <f>IF(②社員基本データ入力!AH46="","",②社員基本データ入力!AH46)</f>
        <v/>
      </c>
      <c r="AO46" s="155" t="str">
        <f>IF(②社員基本データ入力!AI46="","",②社員基本データ入力!AI46)</f>
        <v/>
      </c>
      <c r="AP46" s="155" t="str">
        <f>IF(②社員基本データ入力!AJ46="","",②社員基本データ入力!AJ46)</f>
        <v/>
      </c>
      <c r="AQ46" s="155" t="str">
        <f>IF(②社員基本データ入力!AK46="","",②社員基本データ入力!AK46)</f>
        <v/>
      </c>
      <c r="AR46" s="155" t="str">
        <f>IF(②社員基本データ入力!AL46="","",②社員基本データ入力!AL46)</f>
        <v/>
      </c>
      <c r="AS46" s="155" t="str">
        <f>IF(②社員基本データ入力!AM46="","",②社員基本データ入力!AM46)</f>
        <v/>
      </c>
      <c r="AT46" s="155" t="str">
        <f>IF(②社員基本データ入力!AN46="","",②社員基本データ入力!AN46)</f>
        <v/>
      </c>
      <c r="AU46" s="589" t="str">
        <f>IF(②社員基本データ入力!AO46="","",②社員基本データ入力!AO46)</f>
        <v/>
      </c>
      <c r="AV46" s="596" t="str">
        <f>IF(②社員基本データ入力!AP46="","",②社員基本データ入力!AP46)</f>
        <v/>
      </c>
      <c r="AW46" s="155" t="str">
        <f>IF(②社員基本データ入力!AQ46="","",②社員基本データ入力!AQ46)</f>
        <v/>
      </c>
      <c r="AX46" s="597" t="str">
        <f>IF(②社員基本データ入力!AR46="","",②社員基本データ入力!AR46)</f>
        <v/>
      </c>
      <c r="AY46" s="592" t="str">
        <f>IF(②社員基本データ入力!AS46="","",②社員基本データ入力!AS46)</f>
        <v/>
      </c>
      <c r="AZ46" s="213" t="str">
        <f>IF(②社員基本データ入力!AT46="","",②社員基本データ入力!AT46)</f>
        <v/>
      </c>
      <c r="BA46" s="155" t="str">
        <f t="shared" si="9"/>
        <v/>
      </c>
      <c r="BB46" s="229" t="str">
        <f>IF($J46="","",②社員基本データ入力!$Y46-③残業代込み賃金設計一覧表!$AE46)</f>
        <v/>
      </c>
      <c r="BC46" s="229" t="str">
        <f t="shared" si="10"/>
        <v/>
      </c>
      <c r="BD46" s="229" t="str">
        <f t="shared" si="11"/>
        <v/>
      </c>
      <c r="BE46" s="229" t="str">
        <f t="shared" si="12"/>
        <v/>
      </c>
      <c r="BF46" s="230" t="str">
        <f t="shared" si="13"/>
        <v/>
      </c>
      <c r="BG46" s="229" t="str">
        <f>IF($J46="","",($BU46-②社員基本データ入力!$BH46)*$BO46+($BV46-②社員基本データ入力!$BI46)*$BP46+($BW46-②社員基本データ入力!$BJ46)*$BQ46)</f>
        <v/>
      </c>
      <c r="BH46" s="229" t="str">
        <f t="shared" si="14"/>
        <v/>
      </c>
      <c r="BI46" s="230" t="str">
        <f t="shared" si="15"/>
        <v/>
      </c>
      <c r="BJ46" s="230" t="str">
        <f t="shared" si="16"/>
        <v/>
      </c>
      <c r="BK46" s="230" t="str">
        <f>IF($BS46="","",$BJ46-②社員基本データ入力!$AU46)</f>
        <v/>
      </c>
      <c r="BL46" s="230" t="str">
        <f t="shared" si="17"/>
        <v/>
      </c>
      <c r="BM46" s="230" t="str">
        <f>IF($BS46="","",$BL46-②社員基本データ入力!$AZ46)</f>
        <v/>
      </c>
      <c r="BN46" s="661"/>
      <c r="BO46" s="251" t="str">
        <f t="shared" si="18"/>
        <v/>
      </c>
      <c r="BP46" s="251" t="str">
        <f t="shared" si="19"/>
        <v/>
      </c>
      <c r="BQ46" s="251" t="str">
        <f t="shared" si="20"/>
        <v/>
      </c>
      <c r="BR46" s="661"/>
      <c r="BS46" s="229" t="str">
        <f t="shared" si="41"/>
        <v/>
      </c>
      <c r="BT46" s="229" t="str">
        <f t="shared" si="21"/>
        <v/>
      </c>
      <c r="BU46" s="229" t="str">
        <f t="shared" si="22"/>
        <v/>
      </c>
      <c r="BV46" s="229" t="str">
        <f t="shared" si="23"/>
        <v/>
      </c>
      <c r="BW46" s="229" t="str">
        <f t="shared" si="24"/>
        <v/>
      </c>
      <c r="BX46" s="661"/>
      <c r="BY46" s="262" t="str">
        <f t="shared" si="42"/>
        <v/>
      </c>
      <c r="BZ46" s="262" t="str">
        <f t="shared" si="25"/>
        <v/>
      </c>
      <c r="CA46" s="259" t="str">
        <f t="shared" si="26"/>
        <v/>
      </c>
      <c r="CB46" s="661"/>
      <c r="CC46" s="265" t="str">
        <f t="shared" si="27"/>
        <v/>
      </c>
      <c r="CD46" s="265" t="str">
        <f t="shared" si="28"/>
        <v/>
      </c>
      <c r="CE46" s="265" t="str">
        <f t="shared" si="29"/>
        <v/>
      </c>
      <c r="CF46" s="661"/>
      <c r="CG46" s="265" t="str">
        <f t="shared" si="30"/>
        <v/>
      </c>
      <c r="CH46" s="265" t="str">
        <f t="shared" si="31"/>
        <v/>
      </c>
      <c r="CI46" s="265" t="str">
        <f t="shared" si="32"/>
        <v/>
      </c>
      <c r="CJ46" s="661"/>
      <c r="CK46" s="265" t="str">
        <f t="shared" si="33"/>
        <v/>
      </c>
      <c r="CL46" s="265" t="str">
        <f t="shared" si="34"/>
        <v/>
      </c>
      <c r="CM46" s="265" t="str">
        <f t="shared" si="35"/>
        <v/>
      </c>
      <c r="CO46" s="265" t="str">
        <f t="shared" si="36"/>
        <v/>
      </c>
      <c r="CQ46" s="265" t="str">
        <f t="shared" si="37"/>
        <v/>
      </c>
    </row>
    <row r="47" spans="1:95" ht="18" customHeight="1" x14ac:dyDescent="0.15">
      <c r="B47" s="993"/>
      <c r="C47" s="993"/>
      <c r="D47" s="993"/>
      <c r="E47" s="993"/>
      <c r="G47" s="131" t="str">
        <f t="shared" si="3"/>
        <v/>
      </c>
      <c r="H47" s="167" t="str">
        <f>IF(②社員基本データ入力!H47="","",②社員基本データ入力!H47)</f>
        <v/>
      </c>
      <c r="I47" s="167" t="str">
        <f>IF(②社員基本データ入力!I47="","",②社員基本データ入力!I47)</f>
        <v/>
      </c>
      <c r="J47" s="167" t="str">
        <f>IF(②社員基本データ入力!J47="","",②社員基本データ入力!J47)</f>
        <v/>
      </c>
      <c r="K47" s="534" t="str">
        <f>IF(②社員基本データ入力!K47="","",②社員基本データ入力!K47)</f>
        <v/>
      </c>
      <c r="L47" s="168" t="str">
        <f>IF(②社員基本データ入力!L47="","",②社員基本データ入力!L47)</f>
        <v/>
      </c>
      <c r="M47" s="167" t="str">
        <f>IF(②社員基本データ入力!M47="","",②社員基本データ入力!M47)</f>
        <v/>
      </c>
      <c r="N47" s="167" t="str">
        <f>IF(②社員基本データ入力!N47="","",②社員基本データ入力!N47)</f>
        <v/>
      </c>
      <c r="O47" s="544" t="str">
        <f>IF(②社員基本データ入力!O47="","",②社員基本データ入力!O47)</f>
        <v/>
      </c>
      <c r="P47" s="544" t="str">
        <f>IF(②社員基本データ入力!P47="","",②社員基本データ入力!P47)</f>
        <v/>
      </c>
      <c r="Q47" s="175" t="str">
        <f t="shared" si="38"/>
        <v/>
      </c>
      <c r="R47" s="175" t="str">
        <f t="shared" si="4"/>
        <v/>
      </c>
      <c r="S47" s="175" t="str">
        <f t="shared" si="5"/>
        <v/>
      </c>
      <c r="T47" s="175" t="str">
        <f t="shared" si="6"/>
        <v/>
      </c>
      <c r="U47" s="536" t="str">
        <f>IF($J47="","",IF(②社員基本データ入力!$U47="","",IF($U$4=1,$AE47-(②社員基本データ入力!$V47+SUM(②社員基本データ入力!$W47:$X47)),IF($U$4=3,($AE47-(SUM($W47:$X47)))*②社員基本データ入力!$U47/(②社員基本データ入力!$U47+②社員基本データ入力!$V47),②社員基本データ入力!$U47))))</f>
        <v/>
      </c>
      <c r="V47" s="536" t="str">
        <f>IF($J47="","",IF(②社員基本データ入力!$V47="","",IF($U$4=2,$AE47-(②社員基本データ入力!$U47+SUM(②社員基本データ入力!$W47:$X47)),IF($U$4=3,($AE47-(SUM($W47:$X47)))*②社員基本データ入力!$V47/(②社員基本データ入力!$U47+②社員基本データ入力!$V47),②社員基本データ入力!$V47))))</f>
        <v/>
      </c>
      <c r="W47" s="536" t="str">
        <f>IF($J47="","",IF(②社員基本データ入力!$W47="","",②社員基本データ入力!$W47))</f>
        <v/>
      </c>
      <c r="X47" s="536" t="str">
        <f>IF($J47="","",IF(②社員基本データ入力!$X47="","",②社員基本データ入力!$X47))</f>
        <v/>
      </c>
      <c r="Y47" s="155" t="str">
        <f>IF($H47="","",②社員基本データ入力!$BF47*③残業代込み賃金設計一覧表!$D$26)</f>
        <v/>
      </c>
      <c r="Z47" s="580" t="str">
        <f t="shared" si="7"/>
        <v/>
      </c>
      <c r="AA47" s="155" t="str">
        <f t="shared" si="39"/>
        <v/>
      </c>
      <c r="AB47" s="155" t="str">
        <f>IF($H47="","",②社員基本データ入力!$BF47*③残業代込み賃金設計一覧表!$D$26)</f>
        <v/>
      </c>
      <c r="AC47" s="580" t="str">
        <f t="shared" si="8"/>
        <v/>
      </c>
      <c r="AD47" s="155" t="str">
        <f t="shared" si="40"/>
        <v/>
      </c>
      <c r="AE47" s="213" t="str">
        <f>IF($H47="","",IF(AND($N47&gt;=$D$14,$B$44=2),②社員基本データ入力!$Y47,IF(AND(③残業代込み賃金設計一覧表!$N47&gt;=$D$14,$B$44=1),$AD47,$AA47)))</f>
        <v/>
      </c>
      <c r="AF47" s="155" t="str">
        <f>IF(②社員基本データ入力!Z47="","",②社員基本データ入力!Z47)</f>
        <v/>
      </c>
      <c r="AG47" s="155" t="str">
        <f>IF(②社員基本データ入力!AA47="","",②社員基本データ入力!AA47)</f>
        <v/>
      </c>
      <c r="AH47" s="155" t="str">
        <f>IF(②社員基本データ入力!AB47="","",②社員基本データ入力!AB47)</f>
        <v/>
      </c>
      <c r="AI47" s="155" t="str">
        <f>IF(②社員基本データ入力!AC47="","",②社員基本データ入力!AC47)</f>
        <v/>
      </c>
      <c r="AJ47" s="155" t="str">
        <f>IF(②社員基本データ入力!AD47="","",②社員基本データ入力!AD47)</f>
        <v/>
      </c>
      <c r="AK47" s="155" t="str">
        <f>IF(②社員基本データ入力!AE47="","",②社員基本データ入力!AE47)</f>
        <v/>
      </c>
      <c r="AL47" s="155" t="str">
        <f>IF(②社員基本データ入力!AF47="","",②社員基本データ入力!AF47)</f>
        <v/>
      </c>
      <c r="AM47" s="155" t="str">
        <f>IF(②社員基本データ入力!AG47="","",②社員基本データ入力!AG47)</f>
        <v/>
      </c>
      <c r="AN47" s="213" t="str">
        <f>IF(②社員基本データ入力!AH47="","",②社員基本データ入力!AH47)</f>
        <v/>
      </c>
      <c r="AO47" s="155" t="str">
        <f>IF(②社員基本データ入力!AI47="","",②社員基本データ入力!AI47)</f>
        <v/>
      </c>
      <c r="AP47" s="155" t="str">
        <f>IF(②社員基本データ入力!AJ47="","",②社員基本データ入力!AJ47)</f>
        <v/>
      </c>
      <c r="AQ47" s="155" t="str">
        <f>IF(②社員基本データ入力!AK47="","",②社員基本データ入力!AK47)</f>
        <v/>
      </c>
      <c r="AR47" s="155" t="str">
        <f>IF(②社員基本データ入力!AL47="","",②社員基本データ入力!AL47)</f>
        <v/>
      </c>
      <c r="AS47" s="155" t="str">
        <f>IF(②社員基本データ入力!AM47="","",②社員基本データ入力!AM47)</f>
        <v/>
      </c>
      <c r="AT47" s="155" t="str">
        <f>IF(②社員基本データ入力!AN47="","",②社員基本データ入力!AN47)</f>
        <v/>
      </c>
      <c r="AU47" s="589" t="str">
        <f>IF(②社員基本データ入力!AO47="","",②社員基本データ入力!AO47)</f>
        <v/>
      </c>
      <c r="AV47" s="596" t="str">
        <f>IF(②社員基本データ入力!AP47="","",②社員基本データ入力!AP47)</f>
        <v/>
      </c>
      <c r="AW47" s="155" t="str">
        <f>IF(②社員基本データ入力!AQ47="","",②社員基本データ入力!AQ47)</f>
        <v/>
      </c>
      <c r="AX47" s="597" t="str">
        <f>IF(②社員基本データ入力!AR47="","",②社員基本データ入力!AR47)</f>
        <v/>
      </c>
      <c r="AY47" s="592" t="str">
        <f>IF(②社員基本データ入力!AS47="","",②社員基本データ入力!AS47)</f>
        <v/>
      </c>
      <c r="AZ47" s="213" t="str">
        <f>IF(②社員基本データ入力!AT47="","",②社員基本データ入力!AT47)</f>
        <v/>
      </c>
      <c r="BA47" s="155" t="str">
        <f t="shared" si="9"/>
        <v/>
      </c>
      <c r="BB47" s="229" t="str">
        <f>IF($J47="","",②社員基本データ入力!$Y47-③残業代込み賃金設計一覧表!$AE47)</f>
        <v/>
      </c>
      <c r="BC47" s="229" t="str">
        <f t="shared" si="10"/>
        <v/>
      </c>
      <c r="BD47" s="229" t="str">
        <f t="shared" si="11"/>
        <v/>
      </c>
      <c r="BE47" s="229" t="str">
        <f t="shared" si="12"/>
        <v/>
      </c>
      <c r="BF47" s="230" t="str">
        <f t="shared" si="13"/>
        <v/>
      </c>
      <c r="BG47" s="229" t="str">
        <f>IF($J47="","",($BU47-②社員基本データ入力!$BH47)*$BO47+($BV47-②社員基本データ入力!$BI47)*$BP47+($BW47-②社員基本データ入力!$BJ47)*$BQ47)</f>
        <v/>
      </c>
      <c r="BH47" s="229" t="str">
        <f t="shared" si="14"/>
        <v/>
      </c>
      <c r="BI47" s="230" t="str">
        <f t="shared" si="15"/>
        <v/>
      </c>
      <c r="BJ47" s="230" t="str">
        <f t="shared" si="16"/>
        <v/>
      </c>
      <c r="BK47" s="230" t="str">
        <f>IF($BS47="","",$BJ47-②社員基本データ入力!$AU47)</f>
        <v/>
      </c>
      <c r="BL47" s="230" t="str">
        <f t="shared" si="17"/>
        <v/>
      </c>
      <c r="BM47" s="230" t="str">
        <f>IF($BS47="","",$BL47-②社員基本データ入力!$AZ47)</f>
        <v/>
      </c>
      <c r="BN47" s="661"/>
      <c r="BO47" s="251" t="str">
        <f t="shared" si="18"/>
        <v/>
      </c>
      <c r="BP47" s="251" t="str">
        <f t="shared" si="19"/>
        <v/>
      </c>
      <c r="BQ47" s="251" t="str">
        <f t="shared" si="20"/>
        <v/>
      </c>
      <c r="BR47" s="661"/>
      <c r="BS47" s="229" t="str">
        <f t="shared" si="41"/>
        <v/>
      </c>
      <c r="BT47" s="229" t="str">
        <f t="shared" si="21"/>
        <v/>
      </c>
      <c r="BU47" s="229" t="str">
        <f t="shared" si="22"/>
        <v/>
      </c>
      <c r="BV47" s="229" t="str">
        <f t="shared" si="23"/>
        <v/>
      </c>
      <c r="BW47" s="229" t="str">
        <f t="shared" si="24"/>
        <v/>
      </c>
      <c r="BX47" s="661"/>
      <c r="BY47" s="262" t="str">
        <f t="shared" si="42"/>
        <v/>
      </c>
      <c r="BZ47" s="262" t="str">
        <f t="shared" si="25"/>
        <v/>
      </c>
      <c r="CA47" s="259" t="str">
        <f t="shared" si="26"/>
        <v/>
      </c>
      <c r="CB47" s="661"/>
      <c r="CC47" s="265" t="str">
        <f t="shared" si="27"/>
        <v/>
      </c>
      <c r="CD47" s="265" t="str">
        <f t="shared" si="28"/>
        <v/>
      </c>
      <c r="CE47" s="265" t="str">
        <f t="shared" si="29"/>
        <v/>
      </c>
      <c r="CF47" s="661"/>
      <c r="CG47" s="265" t="str">
        <f t="shared" si="30"/>
        <v/>
      </c>
      <c r="CH47" s="265" t="str">
        <f t="shared" si="31"/>
        <v/>
      </c>
      <c r="CI47" s="265" t="str">
        <f t="shared" si="32"/>
        <v/>
      </c>
      <c r="CJ47" s="661"/>
      <c r="CK47" s="265" t="str">
        <f t="shared" si="33"/>
        <v/>
      </c>
      <c r="CL47" s="265" t="str">
        <f t="shared" si="34"/>
        <v/>
      </c>
      <c r="CM47" s="265" t="str">
        <f t="shared" si="35"/>
        <v/>
      </c>
      <c r="CO47" s="265" t="str">
        <f t="shared" si="36"/>
        <v/>
      </c>
      <c r="CQ47" s="265" t="str">
        <f t="shared" si="37"/>
        <v/>
      </c>
    </row>
    <row r="48" spans="1:95" ht="18" customHeight="1" x14ac:dyDescent="0.15">
      <c r="B48" s="993"/>
      <c r="C48" s="993"/>
      <c r="D48" s="993"/>
      <c r="E48" s="993"/>
      <c r="G48" s="131" t="str">
        <f t="shared" si="3"/>
        <v/>
      </c>
      <c r="H48" s="167" t="str">
        <f>IF(②社員基本データ入力!H48="","",②社員基本データ入力!H48)</f>
        <v/>
      </c>
      <c r="I48" s="167" t="str">
        <f>IF(②社員基本データ入力!I48="","",②社員基本データ入力!I48)</f>
        <v/>
      </c>
      <c r="J48" s="167" t="str">
        <f>IF(②社員基本データ入力!J48="","",②社員基本データ入力!J48)</f>
        <v/>
      </c>
      <c r="K48" s="534" t="str">
        <f>IF(②社員基本データ入力!K48="","",②社員基本データ入力!K48)</f>
        <v/>
      </c>
      <c r="L48" s="168" t="str">
        <f>IF(②社員基本データ入力!L48="","",②社員基本データ入力!L48)</f>
        <v/>
      </c>
      <c r="M48" s="167" t="str">
        <f>IF(②社員基本データ入力!M48="","",②社員基本データ入力!M48)</f>
        <v/>
      </c>
      <c r="N48" s="167" t="str">
        <f>IF(②社員基本データ入力!N48="","",②社員基本データ入力!N48)</f>
        <v/>
      </c>
      <c r="O48" s="544" t="str">
        <f>IF(②社員基本データ入力!O48="","",②社員基本データ入力!O48)</f>
        <v/>
      </c>
      <c r="P48" s="544" t="str">
        <f>IF(②社員基本データ入力!P48="","",②社員基本データ入力!P48)</f>
        <v/>
      </c>
      <c r="Q48" s="175" t="str">
        <f t="shared" si="38"/>
        <v/>
      </c>
      <c r="R48" s="175" t="str">
        <f t="shared" si="4"/>
        <v/>
      </c>
      <c r="S48" s="175" t="str">
        <f t="shared" si="5"/>
        <v/>
      </c>
      <c r="T48" s="175" t="str">
        <f t="shared" si="6"/>
        <v/>
      </c>
      <c r="U48" s="536" t="str">
        <f>IF($J48="","",IF(②社員基本データ入力!$U48="","",IF($U$4=1,$AE48-(②社員基本データ入力!$V48+SUM(②社員基本データ入力!$W48:$X48)),IF($U$4=3,($AE48-(SUM($W48:$X48)))*②社員基本データ入力!$U48/(②社員基本データ入力!$U48+②社員基本データ入力!$V48),②社員基本データ入力!$U48))))</f>
        <v/>
      </c>
      <c r="V48" s="536" t="str">
        <f>IF($J48="","",IF(②社員基本データ入力!$V48="","",IF($U$4=2,$AE48-(②社員基本データ入力!$U48+SUM(②社員基本データ入力!$W48:$X48)),IF($U$4=3,($AE48-(SUM($W48:$X48)))*②社員基本データ入力!$V48/(②社員基本データ入力!$U48+②社員基本データ入力!$V48),②社員基本データ入力!$V48))))</f>
        <v/>
      </c>
      <c r="W48" s="536" t="str">
        <f>IF($J48="","",IF(②社員基本データ入力!$W48="","",②社員基本データ入力!$W48))</f>
        <v/>
      </c>
      <c r="X48" s="536" t="str">
        <f>IF($J48="","",IF(②社員基本データ入力!$X48="","",②社員基本データ入力!$X48))</f>
        <v/>
      </c>
      <c r="Y48" s="155" t="str">
        <f>IF($H48="","",②社員基本データ入力!$BF48*③残業代込み賃金設計一覧表!$D$26)</f>
        <v/>
      </c>
      <c r="Z48" s="580" t="str">
        <f t="shared" si="7"/>
        <v/>
      </c>
      <c r="AA48" s="155" t="str">
        <f t="shared" si="39"/>
        <v/>
      </c>
      <c r="AB48" s="155" t="str">
        <f>IF($H48="","",②社員基本データ入力!$BF48*③残業代込み賃金設計一覧表!$D$26)</f>
        <v/>
      </c>
      <c r="AC48" s="580" t="str">
        <f t="shared" si="8"/>
        <v/>
      </c>
      <c r="AD48" s="155" t="str">
        <f t="shared" si="40"/>
        <v/>
      </c>
      <c r="AE48" s="213" t="str">
        <f>IF($H48="","",IF(AND($N48&gt;=$D$14,$B$44=2),②社員基本データ入力!$Y48,IF(AND(③残業代込み賃金設計一覧表!$N48&gt;=$D$14,$B$44=1),$AD48,$AA48)))</f>
        <v/>
      </c>
      <c r="AF48" s="155" t="str">
        <f>IF(②社員基本データ入力!Z48="","",②社員基本データ入力!Z48)</f>
        <v/>
      </c>
      <c r="AG48" s="155" t="str">
        <f>IF(②社員基本データ入力!AA48="","",②社員基本データ入力!AA48)</f>
        <v/>
      </c>
      <c r="AH48" s="155" t="str">
        <f>IF(②社員基本データ入力!AB48="","",②社員基本データ入力!AB48)</f>
        <v/>
      </c>
      <c r="AI48" s="155" t="str">
        <f>IF(②社員基本データ入力!AC48="","",②社員基本データ入力!AC48)</f>
        <v/>
      </c>
      <c r="AJ48" s="155" t="str">
        <f>IF(②社員基本データ入力!AD48="","",②社員基本データ入力!AD48)</f>
        <v/>
      </c>
      <c r="AK48" s="155" t="str">
        <f>IF(②社員基本データ入力!AE48="","",②社員基本データ入力!AE48)</f>
        <v/>
      </c>
      <c r="AL48" s="155" t="str">
        <f>IF(②社員基本データ入力!AF48="","",②社員基本データ入力!AF48)</f>
        <v/>
      </c>
      <c r="AM48" s="155" t="str">
        <f>IF(②社員基本データ入力!AG48="","",②社員基本データ入力!AG48)</f>
        <v/>
      </c>
      <c r="AN48" s="213" t="str">
        <f>IF(②社員基本データ入力!AH48="","",②社員基本データ入力!AH48)</f>
        <v/>
      </c>
      <c r="AO48" s="155" t="str">
        <f>IF(②社員基本データ入力!AI48="","",②社員基本データ入力!AI48)</f>
        <v/>
      </c>
      <c r="AP48" s="155" t="str">
        <f>IF(②社員基本データ入力!AJ48="","",②社員基本データ入力!AJ48)</f>
        <v/>
      </c>
      <c r="AQ48" s="155" t="str">
        <f>IF(②社員基本データ入力!AK48="","",②社員基本データ入力!AK48)</f>
        <v/>
      </c>
      <c r="AR48" s="155" t="str">
        <f>IF(②社員基本データ入力!AL48="","",②社員基本データ入力!AL48)</f>
        <v/>
      </c>
      <c r="AS48" s="155" t="str">
        <f>IF(②社員基本データ入力!AM48="","",②社員基本データ入力!AM48)</f>
        <v/>
      </c>
      <c r="AT48" s="155" t="str">
        <f>IF(②社員基本データ入力!AN48="","",②社員基本データ入力!AN48)</f>
        <v/>
      </c>
      <c r="AU48" s="589" t="str">
        <f>IF(②社員基本データ入力!AO48="","",②社員基本データ入力!AO48)</f>
        <v/>
      </c>
      <c r="AV48" s="596" t="str">
        <f>IF(②社員基本データ入力!AP48="","",②社員基本データ入力!AP48)</f>
        <v/>
      </c>
      <c r="AW48" s="155" t="str">
        <f>IF(②社員基本データ入力!AQ48="","",②社員基本データ入力!AQ48)</f>
        <v/>
      </c>
      <c r="AX48" s="597" t="str">
        <f>IF(②社員基本データ入力!AR48="","",②社員基本データ入力!AR48)</f>
        <v/>
      </c>
      <c r="AY48" s="592" t="str">
        <f>IF(②社員基本データ入力!AS48="","",②社員基本データ入力!AS48)</f>
        <v/>
      </c>
      <c r="AZ48" s="213" t="str">
        <f>IF(②社員基本データ入力!AT48="","",②社員基本データ入力!AT48)</f>
        <v/>
      </c>
      <c r="BA48" s="155" t="str">
        <f t="shared" si="9"/>
        <v/>
      </c>
      <c r="BB48" s="229" t="str">
        <f>IF($J48="","",②社員基本データ入力!$Y48-③残業代込み賃金設計一覧表!$AE48)</f>
        <v/>
      </c>
      <c r="BC48" s="229" t="str">
        <f t="shared" si="10"/>
        <v/>
      </c>
      <c r="BD48" s="229" t="str">
        <f t="shared" si="11"/>
        <v/>
      </c>
      <c r="BE48" s="229" t="str">
        <f t="shared" si="12"/>
        <v/>
      </c>
      <c r="BF48" s="230" t="str">
        <f t="shared" si="13"/>
        <v/>
      </c>
      <c r="BG48" s="229" t="str">
        <f>IF($J48="","",($BU48-②社員基本データ入力!$BH48)*$BO48+($BV48-②社員基本データ入力!$BI48)*$BP48+($BW48-②社員基本データ入力!$BJ48)*$BQ48)</f>
        <v/>
      </c>
      <c r="BH48" s="229" t="str">
        <f t="shared" si="14"/>
        <v/>
      </c>
      <c r="BI48" s="230" t="str">
        <f t="shared" si="15"/>
        <v/>
      </c>
      <c r="BJ48" s="230" t="str">
        <f t="shared" si="16"/>
        <v/>
      </c>
      <c r="BK48" s="230" t="str">
        <f>IF($BS48="","",$BJ48-②社員基本データ入力!$AU48)</f>
        <v/>
      </c>
      <c r="BL48" s="230" t="str">
        <f t="shared" si="17"/>
        <v/>
      </c>
      <c r="BM48" s="230" t="str">
        <f>IF($BS48="","",$BL48-②社員基本データ入力!$AZ48)</f>
        <v/>
      </c>
      <c r="BN48" s="661"/>
      <c r="BO48" s="251" t="str">
        <f t="shared" si="18"/>
        <v/>
      </c>
      <c r="BP48" s="251" t="str">
        <f t="shared" si="19"/>
        <v/>
      </c>
      <c r="BQ48" s="251" t="str">
        <f t="shared" si="20"/>
        <v/>
      </c>
      <c r="BR48" s="661"/>
      <c r="BS48" s="229" t="str">
        <f t="shared" si="41"/>
        <v/>
      </c>
      <c r="BT48" s="229" t="str">
        <f t="shared" si="21"/>
        <v/>
      </c>
      <c r="BU48" s="229" t="str">
        <f t="shared" si="22"/>
        <v/>
      </c>
      <c r="BV48" s="229" t="str">
        <f t="shared" si="23"/>
        <v/>
      </c>
      <c r="BW48" s="229" t="str">
        <f t="shared" si="24"/>
        <v/>
      </c>
      <c r="BX48" s="661"/>
      <c r="BY48" s="262" t="str">
        <f t="shared" si="42"/>
        <v/>
      </c>
      <c r="BZ48" s="262" t="str">
        <f t="shared" si="25"/>
        <v/>
      </c>
      <c r="CA48" s="259" t="str">
        <f t="shared" si="26"/>
        <v/>
      </c>
      <c r="CB48" s="661"/>
      <c r="CC48" s="265" t="str">
        <f t="shared" si="27"/>
        <v/>
      </c>
      <c r="CD48" s="265" t="str">
        <f t="shared" si="28"/>
        <v/>
      </c>
      <c r="CE48" s="265" t="str">
        <f t="shared" si="29"/>
        <v/>
      </c>
      <c r="CF48" s="661"/>
      <c r="CG48" s="265" t="str">
        <f t="shared" si="30"/>
        <v/>
      </c>
      <c r="CH48" s="265" t="str">
        <f t="shared" si="31"/>
        <v/>
      </c>
      <c r="CI48" s="265" t="str">
        <f t="shared" si="32"/>
        <v/>
      </c>
      <c r="CJ48" s="661"/>
      <c r="CK48" s="265" t="str">
        <f t="shared" si="33"/>
        <v/>
      </c>
      <c r="CL48" s="265" t="str">
        <f t="shared" si="34"/>
        <v/>
      </c>
      <c r="CM48" s="265" t="str">
        <f t="shared" si="35"/>
        <v/>
      </c>
      <c r="CO48" s="265" t="str">
        <f t="shared" si="36"/>
        <v/>
      </c>
      <c r="CQ48" s="265" t="str">
        <f t="shared" si="37"/>
        <v/>
      </c>
    </row>
    <row r="49" spans="2:95" ht="18" customHeight="1" thickBot="1" x14ac:dyDescent="0.2">
      <c r="B49" s="86"/>
      <c r="C49" s="85"/>
      <c r="D49" s="85"/>
      <c r="G49" s="131" t="str">
        <f t="shared" ref="G49:G55" si="43">IF(J49="","",G48+1)</f>
        <v/>
      </c>
      <c r="H49" s="167" t="str">
        <f>IF(②社員基本データ入力!H49="","",②社員基本データ入力!H49)</f>
        <v/>
      </c>
      <c r="I49" s="167" t="str">
        <f>IF(②社員基本データ入力!I49="","",②社員基本データ入力!I49)</f>
        <v/>
      </c>
      <c r="J49" s="167" t="str">
        <f>IF(②社員基本データ入力!J49="","",②社員基本データ入力!J49)</f>
        <v/>
      </c>
      <c r="K49" s="534" t="str">
        <f>IF(②社員基本データ入力!K49="","",②社員基本データ入力!K49)</f>
        <v/>
      </c>
      <c r="L49" s="168" t="str">
        <f>IF(②社員基本データ入力!L49="","",②社員基本データ入力!L49)</f>
        <v/>
      </c>
      <c r="M49" s="167" t="str">
        <f>IF(②社員基本データ入力!M49="","",②社員基本データ入力!M49)</f>
        <v/>
      </c>
      <c r="N49" s="167" t="str">
        <f>IF(②社員基本データ入力!N49="","",②社員基本データ入力!N49)</f>
        <v/>
      </c>
      <c r="O49" s="544" t="str">
        <f>IF(②社員基本データ入力!O49="","",②社員基本データ入力!O49)</f>
        <v/>
      </c>
      <c r="P49" s="544" t="str">
        <f>IF(②社員基本データ入力!P49="","",②社員基本データ入力!P49)</f>
        <v/>
      </c>
      <c r="Q49" s="175" t="str">
        <f t="shared" ref="Q49:Q55" si="44">IF(O49="","",DATEDIF(O49-1,$Q$6,"Y"))</f>
        <v/>
      </c>
      <c r="R49" s="175" t="str">
        <f t="shared" ref="R49:R55" si="45">IF(O49="","",DATEDIF(O49-1,$Q$6,"YM"))</f>
        <v/>
      </c>
      <c r="S49" s="175" t="str">
        <f t="shared" ref="S49:S55" si="46">IF(P49="","",DATEDIF(P49-1,$Q$6,"Y"))</f>
        <v/>
      </c>
      <c r="T49" s="175" t="str">
        <f t="shared" ref="T49:T55" si="47">IF(P49="","",DATEDIF(P49-1,$Q$6,"YM"))</f>
        <v/>
      </c>
      <c r="U49" s="536" t="str">
        <f>IF($J49="","",IF(②社員基本データ入力!$U49="","",IF($U$4=1,$AE49-(②社員基本データ入力!$V49+SUM(②社員基本データ入力!$W49:$X49)),IF($U$4=3,($AE49-(SUM($W49:$X49)))*②社員基本データ入力!$U49/(②社員基本データ入力!$U49+②社員基本データ入力!$V49),②社員基本データ入力!$U49))))</f>
        <v/>
      </c>
      <c r="V49" s="536" t="str">
        <f>IF($J49="","",IF(②社員基本データ入力!$V49="","",IF($U$4=2,$AE49-(②社員基本データ入力!$U49+SUM(②社員基本データ入力!$W49:$X49)),IF($U$4=3,($AE49-(SUM($W49:$X49)))*②社員基本データ入力!$V49/(②社員基本データ入力!$U49+②社員基本データ入力!$V49),②社員基本データ入力!$V49))))</f>
        <v/>
      </c>
      <c r="W49" s="536" t="str">
        <f>IF($J49="","",IF(②社員基本データ入力!$W49="","",②社員基本データ入力!$W49))</f>
        <v/>
      </c>
      <c r="X49" s="536" t="str">
        <f>IF($J49="","",IF(②社員基本データ入力!$X49="","",②社員基本データ入力!$X49))</f>
        <v/>
      </c>
      <c r="Y49" s="155" t="str">
        <f>IF($H49="","",②社員基本データ入力!$BF49*③残業代込み賃金設計一覧表!$D$26)</f>
        <v/>
      </c>
      <c r="Z49" s="580" t="str">
        <f t="shared" si="7"/>
        <v/>
      </c>
      <c r="AA49" s="155" t="str">
        <f t="shared" si="39"/>
        <v/>
      </c>
      <c r="AB49" s="155" t="str">
        <f>IF($H49="","",②社員基本データ入力!$BF49*③残業代込み賃金設計一覧表!$D$26)</f>
        <v/>
      </c>
      <c r="AC49" s="580" t="str">
        <f t="shared" si="8"/>
        <v/>
      </c>
      <c r="AD49" s="155" t="str">
        <f t="shared" si="40"/>
        <v/>
      </c>
      <c r="AE49" s="213" t="str">
        <f>IF($H49="","",IF(AND($N49&gt;=$D$14,$B$44=2),②社員基本データ入力!$Y49,IF(AND(③残業代込み賃金設計一覧表!$N49&gt;=$D$14,$B$44=1),$AD49,$AA49)))</f>
        <v/>
      </c>
      <c r="AF49" s="155" t="str">
        <f>IF(②社員基本データ入力!Z49="","",②社員基本データ入力!Z49)</f>
        <v/>
      </c>
      <c r="AG49" s="155" t="str">
        <f>IF(②社員基本データ入力!AA49="","",②社員基本データ入力!AA49)</f>
        <v/>
      </c>
      <c r="AH49" s="155" t="str">
        <f>IF(②社員基本データ入力!AB49="","",②社員基本データ入力!AB49)</f>
        <v/>
      </c>
      <c r="AI49" s="155" t="str">
        <f>IF(②社員基本データ入力!AC49="","",②社員基本データ入力!AC49)</f>
        <v/>
      </c>
      <c r="AJ49" s="155" t="str">
        <f>IF(②社員基本データ入力!AD49="","",②社員基本データ入力!AD49)</f>
        <v/>
      </c>
      <c r="AK49" s="155" t="str">
        <f>IF(②社員基本データ入力!AE49="","",②社員基本データ入力!AE49)</f>
        <v/>
      </c>
      <c r="AL49" s="155" t="str">
        <f>IF(②社員基本データ入力!AF49="","",②社員基本データ入力!AF49)</f>
        <v/>
      </c>
      <c r="AM49" s="155" t="str">
        <f>IF(②社員基本データ入力!AG49="","",②社員基本データ入力!AG49)</f>
        <v/>
      </c>
      <c r="AN49" s="213" t="str">
        <f>IF(②社員基本データ入力!AH49="","",②社員基本データ入力!AH49)</f>
        <v/>
      </c>
      <c r="AO49" s="155" t="str">
        <f>IF(②社員基本データ入力!AI49="","",②社員基本データ入力!AI49)</f>
        <v/>
      </c>
      <c r="AP49" s="155" t="str">
        <f>IF(②社員基本データ入力!AJ49="","",②社員基本データ入力!AJ49)</f>
        <v/>
      </c>
      <c r="AQ49" s="155" t="str">
        <f>IF(②社員基本データ入力!AK49="","",②社員基本データ入力!AK49)</f>
        <v/>
      </c>
      <c r="AR49" s="155" t="str">
        <f>IF(②社員基本データ入力!AL49="","",②社員基本データ入力!AL49)</f>
        <v/>
      </c>
      <c r="AS49" s="155" t="str">
        <f>IF(②社員基本データ入力!AM49="","",②社員基本データ入力!AM49)</f>
        <v/>
      </c>
      <c r="AT49" s="155" t="str">
        <f>IF(②社員基本データ入力!AN49="","",②社員基本データ入力!AN49)</f>
        <v/>
      </c>
      <c r="AU49" s="589" t="str">
        <f>IF(②社員基本データ入力!AO49="","",②社員基本データ入力!AO49)</f>
        <v/>
      </c>
      <c r="AV49" s="596" t="str">
        <f>IF(②社員基本データ入力!AP49="","",②社員基本データ入力!AP49)</f>
        <v/>
      </c>
      <c r="AW49" s="155" t="str">
        <f>IF(②社員基本データ入力!AQ49="","",②社員基本データ入力!AQ49)</f>
        <v/>
      </c>
      <c r="AX49" s="597" t="str">
        <f>IF(②社員基本データ入力!AR49="","",②社員基本データ入力!AR49)</f>
        <v/>
      </c>
      <c r="AY49" s="592" t="str">
        <f>IF(②社員基本データ入力!AS49="","",②社員基本データ入力!AS49)</f>
        <v/>
      </c>
      <c r="AZ49" s="213" t="str">
        <f>IF(②社員基本データ入力!AT49="","",②社員基本データ入力!AT49)</f>
        <v/>
      </c>
      <c r="BA49" s="155" t="str">
        <f t="shared" si="9"/>
        <v/>
      </c>
      <c r="BB49" s="229" t="str">
        <f>IF($J49="","",②社員基本データ入力!$Y49-③残業代込み賃金設計一覧表!$AE49)</f>
        <v/>
      </c>
      <c r="BC49" s="229" t="str">
        <f t="shared" si="10"/>
        <v/>
      </c>
      <c r="BD49" s="229" t="str">
        <f t="shared" si="11"/>
        <v/>
      </c>
      <c r="BE49" s="229" t="str">
        <f t="shared" si="12"/>
        <v/>
      </c>
      <c r="BF49" s="230" t="str">
        <f t="shared" si="13"/>
        <v/>
      </c>
      <c r="BG49" s="229" t="str">
        <f>IF($J49="","",($BU49-②社員基本データ入力!$BH49)*$BO49+($BV49-②社員基本データ入力!$BI49)*$BP49+($BW49-②社員基本データ入力!$BJ49)*$BQ49)</f>
        <v/>
      </c>
      <c r="BH49" s="229" t="str">
        <f t="shared" si="14"/>
        <v/>
      </c>
      <c r="BI49" s="230" t="str">
        <f t="shared" si="15"/>
        <v/>
      </c>
      <c r="BJ49" s="230" t="str">
        <f t="shared" si="16"/>
        <v/>
      </c>
      <c r="BK49" s="230" t="str">
        <f>IF($BS49="","",$BJ49-②社員基本データ入力!$AU49)</f>
        <v/>
      </c>
      <c r="BL49" s="230" t="str">
        <f t="shared" si="17"/>
        <v/>
      </c>
      <c r="BM49" s="230" t="str">
        <f>IF($BS49="","",$BL49-②社員基本データ入力!$AZ49)</f>
        <v/>
      </c>
      <c r="BN49" s="661"/>
      <c r="BO49" s="251" t="str">
        <f t="shared" si="18"/>
        <v/>
      </c>
      <c r="BP49" s="251" t="str">
        <f t="shared" si="19"/>
        <v/>
      </c>
      <c r="BQ49" s="251" t="str">
        <f t="shared" si="20"/>
        <v/>
      </c>
      <c r="BR49" s="661"/>
      <c r="BS49" s="229" t="str">
        <f t="shared" si="41"/>
        <v/>
      </c>
      <c r="BT49" s="229" t="str">
        <f t="shared" si="21"/>
        <v/>
      </c>
      <c r="BU49" s="229" t="str">
        <f t="shared" si="22"/>
        <v/>
      </c>
      <c r="BV49" s="229" t="str">
        <f t="shared" si="23"/>
        <v/>
      </c>
      <c r="BW49" s="229" t="str">
        <f t="shared" si="24"/>
        <v/>
      </c>
      <c r="BX49" s="661"/>
      <c r="BY49" s="262" t="str">
        <f t="shared" si="42"/>
        <v/>
      </c>
      <c r="BZ49" s="262" t="str">
        <f t="shared" si="25"/>
        <v/>
      </c>
      <c r="CA49" s="259" t="str">
        <f t="shared" si="26"/>
        <v/>
      </c>
      <c r="CB49" s="661"/>
      <c r="CC49" s="265" t="str">
        <f t="shared" si="27"/>
        <v/>
      </c>
      <c r="CD49" s="265" t="str">
        <f t="shared" si="28"/>
        <v/>
      </c>
      <c r="CE49" s="265" t="str">
        <f t="shared" si="29"/>
        <v/>
      </c>
      <c r="CF49" s="661"/>
      <c r="CG49" s="265" t="str">
        <f t="shared" si="30"/>
        <v/>
      </c>
      <c r="CH49" s="265" t="str">
        <f t="shared" si="31"/>
        <v/>
      </c>
      <c r="CI49" s="265" t="str">
        <f t="shared" si="32"/>
        <v/>
      </c>
      <c r="CJ49" s="661"/>
      <c r="CK49" s="265" t="str">
        <f t="shared" si="33"/>
        <v/>
      </c>
      <c r="CL49" s="265" t="str">
        <f t="shared" si="34"/>
        <v/>
      </c>
      <c r="CM49" s="265" t="str">
        <f t="shared" si="35"/>
        <v/>
      </c>
      <c r="CO49" s="265" t="str">
        <f t="shared" si="36"/>
        <v/>
      </c>
      <c r="CQ49" s="265" t="str">
        <f t="shared" si="37"/>
        <v/>
      </c>
    </row>
    <row r="50" spans="2:95" ht="18" customHeight="1" thickBot="1" x14ac:dyDescent="0.2">
      <c r="B50" s="983" t="s">
        <v>3</v>
      </c>
      <c r="C50" s="984"/>
      <c r="D50" s="985"/>
      <c r="G50" s="131" t="str">
        <f t="shared" si="43"/>
        <v/>
      </c>
      <c r="H50" s="167" t="str">
        <f>IF(②社員基本データ入力!H50="","",②社員基本データ入力!H50)</f>
        <v/>
      </c>
      <c r="I50" s="167" t="str">
        <f>IF(②社員基本データ入力!I50="","",②社員基本データ入力!I50)</f>
        <v/>
      </c>
      <c r="J50" s="167" t="str">
        <f>IF(②社員基本データ入力!J50="","",②社員基本データ入力!J50)</f>
        <v/>
      </c>
      <c r="K50" s="534" t="str">
        <f>IF(②社員基本データ入力!K50="","",②社員基本データ入力!K50)</f>
        <v/>
      </c>
      <c r="L50" s="168" t="str">
        <f>IF(②社員基本データ入力!L50="","",②社員基本データ入力!L50)</f>
        <v/>
      </c>
      <c r="M50" s="167" t="str">
        <f>IF(②社員基本データ入力!M50="","",②社員基本データ入力!M50)</f>
        <v/>
      </c>
      <c r="N50" s="167" t="str">
        <f>IF(②社員基本データ入力!N50="","",②社員基本データ入力!N50)</f>
        <v/>
      </c>
      <c r="O50" s="544" t="str">
        <f>IF(②社員基本データ入力!O50="","",②社員基本データ入力!O50)</f>
        <v/>
      </c>
      <c r="P50" s="544" t="str">
        <f>IF(②社員基本データ入力!P50="","",②社員基本データ入力!P50)</f>
        <v/>
      </c>
      <c r="Q50" s="175" t="str">
        <f t="shared" si="44"/>
        <v/>
      </c>
      <c r="R50" s="175" t="str">
        <f t="shared" si="45"/>
        <v/>
      </c>
      <c r="S50" s="175" t="str">
        <f t="shared" si="46"/>
        <v/>
      </c>
      <c r="T50" s="175" t="str">
        <f t="shared" si="47"/>
        <v/>
      </c>
      <c r="U50" s="536" t="str">
        <f>IF($J50="","",IF(②社員基本データ入力!$U50="","",IF($U$4=1,$AE50-(②社員基本データ入力!$V50+SUM(②社員基本データ入力!$W50:$X50)),IF($U$4=3,($AE50-(SUM($W50:$X50)))*②社員基本データ入力!$U50/(②社員基本データ入力!$U50+②社員基本データ入力!$V50),②社員基本データ入力!$U50))))</f>
        <v/>
      </c>
      <c r="V50" s="536" t="str">
        <f>IF($J50="","",IF(②社員基本データ入力!$V50="","",IF($U$4=2,$AE50-(②社員基本データ入力!$U50+SUM(②社員基本データ入力!$W50:$X50)),IF($U$4=3,($AE50-(SUM($W50:$X50)))*②社員基本データ入力!$V50/(②社員基本データ入力!$U50+②社員基本データ入力!$V50),②社員基本データ入力!$V50))))</f>
        <v/>
      </c>
      <c r="W50" s="536" t="str">
        <f>IF($J50="","",IF(②社員基本データ入力!$W50="","",②社員基本データ入力!$W50))</f>
        <v/>
      </c>
      <c r="X50" s="536" t="str">
        <f>IF($J50="","",IF(②社員基本データ入力!$X50="","",②社員基本データ入力!$X50))</f>
        <v/>
      </c>
      <c r="Y50" s="155" t="str">
        <f>IF($H50="","",②社員基本データ入力!$BF50*③残業代込み賃金設計一覧表!$D$26)</f>
        <v/>
      </c>
      <c r="Z50" s="580" t="str">
        <f t="shared" si="7"/>
        <v/>
      </c>
      <c r="AA50" s="155" t="str">
        <f t="shared" si="39"/>
        <v/>
      </c>
      <c r="AB50" s="155" t="str">
        <f>IF($H50="","",②社員基本データ入力!$BF50*③残業代込み賃金設計一覧表!$D$26)</f>
        <v/>
      </c>
      <c r="AC50" s="580" t="str">
        <f t="shared" si="8"/>
        <v/>
      </c>
      <c r="AD50" s="155" t="str">
        <f t="shared" si="40"/>
        <v/>
      </c>
      <c r="AE50" s="213" t="str">
        <f>IF($H50="","",IF(AND($N50&gt;=$D$14,$B$44=2),②社員基本データ入力!$Y50,IF(AND(③残業代込み賃金設計一覧表!$N50&gt;=$D$14,$B$44=1),$AD50,$AA50)))</f>
        <v/>
      </c>
      <c r="AF50" s="155" t="str">
        <f>IF(②社員基本データ入力!Z50="","",②社員基本データ入力!Z50)</f>
        <v/>
      </c>
      <c r="AG50" s="155" t="str">
        <f>IF(②社員基本データ入力!AA50="","",②社員基本データ入力!AA50)</f>
        <v/>
      </c>
      <c r="AH50" s="155" t="str">
        <f>IF(②社員基本データ入力!AB50="","",②社員基本データ入力!AB50)</f>
        <v/>
      </c>
      <c r="AI50" s="155" t="str">
        <f>IF(②社員基本データ入力!AC50="","",②社員基本データ入力!AC50)</f>
        <v/>
      </c>
      <c r="AJ50" s="155" t="str">
        <f>IF(②社員基本データ入力!AD50="","",②社員基本データ入力!AD50)</f>
        <v/>
      </c>
      <c r="AK50" s="155" t="str">
        <f>IF(②社員基本データ入力!AE50="","",②社員基本データ入力!AE50)</f>
        <v/>
      </c>
      <c r="AL50" s="155" t="str">
        <f>IF(②社員基本データ入力!AF50="","",②社員基本データ入力!AF50)</f>
        <v/>
      </c>
      <c r="AM50" s="155" t="str">
        <f>IF(②社員基本データ入力!AG50="","",②社員基本データ入力!AG50)</f>
        <v/>
      </c>
      <c r="AN50" s="213" t="str">
        <f>IF(②社員基本データ入力!AH50="","",②社員基本データ入力!AH50)</f>
        <v/>
      </c>
      <c r="AO50" s="155" t="str">
        <f>IF(②社員基本データ入力!AI50="","",②社員基本データ入力!AI50)</f>
        <v/>
      </c>
      <c r="AP50" s="155" t="str">
        <f>IF(②社員基本データ入力!AJ50="","",②社員基本データ入力!AJ50)</f>
        <v/>
      </c>
      <c r="AQ50" s="155" t="str">
        <f>IF(②社員基本データ入力!AK50="","",②社員基本データ入力!AK50)</f>
        <v/>
      </c>
      <c r="AR50" s="155" t="str">
        <f>IF(②社員基本データ入力!AL50="","",②社員基本データ入力!AL50)</f>
        <v/>
      </c>
      <c r="AS50" s="155" t="str">
        <f>IF(②社員基本データ入力!AM50="","",②社員基本データ入力!AM50)</f>
        <v/>
      </c>
      <c r="AT50" s="155" t="str">
        <f>IF(②社員基本データ入力!AN50="","",②社員基本データ入力!AN50)</f>
        <v/>
      </c>
      <c r="AU50" s="589" t="str">
        <f>IF(②社員基本データ入力!AO50="","",②社員基本データ入力!AO50)</f>
        <v/>
      </c>
      <c r="AV50" s="596" t="str">
        <f>IF(②社員基本データ入力!AP50="","",②社員基本データ入力!AP50)</f>
        <v/>
      </c>
      <c r="AW50" s="155" t="str">
        <f>IF(②社員基本データ入力!AQ50="","",②社員基本データ入力!AQ50)</f>
        <v/>
      </c>
      <c r="AX50" s="597" t="str">
        <f>IF(②社員基本データ入力!AR50="","",②社員基本データ入力!AR50)</f>
        <v/>
      </c>
      <c r="AY50" s="592" t="str">
        <f>IF(②社員基本データ入力!AS50="","",②社員基本データ入力!AS50)</f>
        <v/>
      </c>
      <c r="AZ50" s="213" t="str">
        <f>IF(②社員基本データ入力!AT50="","",②社員基本データ入力!AT50)</f>
        <v/>
      </c>
      <c r="BA50" s="155" t="str">
        <f t="shared" si="9"/>
        <v/>
      </c>
      <c r="BB50" s="229" t="str">
        <f>IF($J50="","",②社員基本データ入力!$Y50-③残業代込み賃金設計一覧表!$AE50)</f>
        <v/>
      </c>
      <c r="BC50" s="229" t="str">
        <f t="shared" si="10"/>
        <v/>
      </c>
      <c r="BD50" s="229" t="str">
        <f t="shared" si="11"/>
        <v/>
      </c>
      <c r="BE50" s="229" t="str">
        <f t="shared" si="12"/>
        <v/>
      </c>
      <c r="BF50" s="230" t="str">
        <f t="shared" si="13"/>
        <v/>
      </c>
      <c r="BG50" s="229" t="str">
        <f>IF($J50="","",($BU50-②社員基本データ入力!$BH50)*$BO50+($BV50-②社員基本データ入力!$BI50)*$BP50+($BW50-②社員基本データ入力!$BJ50)*$BQ50)</f>
        <v/>
      </c>
      <c r="BH50" s="229" t="str">
        <f t="shared" si="14"/>
        <v/>
      </c>
      <c r="BI50" s="230" t="str">
        <f t="shared" si="15"/>
        <v/>
      </c>
      <c r="BJ50" s="230" t="str">
        <f t="shared" si="16"/>
        <v/>
      </c>
      <c r="BK50" s="230" t="str">
        <f>IF($BS50="","",$BJ50-②社員基本データ入力!$AU50)</f>
        <v/>
      </c>
      <c r="BL50" s="230" t="str">
        <f t="shared" si="17"/>
        <v/>
      </c>
      <c r="BM50" s="230" t="str">
        <f>IF($BS50="","",$BL50-②社員基本データ入力!$AZ50)</f>
        <v/>
      </c>
      <c r="BN50" s="661"/>
      <c r="BO50" s="251" t="str">
        <f t="shared" si="18"/>
        <v/>
      </c>
      <c r="BP50" s="251" t="str">
        <f t="shared" si="19"/>
        <v/>
      </c>
      <c r="BQ50" s="251" t="str">
        <f t="shared" si="20"/>
        <v/>
      </c>
      <c r="BR50" s="661"/>
      <c r="BS50" s="229" t="str">
        <f t="shared" si="41"/>
        <v/>
      </c>
      <c r="BT50" s="229" t="str">
        <f t="shared" si="21"/>
        <v/>
      </c>
      <c r="BU50" s="229" t="str">
        <f t="shared" si="22"/>
        <v/>
      </c>
      <c r="BV50" s="229" t="str">
        <f t="shared" si="23"/>
        <v/>
      </c>
      <c r="BW50" s="229" t="str">
        <f t="shared" si="24"/>
        <v/>
      </c>
      <c r="BX50" s="661"/>
      <c r="BY50" s="262" t="str">
        <f t="shared" si="42"/>
        <v/>
      </c>
      <c r="BZ50" s="262" t="str">
        <f t="shared" si="25"/>
        <v/>
      </c>
      <c r="CA50" s="259" t="str">
        <f t="shared" si="26"/>
        <v/>
      </c>
      <c r="CB50" s="661"/>
      <c r="CC50" s="265" t="str">
        <f t="shared" si="27"/>
        <v/>
      </c>
      <c r="CD50" s="265" t="str">
        <f t="shared" si="28"/>
        <v/>
      </c>
      <c r="CE50" s="265" t="str">
        <f t="shared" si="29"/>
        <v/>
      </c>
      <c r="CF50" s="661"/>
      <c r="CG50" s="265" t="str">
        <f t="shared" si="30"/>
        <v/>
      </c>
      <c r="CH50" s="265" t="str">
        <f t="shared" si="31"/>
        <v/>
      </c>
      <c r="CI50" s="265" t="str">
        <f t="shared" si="32"/>
        <v/>
      </c>
      <c r="CJ50" s="661"/>
      <c r="CK50" s="265" t="str">
        <f t="shared" si="33"/>
        <v/>
      </c>
      <c r="CL50" s="265" t="str">
        <f t="shared" si="34"/>
        <v/>
      </c>
      <c r="CM50" s="265" t="str">
        <f t="shared" si="35"/>
        <v/>
      </c>
      <c r="CO50" s="265" t="str">
        <f t="shared" si="36"/>
        <v/>
      </c>
      <c r="CQ50" s="265" t="str">
        <f t="shared" si="37"/>
        <v/>
      </c>
    </row>
    <row r="51" spans="2:95" ht="18" customHeight="1" thickBot="1" x14ac:dyDescent="0.2">
      <c r="B51" s="201">
        <f>'①残業代込み賃金設計＆検証'!$N$69</f>
        <v>3</v>
      </c>
      <c r="C51" s="6"/>
      <c r="D51" s="6"/>
      <c r="G51" s="131" t="str">
        <f t="shared" si="43"/>
        <v/>
      </c>
      <c r="H51" s="167" t="str">
        <f>IF(②社員基本データ入力!H51="","",②社員基本データ入力!H51)</f>
        <v/>
      </c>
      <c r="I51" s="167" t="str">
        <f>IF(②社員基本データ入力!I51="","",②社員基本データ入力!I51)</f>
        <v/>
      </c>
      <c r="J51" s="167" t="str">
        <f>IF(②社員基本データ入力!J51="","",②社員基本データ入力!J51)</f>
        <v/>
      </c>
      <c r="K51" s="534" t="str">
        <f>IF(②社員基本データ入力!K51="","",②社員基本データ入力!K51)</f>
        <v/>
      </c>
      <c r="L51" s="168" t="str">
        <f>IF(②社員基本データ入力!L51="","",②社員基本データ入力!L51)</f>
        <v/>
      </c>
      <c r="M51" s="167" t="str">
        <f>IF(②社員基本データ入力!M51="","",②社員基本データ入力!M51)</f>
        <v/>
      </c>
      <c r="N51" s="167" t="str">
        <f>IF(②社員基本データ入力!N51="","",②社員基本データ入力!N51)</f>
        <v/>
      </c>
      <c r="O51" s="544" t="str">
        <f>IF(②社員基本データ入力!O51="","",②社員基本データ入力!O51)</f>
        <v/>
      </c>
      <c r="P51" s="544" t="str">
        <f>IF(②社員基本データ入力!P51="","",②社員基本データ入力!P51)</f>
        <v/>
      </c>
      <c r="Q51" s="175" t="str">
        <f t="shared" si="44"/>
        <v/>
      </c>
      <c r="R51" s="175" t="str">
        <f t="shared" si="45"/>
        <v/>
      </c>
      <c r="S51" s="175" t="str">
        <f t="shared" si="46"/>
        <v/>
      </c>
      <c r="T51" s="175" t="str">
        <f t="shared" si="47"/>
        <v/>
      </c>
      <c r="U51" s="536" t="str">
        <f>IF($J51="","",IF(②社員基本データ入力!$U51="","",IF($U$4=1,$AE51-(②社員基本データ入力!$V51+SUM(②社員基本データ入力!$W51:$X51)),IF($U$4=3,($AE51-(SUM($W51:$X51)))*②社員基本データ入力!$U51/(②社員基本データ入力!$U51+②社員基本データ入力!$V51),②社員基本データ入力!$U51))))</f>
        <v/>
      </c>
      <c r="V51" s="536" t="str">
        <f>IF($J51="","",IF(②社員基本データ入力!$V51="","",IF($U$4=2,$AE51-(②社員基本データ入力!$U51+SUM(②社員基本データ入力!$W51:$X51)),IF($U$4=3,($AE51-(SUM($W51:$X51)))*②社員基本データ入力!$V51/(②社員基本データ入力!$U51+②社員基本データ入力!$V51),②社員基本データ入力!$V51))))</f>
        <v/>
      </c>
      <c r="W51" s="536" t="str">
        <f>IF($J51="","",IF(②社員基本データ入力!$W51="","",②社員基本データ入力!$W51))</f>
        <v/>
      </c>
      <c r="X51" s="536" t="str">
        <f>IF($J51="","",IF(②社員基本データ入力!$X51="","",②社員基本データ入力!$X51))</f>
        <v/>
      </c>
      <c r="Y51" s="155" t="str">
        <f>IF($H51="","",②社員基本データ入力!$BF51*③残業代込み賃金設計一覧表!$D$26)</f>
        <v/>
      </c>
      <c r="Z51" s="580" t="str">
        <f t="shared" si="7"/>
        <v/>
      </c>
      <c r="AA51" s="155" t="str">
        <f t="shared" si="39"/>
        <v/>
      </c>
      <c r="AB51" s="155" t="str">
        <f>IF($H51="","",②社員基本データ入力!$BF51*③残業代込み賃金設計一覧表!$D$26)</f>
        <v/>
      </c>
      <c r="AC51" s="580" t="str">
        <f t="shared" si="8"/>
        <v/>
      </c>
      <c r="AD51" s="155" t="str">
        <f t="shared" si="40"/>
        <v/>
      </c>
      <c r="AE51" s="213" t="str">
        <f>IF($H51="","",IF(AND($N51&gt;=$D$14,$B$44=2),②社員基本データ入力!$Y51,IF(AND(③残業代込み賃金設計一覧表!$N51&gt;=$D$14,$B$44=1),$AD51,$AA51)))</f>
        <v/>
      </c>
      <c r="AF51" s="155" t="str">
        <f>IF(②社員基本データ入力!Z51="","",②社員基本データ入力!Z51)</f>
        <v/>
      </c>
      <c r="AG51" s="155" t="str">
        <f>IF(②社員基本データ入力!AA51="","",②社員基本データ入力!AA51)</f>
        <v/>
      </c>
      <c r="AH51" s="155" t="str">
        <f>IF(②社員基本データ入力!AB51="","",②社員基本データ入力!AB51)</f>
        <v/>
      </c>
      <c r="AI51" s="155" t="str">
        <f>IF(②社員基本データ入力!AC51="","",②社員基本データ入力!AC51)</f>
        <v/>
      </c>
      <c r="AJ51" s="155" t="str">
        <f>IF(②社員基本データ入力!AD51="","",②社員基本データ入力!AD51)</f>
        <v/>
      </c>
      <c r="AK51" s="155" t="str">
        <f>IF(②社員基本データ入力!AE51="","",②社員基本データ入力!AE51)</f>
        <v/>
      </c>
      <c r="AL51" s="155" t="str">
        <f>IF(②社員基本データ入力!AF51="","",②社員基本データ入力!AF51)</f>
        <v/>
      </c>
      <c r="AM51" s="155" t="str">
        <f>IF(②社員基本データ入力!AG51="","",②社員基本データ入力!AG51)</f>
        <v/>
      </c>
      <c r="AN51" s="213" t="str">
        <f>IF(②社員基本データ入力!AH51="","",②社員基本データ入力!AH51)</f>
        <v/>
      </c>
      <c r="AO51" s="155" t="str">
        <f>IF(②社員基本データ入力!AI51="","",②社員基本データ入力!AI51)</f>
        <v/>
      </c>
      <c r="AP51" s="155" t="str">
        <f>IF(②社員基本データ入力!AJ51="","",②社員基本データ入力!AJ51)</f>
        <v/>
      </c>
      <c r="AQ51" s="155" t="str">
        <f>IF(②社員基本データ入力!AK51="","",②社員基本データ入力!AK51)</f>
        <v/>
      </c>
      <c r="AR51" s="155" t="str">
        <f>IF(②社員基本データ入力!AL51="","",②社員基本データ入力!AL51)</f>
        <v/>
      </c>
      <c r="AS51" s="155" t="str">
        <f>IF(②社員基本データ入力!AM51="","",②社員基本データ入力!AM51)</f>
        <v/>
      </c>
      <c r="AT51" s="155" t="str">
        <f>IF(②社員基本データ入力!AN51="","",②社員基本データ入力!AN51)</f>
        <v/>
      </c>
      <c r="AU51" s="589" t="str">
        <f>IF(②社員基本データ入力!AO51="","",②社員基本データ入力!AO51)</f>
        <v/>
      </c>
      <c r="AV51" s="596" t="str">
        <f>IF(②社員基本データ入力!AP51="","",②社員基本データ入力!AP51)</f>
        <v/>
      </c>
      <c r="AW51" s="155" t="str">
        <f>IF(②社員基本データ入力!AQ51="","",②社員基本データ入力!AQ51)</f>
        <v/>
      </c>
      <c r="AX51" s="597" t="str">
        <f>IF(②社員基本データ入力!AR51="","",②社員基本データ入力!AR51)</f>
        <v/>
      </c>
      <c r="AY51" s="592" t="str">
        <f>IF(②社員基本データ入力!AS51="","",②社員基本データ入力!AS51)</f>
        <v/>
      </c>
      <c r="AZ51" s="213" t="str">
        <f>IF(②社員基本データ入力!AT51="","",②社員基本データ入力!AT51)</f>
        <v/>
      </c>
      <c r="BA51" s="155" t="str">
        <f t="shared" si="9"/>
        <v/>
      </c>
      <c r="BB51" s="229" t="str">
        <f>IF($J51="","",②社員基本データ入力!$Y51-③残業代込み賃金設計一覧表!$AE51)</f>
        <v/>
      </c>
      <c r="BC51" s="229" t="str">
        <f t="shared" si="10"/>
        <v/>
      </c>
      <c r="BD51" s="229" t="str">
        <f t="shared" si="11"/>
        <v/>
      </c>
      <c r="BE51" s="229" t="str">
        <f t="shared" si="12"/>
        <v/>
      </c>
      <c r="BF51" s="230" t="str">
        <f t="shared" si="13"/>
        <v/>
      </c>
      <c r="BG51" s="229" t="str">
        <f>IF($J51="","",($BU51-②社員基本データ入力!$BH51)*$BO51+($BV51-②社員基本データ入力!$BI51)*$BP51+($BW51-②社員基本データ入力!$BJ51)*$BQ51)</f>
        <v/>
      </c>
      <c r="BH51" s="229" t="str">
        <f t="shared" si="14"/>
        <v/>
      </c>
      <c r="BI51" s="230" t="str">
        <f t="shared" si="15"/>
        <v/>
      </c>
      <c r="BJ51" s="230" t="str">
        <f t="shared" si="16"/>
        <v/>
      </c>
      <c r="BK51" s="230" t="str">
        <f>IF($BS51="","",$BJ51-②社員基本データ入力!$AU51)</f>
        <v/>
      </c>
      <c r="BL51" s="230" t="str">
        <f t="shared" si="17"/>
        <v/>
      </c>
      <c r="BM51" s="230" t="str">
        <f>IF($BS51="","",$BL51-②社員基本データ入力!$AZ51)</f>
        <v/>
      </c>
      <c r="BN51" s="661"/>
      <c r="BO51" s="251" t="str">
        <f t="shared" si="18"/>
        <v/>
      </c>
      <c r="BP51" s="251" t="str">
        <f t="shared" si="19"/>
        <v/>
      </c>
      <c r="BQ51" s="251" t="str">
        <f t="shared" si="20"/>
        <v/>
      </c>
      <c r="BR51" s="661"/>
      <c r="BS51" s="229" t="str">
        <f t="shared" si="41"/>
        <v/>
      </c>
      <c r="BT51" s="229" t="str">
        <f t="shared" si="21"/>
        <v/>
      </c>
      <c r="BU51" s="229" t="str">
        <f t="shared" si="22"/>
        <v/>
      </c>
      <c r="BV51" s="229" t="str">
        <f t="shared" si="23"/>
        <v/>
      </c>
      <c r="BW51" s="229" t="str">
        <f t="shared" si="24"/>
        <v/>
      </c>
      <c r="BX51" s="661"/>
      <c r="BY51" s="262" t="str">
        <f t="shared" si="42"/>
        <v/>
      </c>
      <c r="BZ51" s="262" t="str">
        <f t="shared" si="25"/>
        <v/>
      </c>
      <c r="CA51" s="259" t="str">
        <f t="shared" si="26"/>
        <v/>
      </c>
      <c r="CB51" s="661"/>
      <c r="CC51" s="265" t="str">
        <f t="shared" si="27"/>
        <v/>
      </c>
      <c r="CD51" s="265" t="str">
        <f t="shared" si="28"/>
        <v/>
      </c>
      <c r="CE51" s="265" t="str">
        <f t="shared" si="29"/>
        <v/>
      </c>
      <c r="CF51" s="661"/>
      <c r="CG51" s="265" t="str">
        <f t="shared" si="30"/>
        <v/>
      </c>
      <c r="CH51" s="265" t="str">
        <f t="shared" si="31"/>
        <v/>
      </c>
      <c r="CI51" s="265" t="str">
        <f t="shared" si="32"/>
        <v/>
      </c>
      <c r="CJ51" s="661"/>
      <c r="CK51" s="265" t="str">
        <f t="shared" si="33"/>
        <v/>
      </c>
      <c r="CL51" s="265" t="str">
        <f t="shared" si="34"/>
        <v/>
      </c>
      <c r="CM51" s="265" t="str">
        <f t="shared" si="35"/>
        <v/>
      </c>
      <c r="CO51" s="265" t="str">
        <f t="shared" si="36"/>
        <v/>
      </c>
      <c r="CQ51" s="265" t="str">
        <f t="shared" si="37"/>
        <v/>
      </c>
    </row>
    <row r="52" spans="2:95" ht="18" customHeight="1" x14ac:dyDescent="0.15">
      <c r="B52" s="86"/>
      <c r="C52" s="6"/>
      <c r="D52" s="6"/>
      <c r="G52" s="131" t="str">
        <f t="shared" si="43"/>
        <v/>
      </c>
      <c r="H52" s="167" t="str">
        <f>IF(②社員基本データ入力!H52="","",②社員基本データ入力!H52)</f>
        <v/>
      </c>
      <c r="I52" s="167" t="str">
        <f>IF(②社員基本データ入力!I52="","",②社員基本データ入力!I52)</f>
        <v/>
      </c>
      <c r="J52" s="167" t="str">
        <f>IF(②社員基本データ入力!J52="","",②社員基本データ入力!J52)</f>
        <v/>
      </c>
      <c r="K52" s="534" t="str">
        <f>IF(②社員基本データ入力!K52="","",②社員基本データ入力!K52)</f>
        <v/>
      </c>
      <c r="L52" s="168" t="str">
        <f>IF(②社員基本データ入力!L52="","",②社員基本データ入力!L52)</f>
        <v/>
      </c>
      <c r="M52" s="167" t="str">
        <f>IF(②社員基本データ入力!M52="","",②社員基本データ入力!M52)</f>
        <v/>
      </c>
      <c r="N52" s="167" t="str">
        <f>IF(②社員基本データ入力!N52="","",②社員基本データ入力!N52)</f>
        <v/>
      </c>
      <c r="O52" s="544" t="str">
        <f>IF(②社員基本データ入力!O52="","",②社員基本データ入力!O52)</f>
        <v/>
      </c>
      <c r="P52" s="544" t="str">
        <f>IF(②社員基本データ入力!P52="","",②社員基本データ入力!P52)</f>
        <v/>
      </c>
      <c r="Q52" s="175" t="str">
        <f t="shared" si="44"/>
        <v/>
      </c>
      <c r="R52" s="175" t="str">
        <f t="shared" si="45"/>
        <v/>
      </c>
      <c r="S52" s="175" t="str">
        <f t="shared" si="46"/>
        <v/>
      </c>
      <c r="T52" s="175" t="str">
        <f t="shared" si="47"/>
        <v/>
      </c>
      <c r="U52" s="536" t="str">
        <f>IF($J52="","",IF(②社員基本データ入力!$U52="","",IF($U$4=1,$AE52-(②社員基本データ入力!$V52+SUM(②社員基本データ入力!$W52:$X52)),IF($U$4=3,($AE52-(SUM($W52:$X52)))*②社員基本データ入力!$U52/(②社員基本データ入力!$U52+②社員基本データ入力!$V52),②社員基本データ入力!$U52))))</f>
        <v/>
      </c>
      <c r="V52" s="536" t="str">
        <f>IF($J52="","",IF(②社員基本データ入力!$V52="","",IF($U$4=2,$AE52-(②社員基本データ入力!$U52+SUM(②社員基本データ入力!$W52:$X52)),IF($U$4=3,($AE52-(SUM($W52:$X52)))*②社員基本データ入力!$V52/(②社員基本データ入力!$U52+②社員基本データ入力!$V52),②社員基本データ入力!$V52))))</f>
        <v/>
      </c>
      <c r="W52" s="536" t="str">
        <f>IF($J52="","",IF(②社員基本データ入力!$W52="","",②社員基本データ入力!$W52))</f>
        <v/>
      </c>
      <c r="X52" s="536" t="str">
        <f>IF($J52="","",IF(②社員基本データ入力!$X52="","",②社員基本データ入力!$X52))</f>
        <v/>
      </c>
      <c r="Y52" s="155" t="str">
        <f>IF($H52="","",②社員基本データ入力!$BF52*③残業代込み賃金設計一覧表!$D$26)</f>
        <v/>
      </c>
      <c r="Z52" s="580" t="str">
        <f t="shared" si="7"/>
        <v/>
      </c>
      <c r="AA52" s="155" t="str">
        <f t="shared" si="39"/>
        <v/>
      </c>
      <c r="AB52" s="155" t="str">
        <f>IF($H52="","",②社員基本データ入力!$BF52*③残業代込み賃金設計一覧表!$D$26)</f>
        <v/>
      </c>
      <c r="AC52" s="580" t="str">
        <f t="shared" si="8"/>
        <v/>
      </c>
      <c r="AD52" s="155" t="str">
        <f t="shared" si="40"/>
        <v/>
      </c>
      <c r="AE52" s="213" t="str">
        <f>IF($H52="","",IF(AND($N52&gt;=$D$14,$B$44=2),②社員基本データ入力!$Y52,IF(AND(③残業代込み賃金設計一覧表!$N52&gt;=$D$14,$B$44=1),$AD52,$AA52)))</f>
        <v/>
      </c>
      <c r="AF52" s="155" t="str">
        <f>IF(②社員基本データ入力!Z52="","",②社員基本データ入力!Z52)</f>
        <v/>
      </c>
      <c r="AG52" s="155" t="str">
        <f>IF(②社員基本データ入力!AA52="","",②社員基本データ入力!AA52)</f>
        <v/>
      </c>
      <c r="AH52" s="155" t="str">
        <f>IF(②社員基本データ入力!AB52="","",②社員基本データ入力!AB52)</f>
        <v/>
      </c>
      <c r="AI52" s="155" t="str">
        <f>IF(②社員基本データ入力!AC52="","",②社員基本データ入力!AC52)</f>
        <v/>
      </c>
      <c r="AJ52" s="155" t="str">
        <f>IF(②社員基本データ入力!AD52="","",②社員基本データ入力!AD52)</f>
        <v/>
      </c>
      <c r="AK52" s="155" t="str">
        <f>IF(②社員基本データ入力!AE52="","",②社員基本データ入力!AE52)</f>
        <v/>
      </c>
      <c r="AL52" s="155" t="str">
        <f>IF(②社員基本データ入力!AF52="","",②社員基本データ入力!AF52)</f>
        <v/>
      </c>
      <c r="AM52" s="155" t="str">
        <f>IF(②社員基本データ入力!AG52="","",②社員基本データ入力!AG52)</f>
        <v/>
      </c>
      <c r="AN52" s="213" t="str">
        <f>IF(②社員基本データ入力!AH52="","",②社員基本データ入力!AH52)</f>
        <v/>
      </c>
      <c r="AO52" s="155" t="str">
        <f>IF(②社員基本データ入力!AI52="","",②社員基本データ入力!AI52)</f>
        <v/>
      </c>
      <c r="AP52" s="155" t="str">
        <f>IF(②社員基本データ入力!AJ52="","",②社員基本データ入力!AJ52)</f>
        <v/>
      </c>
      <c r="AQ52" s="155" t="str">
        <f>IF(②社員基本データ入力!AK52="","",②社員基本データ入力!AK52)</f>
        <v/>
      </c>
      <c r="AR52" s="155" t="str">
        <f>IF(②社員基本データ入力!AL52="","",②社員基本データ入力!AL52)</f>
        <v/>
      </c>
      <c r="AS52" s="155" t="str">
        <f>IF(②社員基本データ入力!AM52="","",②社員基本データ入力!AM52)</f>
        <v/>
      </c>
      <c r="AT52" s="155" t="str">
        <f>IF(②社員基本データ入力!AN52="","",②社員基本データ入力!AN52)</f>
        <v/>
      </c>
      <c r="AU52" s="589" t="str">
        <f>IF(②社員基本データ入力!AO52="","",②社員基本データ入力!AO52)</f>
        <v/>
      </c>
      <c r="AV52" s="596" t="str">
        <f>IF(②社員基本データ入力!AP52="","",②社員基本データ入力!AP52)</f>
        <v/>
      </c>
      <c r="AW52" s="155" t="str">
        <f>IF(②社員基本データ入力!AQ52="","",②社員基本データ入力!AQ52)</f>
        <v/>
      </c>
      <c r="AX52" s="597" t="str">
        <f>IF(②社員基本データ入力!AR52="","",②社員基本データ入力!AR52)</f>
        <v/>
      </c>
      <c r="AY52" s="592" t="str">
        <f>IF(②社員基本データ入力!AS52="","",②社員基本データ入力!AS52)</f>
        <v/>
      </c>
      <c r="AZ52" s="213" t="str">
        <f>IF(②社員基本データ入力!AT52="","",②社員基本データ入力!AT52)</f>
        <v/>
      </c>
      <c r="BA52" s="155" t="str">
        <f t="shared" si="9"/>
        <v/>
      </c>
      <c r="BB52" s="229" t="str">
        <f>IF($J52="","",②社員基本データ入力!$Y52-③残業代込み賃金設計一覧表!$AE52)</f>
        <v/>
      </c>
      <c r="BC52" s="229" t="str">
        <f t="shared" si="10"/>
        <v/>
      </c>
      <c r="BD52" s="229" t="str">
        <f t="shared" si="11"/>
        <v/>
      </c>
      <c r="BE52" s="229" t="str">
        <f t="shared" si="12"/>
        <v/>
      </c>
      <c r="BF52" s="230" t="str">
        <f t="shared" si="13"/>
        <v/>
      </c>
      <c r="BG52" s="229" t="str">
        <f>IF($J52="","",($BU52-②社員基本データ入力!$BH52)*$BO52+($BV52-②社員基本データ入力!$BI52)*$BP52+($BW52-②社員基本データ入力!$BJ52)*$BQ52)</f>
        <v/>
      </c>
      <c r="BH52" s="229" t="str">
        <f t="shared" si="14"/>
        <v/>
      </c>
      <c r="BI52" s="230" t="str">
        <f t="shared" si="15"/>
        <v/>
      </c>
      <c r="BJ52" s="230" t="str">
        <f t="shared" si="16"/>
        <v/>
      </c>
      <c r="BK52" s="230" t="str">
        <f>IF($BS52="","",$BJ52-②社員基本データ入力!$AU52)</f>
        <v/>
      </c>
      <c r="BL52" s="230" t="str">
        <f t="shared" si="17"/>
        <v/>
      </c>
      <c r="BM52" s="230" t="str">
        <f>IF($BS52="","",$BL52-②社員基本データ入力!$AZ52)</f>
        <v/>
      </c>
      <c r="BN52" s="661"/>
      <c r="BO52" s="251" t="str">
        <f t="shared" si="18"/>
        <v/>
      </c>
      <c r="BP52" s="251" t="str">
        <f t="shared" si="19"/>
        <v/>
      </c>
      <c r="BQ52" s="251" t="str">
        <f t="shared" si="20"/>
        <v/>
      </c>
      <c r="BR52" s="661"/>
      <c r="BS52" s="229" t="str">
        <f t="shared" si="41"/>
        <v/>
      </c>
      <c r="BT52" s="229" t="str">
        <f t="shared" si="21"/>
        <v/>
      </c>
      <c r="BU52" s="229" t="str">
        <f t="shared" si="22"/>
        <v/>
      </c>
      <c r="BV52" s="229" t="str">
        <f t="shared" si="23"/>
        <v/>
      </c>
      <c r="BW52" s="229" t="str">
        <f t="shared" si="24"/>
        <v/>
      </c>
      <c r="BX52" s="661"/>
      <c r="BY52" s="262" t="str">
        <f t="shared" si="42"/>
        <v/>
      </c>
      <c r="BZ52" s="262" t="str">
        <f t="shared" si="25"/>
        <v/>
      </c>
      <c r="CA52" s="259" t="str">
        <f t="shared" si="26"/>
        <v/>
      </c>
      <c r="CB52" s="661"/>
      <c r="CC52" s="265" t="str">
        <f t="shared" si="27"/>
        <v/>
      </c>
      <c r="CD52" s="265" t="str">
        <f t="shared" si="28"/>
        <v/>
      </c>
      <c r="CE52" s="265" t="str">
        <f t="shared" si="29"/>
        <v/>
      </c>
      <c r="CF52" s="661"/>
      <c r="CG52" s="265" t="str">
        <f t="shared" si="30"/>
        <v/>
      </c>
      <c r="CH52" s="265" t="str">
        <f t="shared" si="31"/>
        <v/>
      </c>
      <c r="CI52" s="265" t="str">
        <f t="shared" si="32"/>
        <v/>
      </c>
      <c r="CJ52" s="661"/>
      <c r="CK52" s="265" t="str">
        <f t="shared" si="33"/>
        <v/>
      </c>
      <c r="CL52" s="265" t="str">
        <f t="shared" si="34"/>
        <v/>
      </c>
      <c r="CM52" s="265" t="str">
        <f t="shared" si="35"/>
        <v/>
      </c>
      <c r="CO52" s="265" t="str">
        <f t="shared" si="36"/>
        <v/>
      </c>
      <c r="CQ52" s="265" t="str">
        <f t="shared" si="37"/>
        <v/>
      </c>
    </row>
    <row r="53" spans="2:95" ht="18" customHeight="1" x14ac:dyDescent="0.15">
      <c r="B53" s="50"/>
      <c r="C53" s="50"/>
      <c r="D53" s="50"/>
      <c r="G53" s="131" t="str">
        <f t="shared" si="43"/>
        <v/>
      </c>
      <c r="H53" s="167" t="str">
        <f>IF(②社員基本データ入力!H53="","",②社員基本データ入力!H53)</f>
        <v/>
      </c>
      <c r="I53" s="167" t="str">
        <f>IF(②社員基本データ入力!I53="","",②社員基本データ入力!I53)</f>
        <v/>
      </c>
      <c r="J53" s="167" t="str">
        <f>IF(②社員基本データ入力!J53="","",②社員基本データ入力!J53)</f>
        <v/>
      </c>
      <c r="K53" s="534" t="str">
        <f>IF(②社員基本データ入力!K53="","",②社員基本データ入力!K53)</f>
        <v/>
      </c>
      <c r="L53" s="168" t="str">
        <f>IF(②社員基本データ入力!L53="","",②社員基本データ入力!L53)</f>
        <v/>
      </c>
      <c r="M53" s="167" t="str">
        <f>IF(②社員基本データ入力!M53="","",②社員基本データ入力!M53)</f>
        <v/>
      </c>
      <c r="N53" s="167" t="str">
        <f>IF(②社員基本データ入力!N53="","",②社員基本データ入力!N53)</f>
        <v/>
      </c>
      <c r="O53" s="544" t="str">
        <f>IF(②社員基本データ入力!O53="","",②社員基本データ入力!O53)</f>
        <v/>
      </c>
      <c r="P53" s="544" t="str">
        <f>IF(②社員基本データ入力!P53="","",②社員基本データ入力!P53)</f>
        <v/>
      </c>
      <c r="Q53" s="175" t="str">
        <f t="shared" si="44"/>
        <v/>
      </c>
      <c r="R53" s="175" t="str">
        <f t="shared" si="45"/>
        <v/>
      </c>
      <c r="S53" s="175" t="str">
        <f t="shared" si="46"/>
        <v/>
      </c>
      <c r="T53" s="175" t="str">
        <f t="shared" si="47"/>
        <v/>
      </c>
      <c r="U53" s="536" t="str">
        <f>IF($J53="","",IF(②社員基本データ入力!$U53="","",IF($U$4=1,$AE53-(②社員基本データ入力!$V53+SUM(②社員基本データ入力!$W53:$X53)),IF($U$4=3,($AE53-(SUM($W53:$X53)))*②社員基本データ入力!$U53/(②社員基本データ入力!$U53+②社員基本データ入力!$V53),②社員基本データ入力!$U53))))</f>
        <v/>
      </c>
      <c r="V53" s="536" t="str">
        <f>IF($J53="","",IF(②社員基本データ入力!$V53="","",IF($U$4=2,$AE53-(②社員基本データ入力!$U53+SUM(②社員基本データ入力!$W53:$X53)),IF($U$4=3,($AE53-(SUM($W53:$X53)))*②社員基本データ入力!$V53/(②社員基本データ入力!$U53+②社員基本データ入力!$V53),②社員基本データ入力!$V53))))</f>
        <v/>
      </c>
      <c r="W53" s="536" t="str">
        <f>IF($J53="","",IF(②社員基本データ入力!$W53="","",②社員基本データ入力!$W53))</f>
        <v/>
      </c>
      <c r="X53" s="536" t="str">
        <f>IF($J53="","",IF(②社員基本データ入力!$X53="","",②社員基本データ入力!$X53))</f>
        <v/>
      </c>
      <c r="Y53" s="155" t="str">
        <f>IF($H53="","",②社員基本データ入力!$BF53*③残業代込み賃金設計一覧表!$D$26)</f>
        <v/>
      </c>
      <c r="Z53" s="580" t="str">
        <f t="shared" si="7"/>
        <v/>
      </c>
      <c r="AA53" s="155" t="str">
        <f t="shared" si="39"/>
        <v/>
      </c>
      <c r="AB53" s="155" t="str">
        <f>IF($H53="","",②社員基本データ入力!$BF53*③残業代込み賃金設計一覧表!$D$26)</f>
        <v/>
      </c>
      <c r="AC53" s="580" t="str">
        <f t="shared" si="8"/>
        <v/>
      </c>
      <c r="AD53" s="155" t="str">
        <f t="shared" si="40"/>
        <v/>
      </c>
      <c r="AE53" s="213" t="str">
        <f>IF($H53="","",IF(AND($N53&gt;=$D$14,$B$44=2),②社員基本データ入力!$Y53,IF(AND(③残業代込み賃金設計一覧表!$N53&gt;=$D$14,$B$44=1),$AD53,$AA53)))</f>
        <v/>
      </c>
      <c r="AF53" s="155" t="str">
        <f>IF(②社員基本データ入力!Z53="","",②社員基本データ入力!Z53)</f>
        <v/>
      </c>
      <c r="AG53" s="155" t="str">
        <f>IF(②社員基本データ入力!AA53="","",②社員基本データ入力!AA53)</f>
        <v/>
      </c>
      <c r="AH53" s="155" t="str">
        <f>IF(②社員基本データ入力!AB53="","",②社員基本データ入力!AB53)</f>
        <v/>
      </c>
      <c r="AI53" s="155" t="str">
        <f>IF(②社員基本データ入力!AC53="","",②社員基本データ入力!AC53)</f>
        <v/>
      </c>
      <c r="AJ53" s="155" t="str">
        <f>IF(②社員基本データ入力!AD53="","",②社員基本データ入力!AD53)</f>
        <v/>
      </c>
      <c r="AK53" s="155" t="str">
        <f>IF(②社員基本データ入力!AE53="","",②社員基本データ入力!AE53)</f>
        <v/>
      </c>
      <c r="AL53" s="155" t="str">
        <f>IF(②社員基本データ入力!AF53="","",②社員基本データ入力!AF53)</f>
        <v/>
      </c>
      <c r="AM53" s="155" t="str">
        <f>IF(②社員基本データ入力!AG53="","",②社員基本データ入力!AG53)</f>
        <v/>
      </c>
      <c r="AN53" s="213" t="str">
        <f>IF(②社員基本データ入力!AH53="","",②社員基本データ入力!AH53)</f>
        <v/>
      </c>
      <c r="AO53" s="155" t="str">
        <f>IF(②社員基本データ入力!AI53="","",②社員基本データ入力!AI53)</f>
        <v/>
      </c>
      <c r="AP53" s="155" t="str">
        <f>IF(②社員基本データ入力!AJ53="","",②社員基本データ入力!AJ53)</f>
        <v/>
      </c>
      <c r="AQ53" s="155" t="str">
        <f>IF(②社員基本データ入力!AK53="","",②社員基本データ入力!AK53)</f>
        <v/>
      </c>
      <c r="AR53" s="155" t="str">
        <f>IF(②社員基本データ入力!AL53="","",②社員基本データ入力!AL53)</f>
        <v/>
      </c>
      <c r="AS53" s="155" t="str">
        <f>IF(②社員基本データ入力!AM53="","",②社員基本データ入力!AM53)</f>
        <v/>
      </c>
      <c r="AT53" s="155" t="str">
        <f>IF(②社員基本データ入力!AN53="","",②社員基本データ入力!AN53)</f>
        <v/>
      </c>
      <c r="AU53" s="589" t="str">
        <f>IF(②社員基本データ入力!AO53="","",②社員基本データ入力!AO53)</f>
        <v/>
      </c>
      <c r="AV53" s="596" t="str">
        <f>IF(②社員基本データ入力!AP53="","",②社員基本データ入力!AP53)</f>
        <v/>
      </c>
      <c r="AW53" s="155" t="str">
        <f>IF(②社員基本データ入力!AQ53="","",②社員基本データ入力!AQ53)</f>
        <v/>
      </c>
      <c r="AX53" s="597" t="str">
        <f>IF(②社員基本データ入力!AR53="","",②社員基本データ入力!AR53)</f>
        <v/>
      </c>
      <c r="AY53" s="592" t="str">
        <f>IF(②社員基本データ入力!AS53="","",②社員基本データ入力!AS53)</f>
        <v/>
      </c>
      <c r="AZ53" s="213" t="str">
        <f>IF(②社員基本データ入力!AT53="","",②社員基本データ入力!AT53)</f>
        <v/>
      </c>
      <c r="BA53" s="155" t="str">
        <f t="shared" si="9"/>
        <v/>
      </c>
      <c r="BB53" s="229" t="str">
        <f>IF($J53="","",②社員基本データ入力!$Y53-③残業代込み賃金設計一覧表!$AE53)</f>
        <v/>
      </c>
      <c r="BC53" s="229" t="str">
        <f t="shared" si="10"/>
        <v/>
      </c>
      <c r="BD53" s="229" t="str">
        <f t="shared" si="11"/>
        <v/>
      </c>
      <c r="BE53" s="229" t="str">
        <f t="shared" si="12"/>
        <v/>
      </c>
      <c r="BF53" s="230" t="str">
        <f t="shared" si="13"/>
        <v/>
      </c>
      <c r="BG53" s="229" t="str">
        <f>IF($J53="","",($BU53-②社員基本データ入力!$BH53)*$BO53+($BV53-②社員基本データ入力!$BI53)*$BP53+($BW53-②社員基本データ入力!$BJ53)*$BQ53)</f>
        <v/>
      </c>
      <c r="BH53" s="229" t="str">
        <f t="shared" si="14"/>
        <v/>
      </c>
      <c r="BI53" s="230" t="str">
        <f t="shared" si="15"/>
        <v/>
      </c>
      <c r="BJ53" s="230" t="str">
        <f t="shared" si="16"/>
        <v/>
      </c>
      <c r="BK53" s="230" t="str">
        <f>IF($BS53="","",$BJ53-②社員基本データ入力!$AU53)</f>
        <v/>
      </c>
      <c r="BL53" s="230" t="str">
        <f t="shared" si="17"/>
        <v/>
      </c>
      <c r="BM53" s="230" t="str">
        <f>IF($BS53="","",$BL53-②社員基本データ入力!$AZ53)</f>
        <v/>
      </c>
      <c r="BN53" s="661"/>
      <c r="BO53" s="251" t="str">
        <f t="shared" si="18"/>
        <v/>
      </c>
      <c r="BP53" s="251" t="str">
        <f t="shared" si="19"/>
        <v/>
      </c>
      <c r="BQ53" s="251" t="str">
        <f t="shared" si="20"/>
        <v/>
      </c>
      <c r="BR53" s="661"/>
      <c r="BS53" s="229" t="str">
        <f t="shared" si="41"/>
        <v/>
      </c>
      <c r="BT53" s="229" t="str">
        <f t="shared" si="21"/>
        <v/>
      </c>
      <c r="BU53" s="229" t="str">
        <f t="shared" si="22"/>
        <v/>
      </c>
      <c r="BV53" s="229" t="str">
        <f t="shared" si="23"/>
        <v/>
      </c>
      <c r="BW53" s="229" t="str">
        <f t="shared" si="24"/>
        <v/>
      </c>
      <c r="BX53" s="661"/>
      <c r="BY53" s="262" t="str">
        <f t="shared" si="42"/>
        <v/>
      </c>
      <c r="BZ53" s="262" t="str">
        <f t="shared" si="25"/>
        <v/>
      </c>
      <c r="CA53" s="259" t="str">
        <f t="shared" si="26"/>
        <v/>
      </c>
      <c r="CB53" s="661"/>
      <c r="CC53" s="265" t="str">
        <f t="shared" si="27"/>
        <v/>
      </c>
      <c r="CD53" s="265" t="str">
        <f t="shared" si="28"/>
        <v/>
      </c>
      <c r="CE53" s="265" t="str">
        <f t="shared" si="29"/>
        <v/>
      </c>
      <c r="CF53" s="661"/>
      <c r="CG53" s="265" t="str">
        <f t="shared" si="30"/>
        <v/>
      </c>
      <c r="CH53" s="265" t="str">
        <f t="shared" si="31"/>
        <v/>
      </c>
      <c r="CI53" s="265" t="str">
        <f t="shared" si="32"/>
        <v/>
      </c>
      <c r="CJ53" s="661"/>
      <c r="CK53" s="265" t="str">
        <f t="shared" si="33"/>
        <v/>
      </c>
      <c r="CL53" s="265" t="str">
        <f t="shared" si="34"/>
        <v/>
      </c>
      <c r="CM53" s="265" t="str">
        <f t="shared" si="35"/>
        <v/>
      </c>
      <c r="CO53" s="265" t="str">
        <f t="shared" si="36"/>
        <v/>
      </c>
      <c r="CQ53" s="265" t="str">
        <f t="shared" si="37"/>
        <v/>
      </c>
    </row>
    <row r="54" spans="2:95" ht="18" customHeight="1" x14ac:dyDescent="0.15">
      <c r="B54" s="50"/>
      <c r="C54" s="50"/>
      <c r="D54" s="50"/>
      <c r="G54" s="131" t="str">
        <f t="shared" si="43"/>
        <v/>
      </c>
      <c r="H54" s="167" t="str">
        <f>IF(②社員基本データ入力!H54="","",②社員基本データ入力!H54)</f>
        <v/>
      </c>
      <c r="I54" s="167" t="str">
        <f>IF(②社員基本データ入力!I54="","",②社員基本データ入力!I54)</f>
        <v/>
      </c>
      <c r="J54" s="167" t="str">
        <f>IF(②社員基本データ入力!J54="","",②社員基本データ入力!J54)</f>
        <v/>
      </c>
      <c r="K54" s="534" t="str">
        <f>IF(②社員基本データ入力!K54="","",②社員基本データ入力!K54)</f>
        <v/>
      </c>
      <c r="L54" s="168" t="str">
        <f>IF(②社員基本データ入力!L54="","",②社員基本データ入力!L54)</f>
        <v/>
      </c>
      <c r="M54" s="167" t="str">
        <f>IF(②社員基本データ入力!M54="","",②社員基本データ入力!M54)</f>
        <v/>
      </c>
      <c r="N54" s="167" t="str">
        <f>IF(②社員基本データ入力!N54="","",②社員基本データ入力!N54)</f>
        <v/>
      </c>
      <c r="O54" s="544" t="str">
        <f>IF(②社員基本データ入力!O54="","",②社員基本データ入力!O54)</f>
        <v/>
      </c>
      <c r="P54" s="544" t="str">
        <f>IF(②社員基本データ入力!P54="","",②社員基本データ入力!P54)</f>
        <v/>
      </c>
      <c r="Q54" s="175" t="str">
        <f t="shared" si="44"/>
        <v/>
      </c>
      <c r="R54" s="175" t="str">
        <f t="shared" si="45"/>
        <v/>
      </c>
      <c r="S54" s="175" t="str">
        <f t="shared" si="46"/>
        <v/>
      </c>
      <c r="T54" s="175" t="str">
        <f t="shared" si="47"/>
        <v/>
      </c>
      <c r="U54" s="536" t="str">
        <f>IF($J54="","",IF(②社員基本データ入力!$U54="","",IF($U$4=1,$AE54-(②社員基本データ入力!$V54+SUM(②社員基本データ入力!$W54:$X54)),IF($U$4=3,($AE54-(SUM($W54:$X54)))*②社員基本データ入力!$U54/(②社員基本データ入力!$U54+②社員基本データ入力!$V54),②社員基本データ入力!$U54))))</f>
        <v/>
      </c>
      <c r="V54" s="536" t="str">
        <f>IF($J54="","",IF(②社員基本データ入力!$V54="","",IF($U$4=2,$AE54-(②社員基本データ入力!$U54+SUM(②社員基本データ入力!$W54:$X54)),IF($U$4=3,($AE54-(SUM($W54:$X54)))*②社員基本データ入力!$V54/(②社員基本データ入力!$U54+②社員基本データ入力!$V54),②社員基本データ入力!$V54))))</f>
        <v/>
      </c>
      <c r="W54" s="536" t="str">
        <f>IF($J54="","",IF(②社員基本データ入力!$W54="","",②社員基本データ入力!$W54))</f>
        <v/>
      </c>
      <c r="X54" s="536" t="str">
        <f>IF($J54="","",IF(②社員基本データ入力!$X54="","",②社員基本データ入力!$X54))</f>
        <v/>
      </c>
      <c r="Y54" s="155" t="str">
        <f>IF($H54="","",②社員基本データ入力!$BF54*③残業代込み賃金設計一覧表!$D$26)</f>
        <v/>
      </c>
      <c r="Z54" s="580" t="str">
        <f t="shared" si="7"/>
        <v/>
      </c>
      <c r="AA54" s="155" t="str">
        <f t="shared" si="39"/>
        <v/>
      </c>
      <c r="AB54" s="155" t="str">
        <f>IF($H54="","",②社員基本データ入力!$BF54*③残業代込み賃金設計一覧表!$D$26)</f>
        <v/>
      </c>
      <c r="AC54" s="580" t="str">
        <f t="shared" si="8"/>
        <v/>
      </c>
      <c r="AD54" s="155" t="str">
        <f t="shared" si="40"/>
        <v/>
      </c>
      <c r="AE54" s="213" t="str">
        <f>IF($H54="","",IF(AND($N54&gt;=$D$14,$B$44=2),②社員基本データ入力!$Y54,IF(AND(③残業代込み賃金設計一覧表!$N54&gt;=$D$14,$B$44=1),$AD54,$AA54)))</f>
        <v/>
      </c>
      <c r="AF54" s="155" t="str">
        <f>IF(②社員基本データ入力!Z54="","",②社員基本データ入力!Z54)</f>
        <v/>
      </c>
      <c r="AG54" s="155" t="str">
        <f>IF(②社員基本データ入力!AA54="","",②社員基本データ入力!AA54)</f>
        <v/>
      </c>
      <c r="AH54" s="155" t="str">
        <f>IF(②社員基本データ入力!AB54="","",②社員基本データ入力!AB54)</f>
        <v/>
      </c>
      <c r="AI54" s="155" t="str">
        <f>IF(②社員基本データ入力!AC54="","",②社員基本データ入力!AC54)</f>
        <v/>
      </c>
      <c r="AJ54" s="155" t="str">
        <f>IF(②社員基本データ入力!AD54="","",②社員基本データ入力!AD54)</f>
        <v/>
      </c>
      <c r="AK54" s="155" t="str">
        <f>IF(②社員基本データ入力!AE54="","",②社員基本データ入力!AE54)</f>
        <v/>
      </c>
      <c r="AL54" s="155" t="str">
        <f>IF(②社員基本データ入力!AF54="","",②社員基本データ入力!AF54)</f>
        <v/>
      </c>
      <c r="AM54" s="155" t="str">
        <f>IF(②社員基本データ入力!AG54="","",②社員基本データ入力!AG54)</f>
        <v/>
      </c>
      <c r="AN54" s="213" t="str">
        <f>IF(②社員基本データ入力!AH54="","",②社員基本データ入力!AH54)</f>
        <v/>
      </c>
      <c r="AO54" s="155" t="str">
        <f>IF(②社員基本データ入力!AI54="","",②社員基本データ入力!AI54)</f>
        <v/>
      </c>
      <c r="AP54" s="155" t="str">
        <f>IF(②社員基本データ入力!AJ54="","",②社員基本データ入力!AJ54)</f>
        <v/>
      </c>
      <c r="AQ54" s="155" t="str">
        <f>IF(②社員基本データ入力!AK54="","",②社員基本データ入力!AK54)</f>
        <v/>
      </c>
      <c r="AR54" s="155" t="str">
        <f>IF(②社員基本データ入力!AL54="","",②社員基本データ入力!AL54)</f>
        <v/>
      </c>
      <c r="AS54" s="155" t="str">
        <f>IF(②社員基本データ入力!AM54="","",②社員基本データ入力!AM54)</f>
        <v/>
      </c>
      <c r="AT54" s="155" t="str">
        <f>IF(②社員基本データ入力!AN54="","",②社員基本データ入力!AN54)</f>
        <v/>
      </c>
      <c r="AU54" s="589" t="str">
        <f>IF(②社員基本データ入力!AO54="","",②社員基本データ入力!AO54)</f>
        <v/>
      </c>
      <c r="AV54" s="596" t="str">
        <f>IF(②社員基本データ入力!AP54="","",②社員基本データ入力!AP54)</f>
        <v/>
      </c>
      <c r="AW54" s="155" t="str">
        <f>IF(②社員基本データ入力!AQ54="","",②社員基本データ入力!AQ54)</f>
        <v/>
      </c>
      <c r="AX54" s="597" t="str">
        <f>IF(②社員基本データ入力!AR54="","",②社員基本データ入力!AR54)</f>
        <v/>
      </c>
      <c r="AY54" s="592" t="str">
        <f>IF(②社員基本データ入力!AS54="","",②社員基本データ入力!AS54)</f>
        <v/>
      </c>
      <c r="AZ54" s="213" t="str">
        <f>IF(②社員基本データ入力!AT54="","",②社員基本データ入力!AT54)</f>
        <v/>
      </c>
      <c r="BA54" s="155" t="str">
        <f t="shared" si="9"/>
        <v/>
      </c>
      <c r="BB54" s="229" t="str">
        <f>IF($J54="","",②社員基本データ入力!$Y54-③残業代込み賃金設計一覧表!$AE54)</f>
        <v/>
      </c>
      <c r="BC54" s="229" t="str">
        <f t="shared" si="10"/>
        <v/>
      </c>
      <c r="BD54" s="229" t="str">
        <f t="shared" si="11"/>
        <v/>
      </c>
      <c r="BE54" s="229" t="str">
        <f t="shared" si="12"/>
        <v/>
      </c>
      <c r="BF54" s="230" t="str">
        <f t="shared" si="13"/>
        <v/>
      </c>
      <c r="BG54" s="229" t="str">
        <f>IF($J54="","",($BU54-②社員基本データ入力!$BH54)*$BO54+($BV54-②社員基本データ入力!$BI54)*$BP54+($BW54-②社員基本データ入力!$BJ54)*$BQ54)</f>
        <v/>
      </c>
      <c r="BH54" s="229" t="str">
        <f t="shared" si="14"/>
        <v/>
      </c>
      <c r="BI54" s="230" t="str">
        <f t="shared" si="15"/>
        <v/>
      </c>
      <c r="BJ54" s="230" t="str">
        <f t="shared" si="16"/>
        <v/>
      </c>
      <c r="BK54" s="230" t="str">
        <f>IF($BS54="","",$BJ54-②社員基本データ入力!$AU54)</f>
        <v/>
      </c>
      <c r="BL54" s="230" t="str">
        <f t="shared" si="17"/>
        <v/>
      </c>
      <c r="BM54" s="230" t="str">
        <f>IF($BS54="","",$BL54-②社員基本データ入力!$AZ54)</f>
        <v/>
      </c>
      <c r="BN54" s="661"/>
      <c r="BO54" s="251" t="str">
        <f t="shared" si="18"/>
        <v/>
      </c>
      <c r="BP54" s="251" t="str">
        <f t="shared" si="19"/>
        <v/>
      </c>
      <c r="BQ54" s="251" t="str">
        <f t="shared" si="20"/>
        <v/>
      </c>
      <c r="BR54" s="661"/>
      <c r="BS54" s="229" t="str">
        <f t="shared" si="41"/>
        <v/>
      </c>
      <c r="BT54" s="229" t="str">
        <f t="shared" si="21"/>
        <v/>
      </c>
      <c r="BU54" s="229" t="str">
        <f t="shared" si="22"/>
        <v/>
      </c>
      <c r="BV54" s="229" t="str">
        <f t="shared" si="23"/>
        <v/>
      </c>
      <c r="BW54" s="229" t="str">
        <f t="shared" si="24"/>
        <v/>
      </c>
      <c r="BX54" s="661"/>
      <c r="BY54" s="262" t="str">
        <f t="shared" si="42"/>
        <v/>
      </c>
      <c r="BZ54" s="262" t="str">
        <f t="shared" si="25"/>
        <v/>
      </c>
      <c r="CA54" s="259" t="str">
        <f t="shared" si="26"/>
        <v/>
      </c>
      <c r="CB54" s="661"/>
      <c r="CC54" s="265" t="str">
        <f t="shared" si="27"/>
        <v/>
      </c>
      <c r="CD54" s="265" t="str">
        <f t="shared" si="28"/>
        <v/>
      </c>
      <c r="CE54" s="265" t="str">
        <f t="shared" si="29"/>
        <v/>
      </c>
      <c r="CF54" s="661"/>
      <c r="CG54" s="265" t="str">
        <f t="shared" si="30"/>
        <v/>
      </c>
      <c r="CH54" s="265" t="str">
        <f t="shared" si="31"/>
        <v/>
      </c>
      <c r="CI54" s="265" t="str">
        <f t="shared" si="32"/>
        <v/>
      </c>
      <c r="CJ54" s="661"/>
      <c r="CK54" s="265" t="str">
        <f t="shared" si="33"/>
        <v/>
      </c>
      <c r="CL54" s="265" t="str">
        <f t="shared" si="34"/>
        <v/>
      </c>
      <c r="CM54" s="265" t="str">
        <f t="shared" si="35"/>
        <v/>
      </c>
      <c r="CO54" s="265" t="str">
        <f t="shared" si="36"/>
        <v/>
      </c>
      <c r="CQ54" s="265" t="str">
        <f t="shared" si="37"/>
        <v/>
      </c>
    </row>
    <row r="55" spans="2:95" ht="18" customHeight="1" x14ac:dyDescent="0.15">
      <c r="C55" s="37"/>
      <c r="D55" s="37"/>
      <c r="G55" s="131" t="str">
        <f t="shared" si="43"/>
        <v/>
      </c>
      <c r="H55" s="167" t="str">
        <f>IF(②社員基本データ入力!H55="","",②社員基本データ入力!H55)</f>
        <v/>
      </c>
      <c r="I55" s="167" t="str">
        <f>IF(②社員基本データ入力!I55="","",②社員基本データ入力!I55)</f>
        <v/>
      </c>
      <c r="J55" s="167" t="str">
        <f>IF(②社員基本データ入力!J55="","",②社員基本データ入力!J55)</f>
        <v/>
      </c>
      <c r="K55" s="534" t="str">
        <f>IF(②社員基本データ入力!K55="","",②社員基本データ入力!K55)</f>
        <v/>
      </c>
      <c r="L55" s="168" t="str">
        <f>IF(②社員基本データ入力!L55="","",②社員基本データ入力!L55)</f>
        <v/>
      </c>
      <c r="M55" s="167" t="str">
        <f>IF(②社員基本データ入力!M55="","",②社員基本データ入力!M55)</f>
        <v/>
      </c>
      <c r="N55" s="167" t="str">
        <f>IF(②社員基本データ入力!N55="","",②社員基本データ入力!N55)</f>
        <v/>
      </c>
      <c r="O55" s="544" t="str">
        <f>IF(②社員基本データ入力!O55="","",②社員基本データ入力!O55)</f>
        <v/>
      </c>
      <c r="P55" s="544" t="str">
        <f>IF(②社員基本データ入力!P55="","",②社員基本データ入力!P55)</f>
        <v/>
      </c>
      <c r="Q55" s="175" t="str">
        <f t="shared" si="44"/>
        <v/>
      </c>
      <c r="R55" s="175" t="str">
        <f t="shared" si="45"/>
        <v/>
      </c>
      <c r="S55" s="175" t="str">
        <f t="shared" si="46"/>
        <v/>
      </c>
      <c r="T55" s="175" t="str">
        <f t="shared" si="47"/>
        <v/>
      </c>
      <c r="U55" s="536" t="str">
        <f>IF($J55="","",IF(②社員基本データ入力!$U55="","",IF($U$4=1,$AE55-(②社員基本データ入力!$V55+SUM(②社員基本データ入力!$W55:$X55)),IF($U$4=3,($AE55-(SUM($W55:$X55)))*②社員基本データ入力!$U55/(②社員基本データ入力!$U55+②社員基本データ入力!$V55),②社員基本データ入力!$U55))))</f>
        <v/>
      </c>
      <c r="V55" s="536" t="str">
        <f>IF($J55="","",IF(②社員基本データ入力!$V55="","",IF($U$4=2,$AE55-(②社員基本データ入力!$U55+SUM(②社員基本データ入力!$W55:$X55)),IF($U$4=3,($AE55-(SUM($W55:$X55)))*②社員基本データ入力!$V55/(②社員基本データ入力!$U55+②社員基本データ入力!$V55),②社員基本データ入力!$V55))))</f>
        <v/>
      </c>
      <c r="W55" s="536" t="str">
        <f>IF($J55="","",IF(②社員基本データ入力!$W55="","",②社員基本データ入力!$W55))</f>
        <v/>
      </c>
      <c r="X55" s="536" t="str">
        <f>IF($J55="","",IF(②社員基本データ入力!$X55="","",②社員基本データ入力!$X55))</f>
        <v/>
      </c>
      <c r="Y55" s="155" t="str">
        <f>IF($H55="","",②社員基本データ入力!$BF55*③残業代込み賃金設計一覧表!$D$26)</f>
        <v/>
      </c>
      <c r="Z55" s="580" t="str">
        <f t="shared" si="7"/>
        <v/>
      </c>
      <c r="AA55" s="155" t="str">
        <f t="shared" si="39"/>
        <v/>
      </c>
      <c r="AB55" s="155" t="str">
        <f>IF($H55="","",②社員基本データ入力!$BF55*③残業代込み賃金設計一覧表!$D$26)</f>
        <v/>
      </c>
      <c r="AC55" s="580" t="str">
        <f t="shared" si="8"/>
        <v/>
      </c>
      <c r="AD55" s="155" t="str">
        <f t="shared" si="40"/>
        <v/>
      </c>
      <c r="AE55" s="213" t="str">
        <f>IF($H55="","",IF(AND($N55&gt;=$D$14,$B$44=2),②社員基本データ入力!$Y55,IF(AND(③残業代込み賃金設計一覧表!$N55&gt;=$D$14,$B$44=1),$AD55,$AA55)))</f>
        <v/>
      </c>
      <c r="AF55" s="155" t="str">
        <f>IF(②社員基本データ入力!Z55="","",②社員基本データ入力!Z55)</f>
        <v/>
      </c>
      <c r="AG55" s="155" t="str">
        <f>IF(②社員基本データ入力!AA55="","",②社員基本データ入力!AA55)</f>
        <v/>
      </c>
      <c r="AH55" s="155" t="str">
        <f>IF(②社員基本データ入力!AB55="","",②社員基本データ入力!AB55)</f>
        <v/>
      </c>
      <c r="AI55" s="155" t="str">
        <f>IF(②社員基本データ入力!AC55="","",②社員基本データ入力!AC55)</f>
        <v/>
      </c>
      <c r="AJ55" s="155" t="str">
        <f>IF(②社員基本データ入力!AD55="","",②社員基本データ入力!AD55)</f>
        <v/>
      </c>
      <c r="AK55" s="155" t="str">
        <f>IF(②社員基本データ入力!AE55="","",②社員基本データ入力!AE55)</f>
        <v/>
      </c>
      <c r="AL55" s="155" t="str">
        <f>IF(②社員基本データ入力!AF55="","",②社員基本データ入力!AF55)</f>
        <v/>
      </c>
      <c r="AM55" s="155" t="str">
        <f>IF(②社員基本データ入力!AG55="","",②社員基本データ入力!AG55)</f>
        <v/>
      </c>
      <c r="AN55" s="213" t="str">
        <f>IF(②社員基本データ入力!AH55="","",②社員基本データ入力!AH55)</f>
        <v/>
      </c>
      <c r="AO55" s="155" t="str">
        <f>IF(②社員基本データ入力!AI55="","",②社員基本データ入力!AI55)</f>
        <v/>
      </c>
      <c r="AP55" s="155" t="str">
        <f>IF(②社員基本データ入力!AJ55="","",②社員基本データ入力!AJ55)</f>
        <v/>
      </c>
      <c r="AQ55" s="155" t="str">
        <f>IF(②社員基本データ入力!AK55="","",②社員基本データ入力!AK55)</f>
        <v/>
      </c>
      <c r="AR55" s="155" t="str">
        <f>IF(②社員基本データ入力!AL55="","",②社員基本データ入力!AL55)</f>
        <v/>
      </c>
      <c r="AS55" s="155" t="str">
        <f>IF(②社員基本データ入力!AM55="","",②社員基本データ入力!AM55)</f>
        <v/>
      </c>
      <c r="AT55" s="155" t="str">
        <f>IF(②社員基本データ入力!AN55="","",②社員基本データ入力!AN55)</f>
        <v/>
      </c>
      <c r="AU55" s="589" t="str">
        <f>IF(②社員基本データ入力!AO55="","",②社員基本データ入力!AO55)</f>
        <v/>
      </c>
      <c r="AV55" s="596" t="str">
        <f>IF(②社員基本データ入力!AP55="","",②社員基本データ入力!AP55)</f>
        <v/>
      </c>
      <c r="AW55" s="155" t="str">
        <f>IF(②社員基本データ入力!AQ55="","",②社員基本データ入力!AQ55)</f>
        <v/>
      </c>
      <c r="AX55" s="597" t="str">
        <f>IF(②社員基本データ入力!AR55="","",②社員基本データ入力!AR55)</f>
        <v/>
      </c>
      <c r="AY55" s="592" t="str">
        <f>IF(②社員基本データ入力!AS55="","",②社員基本データ入力!AS55)</f>
        <v/>
      </c>
      <c r="AZ55" s="213" t="str">
        <f>IF(②社員基本データ入力!AT55="","",②社員基本データ入力!AT55)</f>
        <v/>
      </c>
      <c r="BA55" s="155" t="str">
        <f t="shared" si="9"/>
        <v/>
      </c>
      <c r="BB55" s="229" t="str">
        <f>IF($J55="","",②社員基本データ入力!$Y55-③残業代込み賃金設計一覧表!$AE55)</f>
        <v/>
      </c>
      <c r="BC55" s="229" t="str">
        <f t="shared" si="10"/>
        <v/>
      </c>
      <c r="BD55" s="229" t="str">
        <f t="shared" si="11"/>
        <v/>
      </c>
      <c r="BE55" s="229" t="str">
        <f t="shared" si="12"/>
        <v/>
      </c>
      <c r="BF55" s="230" t="str">
        <f t="shared" si="13"/>
        <v/>
      </c>
      <c r="BG55" s="229" t="str">
        <f>IF($J55="","",($BU55-②社員基本データ入力!$BH55)*$BO55+($BV55-②社員基本データ入力!$BI55)*$BP55+($BW55-②社員基本データ入力!$BJ55)*$BQ55)</f>
        <v/>
      </c>
      <c r="BH55" s="229" t="str">
        <f t="shared" si="14"/>
        <v/>
      </c>
      <c r="BI55" s="230" t="str">
        <f t="shared" si="15"/>
        <v/>
      </c>
      <c r="BJ55" s="230" t="str">
        <f t="shared" si="16"/>
        <v/>
      </c>
      <c r="BK55" s="230" t="str">
        <f>IF($BS55="","",$BJ55-②社員基本データ入力!$AU55)</f>
        <v/>
      </c>
      <c r="BL55" s="230" t="str">
        <f t="shared" si="17"/>
        <v/>
      </c>
      <c r="BM55" s="230" t="str">
        <f>IF($BS55="","",$BL55-②社員基本データ入力!$AZ55)</f>
        <v/>
      </c>
      <c r="BN55" s="661"/>
      <c r="BO55" s="251" t="str">
        <f t="shared" si="18"/>
        <v/>
      </c>
      <c r="BP55" s="251" t="str">
        <f t="shared" si="19"/>
        <v/>
      </c>
      <c r="BQ55" s="251" t="str">
        <f t="shared" si="20"/>
        <v/>
      </c>
      <c r="BR55" s="661"/>
      <c r="BS55" s="229" t="str">
        <f t="shared" si="41"/>
        <v/>
      </c>
      <c r="BT55" s="229" t="str">
        <f t="shared" si="21"/>
        <v/>
      </c>
      <c r="BU55" s="229" t="str">
        <f t="shared" si="22"/>
        <v/>
      </c>
      <c r="BV55" s="229" t="str">
        <f t="shared" si="23"/>
        <v/>
      </c>
      <c r="BW55" s="229" t="str">
        <f t="shared" si="24"/>
        <v/>
      </c>
      <c r="BX55" s="661"/>
      <c r="BY55" s="262" t="str">
        <f t="shared" si="42"/>
        <v/>
      </c>
      <c r="BZ55" s="262" t="str">
        <f t="shared" si="25"/>
        <v/>
      </c>
      <c r="CA55" s="259" t="str">
        <f t="shared" si="26"/>
        <v/>
      </c>
      <c r="CB55" s="661"/>
      <c r="CC55" s="265" t="str">
        <f t="shared" si="27"/>
        <v/>
      </c>
      <c r="CD55" s="265" t="str">
        <f t="shared" si="28"/>
        <v/>
      </c>
      <c r="CE55" s="265" t="str">
        <f t="shared" si="29"/>
        <v/>
      </c>
      <c r="CF55" s="661"/>
      <c r="CG55" s="265" t="str">
        <f t="shared" si="30"/>
        <v/>
      </c>
      <c r="CH55" s="265" t="str">
        <f t="shared" si="31"/>
        <v/>
      </c>
      <c r="CI55" s="265" t="str">
        <f t="shared" si="32"/>
        <v/>
      </c>
      <c r="CJ55" s="661"/>
      <c r="CK55" s="265" t="str">
        <f t="shared" si="33"/>
        <v/>
      </c>
      <c r="CL55" s="265" t="str">
        <f t="shared" si="34"/>
        <v/>
      </c>
      <c r="CM55" s="265" t="str">
        <f t="shared" si="35"/>
        <v/>
      </c>
      <c r="CO55" s="265" t="str">
        <f t="shared" si="36"/>
        <v/>
      </c>
      <c r="CQ55" s="265" t="str">
        <f t="shared" si="37"/>
        <v/>
      </c>
    </row>
    <row r="56" spans="2:95" ht="18" customHeight="1" x14ac:dyDescent="0.15">
      <c r="C56" s="37"/>
      <c r="D56" s="37"/>
      <c r="G56" s="131" t="str">
        <f>IF(J56="","",G55+1)</f>
        <v/>
      </c>
      <c r="H56" s="167" t="str">
        <f>IF(②社員基本データ入力!H56="","",②社員基本データ入力!H56)</f>
        <v/>
      </c>
      <c r="I56" s="167" t="str">
        <f>IF(②社員基本データ入力!I56="","",②社員基本データ入力!I56)</f>
        <v/>
      </c>
      <c r="J56" s="167" t="str">
        <f>IF(②社員基本データ入力!J56="","",②社員基本データ入力!J56)</f>
        <v/>
      </c>
      <c r="K56" s="534" t="str">
        <f>IF(②社員基本データ入力!K56="","",②社員基本データ入力!K56)</f>
        <v/>
      </c>
      <c r="L56" s="168" t="str">
        <f>IF(②社員基本データ入力!L56="","",②社員基本データ入力!L56)</f>
        <v/>
      </c>
      <c r="M56" s="167" t="str">
        <f>IF(②社員基本データ入力!M56="","",②社員基本データ入力!M56)</f>
        <v/>
      </c>
      <c r="N56" s="167" t="str">
        <f>IF(②社員基本データ入力!N56="","",②社員基本データ入力!N56)</f>
        <v/>
      </c>
      <c r="O56" s="544" t="str">
        <f>IF(②社員基本データ入力!O56="","",②社員基本データ入力!O56)</f>
        <v/>
      </c>
      <c r="P56" s="544" t="str">
        <f>IF(②社員基本データ入力!P56="","",②社員基本データ入力!P56)</f>
        <v/>
      </c>
      <c r="Q56" s="175" t="str">
        <f>IF(O56="","",DATEDIF(O56-1,$Q$6,"Y"))</f>
        <v/>
      </c>
      <c r="R56" s="175" t="str">
        <f>IF(O56="","",DATEDIF(O56-1,$Q$6,"YM"))</f>
        <v/>
      </c>
      <c r="S56" s="175" t="str">
        <f>IF(P56="","",DATEDIF(P56-1,$Q$6,"Y"))</f>
        <v/>
      </c>
      <c r="T56" s="175" t="str">
        <f>IF(P56="","",DATEDIF(P56-1,$Q$6,"YM"))</f>
        <v/>
      </c>
      <c r="U56" s="536" t="str">
        <f>IF($J56="","",IF(②社員基本データ入力!$U56="","",IF($U$4=1,$AE56-(②社員基本データ入力!$V56+SUM(②社員基本データ入力!$W56:$X56)),IF($U$4=3,($AE56-(SUM($W56:$X56)))*②社員基本データ入力!$U56/(②社員基本データ入力!$U56+②社員基本データ入力!$V56),②社員基本データ入力!$U56))))</f>
        <v/>
      </c>
      <c r="V56" s="536" t="str">
        <f>IF($J56="","",IF(②社員基本データ入力!$V56="","",IF($U$4=2,$AE56-(②社員基本データ入力!$U56+SUM(②社員基本データ入力!$W56:$X56)),IF($U$4=3,($AE56-(SUM($W56:$X56)))*②社員基本データ入力!$V56/(②社員基本データ入力!$U56+②社員基本データ入力!$V56),②社員基本データ入力!$V56))))</f>
        <v/>
      </c>
      <c r="W56" s="536" t="str">
        <f>IF($J56="","",IF(②社員基本データ入力!$W56="","",②社員基本データ入力!$W56))</f>
        <v/>
      </c>
      <c r="X56" s="536" t="str">
        <f>IF($J56="","",IF(②社員基本データ入力!$X56="","",②社員基本データ入力!$X56))</f>
        <v/>
      </c>
      <c r="Y56" s="155" t="str">
        <f>IF($H56="","",②社員基本データ入力!$BF56*③残業代込み賃金設計一覧表!$D$26)</f>
        <v/>
      </c>
      <c r="Z56" s="580" t="str">
        <f t="shared" si="7"/>
        <v/>
      </c>
      <c r="AA56" s="155" t="str">
        <f t="shared" si="39"/>
        <v/>
      </c>
      <c r="AB56" s="155" t="str">
        <f>IF($H56="","",②社員基本データ入力!$BF56*③残業代込み賃金設計一覧表!$D$26)</f>
        <v/>
      </c>
      <c r="AC56" s="580" t="str">
        <f t="shared" si="8"/>
        <v/>
      </c>
      <c r="AD56" s="155" t="str">
        <f t="shared" si="40"/>
        <v/>
      </c>
      <c r="AE56" s="213" t="str">
        <f>IF($H56="","",IF(AND($N56&gt;=$D$14,$B$44=2),②社員基本データ入力!$Y56,IF(AND(③残業代込み賃金設計一覧表!$N56&gt;=$D$14,$B$44=1),$AD56,$AA56)))</f>
        <v/>
      </c>
      <c r="AF56" s="155" t="str">
        <f>IF(②社員基本データ入力!Z56="","",②社員基本データ入力!Z56)</f>
        <v/>
      </c>
      <c r="AG56" s="155" t="str">
        <f>IF(②社員基本データ入力!AA56="","",②社員基本データ入力!AA56)</f>
        <v/>
      </c>
      <c r="AH56" s="155" t="str">
        <f>IF(②社員基本データ入力!AB56="","",②社員基本データ入力!AB56)</f>
        <v/>
      </c>
      <c r="AI56" s="155" t="str">
        <f>IF(②社員基本データ入力!AC56="","",②社員基本データ入力!AC56)</f>
        <v/>
      </c>
      <c r="AJ56" s="155" t="str">
        <f>IF(②社員基本データ入力!AD56="","",②社員基本データ入力!AD56)</f>
        <v/>
      </c>
      <c r="AK56" s="155" t="str">
        <f>IF(②社員基本データ入力!AE56="","",②社員基本データ入力!AE56)</f>
        <v/>
      </c>
      <c r="AL56" s="155" t="str">
        <f>IF(②社員基本データ入力!AF56="","",②社員基本データ入力!AF56)</f>
        <v/>
      </c>
      <c r="AM56" s="155" t="str">
        <f>IF(②社員基本データ入力!AG56="","",②社員基本データ入力!AG56)</f>
        <v/>
      </c>
      <c r="AN56" s="213" t="str">
        <f>IF(②社員基本データ入力!AH56="","",②社員基本データ入力!AH56)</f>
        <v/>
      </c>
      <c r="AO56" s="155" t="str">
        <f>IF(②社員基本データ入力!AI56="","",②社員基本データ入力!AI56)</f>
        <v/>
      </c>
      <c r="AP56" s="155" t="str">
        <f>IF(②社員基本データ入力!AJ56="","",②社員基本データ入力!AJ56)</f>
        <v/>
      </c>
      <c r="AQ56" s="155" t="str">
        <f>IF(②社員基本データ入力!AK56="","",②社員基本データ入力!AK56)</f>
        <v/>
      </c>
      <c r="AR56" s="155" t="str">
        <f>IF(②社員基本データ入力!AL56="","",②社員基本データ入力!AL56)</f>
        <v/>
      </c>
      <c r="AS56" s="155" t="str">
        <f>IF(②社員基本データ入力!AM56="","",②社員基本データ入力!AM56)</f>
        <v/>
      </c>
      <c r="AT56" s="155" t="str">
        <f>IF(②社員基本データ入力!AN56="","",②社員基本データ入力!AN56)</f>
        <v/>
      </c>
      <c r="AU56" s="589" t="str">
        <f>IF(②社員基本データ入力!AO56="","",②社員基本データ入力!AO56)</f>
        <v/>
      </c>
      <c r="AV56" s="596" t="str">
        <f>IF(②社員基本データ入力!AP56="","",②社員基本データ入力!AP56)</f>
        <v/>
      </c>
      <c r="AW56" s="155" t="str">
        <f>IF(②社員基本データ入力!AQ56="","",②社員基本データ入力!AQ56)</f>
        <v/>
      </c>
      <c r="AX56" s="597" t="str">
        <f>IF(②社員基本データ入力!AR56="","",②社員基本データ入力!AR56)</f>
        <v/>
      </c>
      <c r="AY56" s="592" t="str">
        <f>IF(②社員基本データ入力!AS56="","",②社員基本データ入力!AS56)</f>
        <v/>
      </c>
      <c r="AZ56" s="213" t="str">
        <f>IF(②社員基本データ入力!AT56="","",②社員基本データ入力!AT56)</f>
        <v/>
      </c>
      <c r="BA56" s="155" t="str">
        <f t="shared" si="9"/>
        <v/>
      </c>
      <c r="BB56" s="229" t="str">
        <f>IF($J56="","",②社員基本データ入力!$Y56-③残業代込み賃金設計一覧表!$AE56)</f>
        <v/>
      </c>
      <c r="BC56" s="229" t="str">
        <f t="shared" si="10"/>
        <v/>
      </c>
      <c r="BD56" s="229" t="str">
        <f t="shared" si="11"/>
        <v/>
      </c>
      <c r="BE56" s="229" t="str">
        <f t="shared" si="12"/>
        <v/>
      </c>
      <c r="BF56" s="230" t="str">
        <f t="shared" si="13"/>
        <v/>
      </c>
      <c r="BG56" s="229" t="str">
        <f>IF($J56="","",($BU56-②社員基本データ入力!$BH56)*$BO56+($BV56-②社員基本データ入力!$BI56)*$BP56+($BW56-②社員基本データ入力!$BJ56)*$BQ56)</f>
        <v/>
      </c>
      <c r="BH56" s="229" t="str">
        <f t="shared" si="14"/>
        <v/>
      </c>
      <c r="BI56" s="230" t="str">
        <f t="shared" si="15"/>
        <v/>
      </c>
      <c r="BJ56" s="230" t="str">
        <f t="shared" si="16"/>
        <v/>
      </c>
      <c r="BK56" s="230" t="str">
        <f>IF($BS56="","",$BJ56-②社員基本データ入力!$AU56)</f>
        <v/>
      </c>
      <c r="BL56" s="230" t="str">
        <f t="shared" si="17"/>
        <v/>
      </c>
      <c r="BM56" s="230" t="str">
        <f>IF($BS56="","",$BL56-②社員基本データ入力!$AZ56)</f>
        <v/>
      </c>
      <c r="BN56" s="661"/>
      <c r="BO56" s="251" t="str">
        <f t="shared" si="18"/>
        <v/>
      </c>
      <c r="BP56" s="251" t="str">
        <f t="shared" si="19"/>
        <v/>
      </c>
      <c r="BQ56" s="251" t="str">
        <f t="shared" si="20"/>
        <v/>
      </c>
      <c r="BR56" s="661"/>
      <c r="BS56" s="229" t="str">
        <f t="shared" si="41"/>
        <v/>
      </c>
      <c r="BT56" s="229" t="str">
        <f t="shared" si="21"/>
        <v/>
      </c>
      <c r="BU56" s="229" t="str">
        <f t="shared" si="22"/>
        <v/>
      </c>
      <c r="BV56" s="229" t="str">
        <f t="shared" si="23"/>
        <v/>
      </c>
      <c r="BW56" s="229" t="str">
        <f t="shared" si="24"/>
        <v/>
      </c>
      <c r="BX56" s="661"/>
      <c r="BY56" s="262" t="str">
        <f t="shared" si="42"/>
        <v/>
      </c>
      <c r="BZ56" s="262" t="str">
        <f t="shared" si="25"/>
        <v/>
      </c>
      <c r="CA56" s="259" t="str">
        <f t="shared" si="26"/>
        <v/>
      </c>
      <c r="CB56" s="661"/>
      <c r="CC56" s="265" t="str">
        <f t="shared" si="27"/>
        <v/>
      </c>
      <c r="CD56" s="265" t="str">
        <f t="shared" si="28"/>
        <v/>
      </c>
      <c r="CE56" s="265" t="str">
        <f t="shared" si="29"/>
        <v/>
      </c>
      <c r="CF56" s="661"/>
      <c r="CG56" s="265" t="str">
        <f t="shared" si="30"/>
        <v/>
      </c>
      <c r="CH56" s="265" t="str">
        <f t="shared" si="31"/>
        <v/>
      </c>
      <c r="CI56" s="265" t="str">
        <f t="shared" si="32"/>
        <v/>
      </c>
      <c r="CJ56" s="661"/>
      <c r="CK56" s="265" t="str">
        <f t="shared" si="33"/>
        <v/>
      </c>
      <c r="CL56" s="265" t="str">
        <f t="shared" si="34"/>
        <v/>
      </c>
      <c r="CM56" s="265" t="str">
        <f t="shared" si="35"/>
        <v/>
      </c>
      <c r="CO56" s="265" t="str">
        <f t="shared" si="36"/>
        <v/>
      </c>
      <c r="CQ56" s="265" t="str">
        <f t="shared" si="37"/>
        <v/>
      </c>
    </row>
    <row r="57" spans="2:95" ht="18" customHeight="1" x14ac:dyDescent="0.2">
      <c r="B57" s="86"/>
      <c r="C57" s="85"/>
      <c r="D57" s="85"/>
      <c r="K57" s="136"/>
      <c r="L57" s="137"/>
    </row>
    <row r="58" spans="2:95" ht="18" customHeight="1" x14ac:dyDescent="0.2">
      <c r="C58" s="37"/>
      <c r="D58" s="37"/>
      <c r="K58" s="136"/>
      <c r="L58" s="137"/>
    </row>
    <row r="59" spans="2:95" ht="18" customHeight="1" x14ac:dyDescent="0.2">
      <c r="B59" s="50"/>
      <c r="C59" s="50"/>
      <c r="D59" s="50"/>
      <c r="K59" s="136"/>
      <c r="L59" s="137"/>
    </row>
    <row r="60" spans="2:95" ht="18" customHeight="1" x14ac:dyDescent="0.2">
      <c r="B60" s="50"/>
      <c r="C60" s="50"/>
      <c r="D60" s="50"/>
      <c r="H60" s="505" t="s">
        <v>295</v>
      </c>
      <c r="K60" s="136"/>
      <c r="L60" s="137"/>
    </row>
    <row r="61" spans="2:95" ht="18" customHeight="1" x14ac:dyDescent="0.2">
      <c r="H61" s="505" t="s">
        <v>296</v>
      </c>
      <c r="K61" s="136"/>
      <c r="L61" s="137"/>
    </row>
    <row r="62" spans="2:95" ht="18" customHeight="1" x14ac:dyDescent="0.2">
      <c r="H62" s="505" t="s">
        <v>297</v>
      </c>
      <c r="K62" s="136"/>
      <c r="L62" s="137"/>
    </row>
    <row r="63" spans="2:95" ht="18" customHeight="1" x14ac:dyDescent="0.2">
      <c r="H63" s="505" t="s">
        <v>298</v>
      </c>
      <c r="K63" s="136"/>
      <c r="L63" s="137"/>
    </row>
    <row r="64" spans="2:95" ht="18" customHeight="1" x14ac:dyDescent="0.2">
      <c r="B64" s="50"/>
      <c r="C64" s="50"/>
      <c r="D64" s="50"/>
      <c r="K64" s="136"/>
      <c r="L64" s="137"/>
    </row>
    <row r="65" spans="2:12" ht="18" customHeight="1" x14ac:dyDescent="0.2">
      <c r="B65" s="50"/>
      <c r="C65" s="50"/>
      <c r="D65" s="50"/>
      <c r="K65" s="136"/>
      <c r="L65" s="137"/>
    </row>
    <row r="66" spans="2:12" ht="18" customHeight="1" x14ac:dyDescent="0.2">
      <c r="C66" s="37"/>
      <c r="D66" s="37"/>
      <c r="K66" s="136"/>
      <c r="L66" s="137"/>
    </row>
    <row r="67" spans="2:12" ht="18" customHeight="1" x14ac:dyDescent="0.2">
      <c r="B67" s="50"/>
      <c r="C67" s="50"/>
      <c r="D67" s="50"/>
      <c r="K67" s="136"/>
      <c r="L67" s="137"/>
    </row>
    <row r="68" spans="2:12" ht="18" customHeight="1" x14ac:dyDescent="0.2">
      <c r="B68" s="50"/>
      <c r="C68" s="50"/>
      <c r="D68" s="50"/>
      <c r="K68" s="136"/>
      <c r="L68" s="137"/>
    </row>
    <row r="69" spans="2:12" ht="18" customHeight="1" x14ac:dyDescent="0.2">
      <c r="B69" s="50"/>
      <c r="C69" s="50"/>
      <c r="D69" s="50"/>
      <c r="K69" s="136"/>
      <c r="L69" s="137"/>
    </row>
    <row r="70" spans="2:12" ht="18" customHeight="1" x14ac:dyDescent="0.2">
      <c r="C70" s="37"/>
      <c r="D70" s="37"/>
      <c r="K70" s="136"/>
      <c r="L70" s="137"/>
    </row>
    <row r="71" spans="2:12" x14ac:dyDescent="0.2">
      <c r="B71" s="50"/>
      <c r="C71" s="50"/>
      <c r="D71" s="50"/>
      <c r="K71" s="136"/>
      <c r="L71" s="137"/>
    </row>
    <row r="72" spans="2:12" x14ac:dyDescent="0.2">
      <c r="B72" s="50"/>
      <c r="C72" s="50"/>
      <c r="D72" s="50"/>
      <c r="K72" s="136"/>
      <c r="L72" s="137"/>
    </row>
    <row r="73" spans="2:12" x14ac:dyDescent="0.2">
      <c r="B73" s="50"/>
      <c r="C73" s="50"/>
      <c r="D73" s="50"/>
      <c r="K73" s="136"/>
      <c r="L73" s="137"/>
    </row>
    <row r="74" spans="2:12" x14ac:dyDescent="0.2">
      <c r="B74" s="50"/>
      <c r="C74" s="50"/>
      <c r="D74" s="50"/>
      <c r="K74" s="136"/>
      <c r="L74" s="137"/>
    </row>
    <row r="75" spans="2:12" x14ac:dyDescent="0.2">
      <c r="B75" s="50"/>
      <c r="C75" s="50"/>
      <c r="D75" s="50"/>
      <c r="K75" s="136"/>
      <c r="L75" s="137"/>
    </row>
    <row r="76" spans="2:12" x14ac:dyDescent="0.2">
      <c r="B76" s="6"/>
      <c r="C76" s="87"/>
      <c r="D76" s="87"/>
      <c r="K76" s="136"/>
      <c r="L76" s="137"/>
    </row>
    <row r="77" spans="2:12" x14ac:dyDescent="0.2">
      <c r="K77" s="136"/>
      <c r="L77" s="137"/>
    </row>
    <row r="78" spans="2:12" x14ac:dyDescent="0.2">
      <c r="K78" s="136"/>
      <c r="L78" s="137"/>
    </row>
    <row r="79" spans="2:12" x14ac:dyDescent="0.2">
      <c r="K79" s="136"/>
      <c r="L79" s="137"/>
    </row>
    <row r="80" spans="2:12" x14ac:dyDescent="0.2">
      <c r="K80" s="136"/>
      <c r="L80" s="137"/>
    </row>
    <row r="81" spans="11:12" x14ac:dyDescent="0.2">
      <c r="K81" s="136"/>
      <c r="L81" s="137"/>
    </row>
    <row r="82" spans="11:12" x14ac:dyDescent="0.2">
      <c r="K82" s="136"/>
      <c r="L82" s="137"/>
    </row>
    <row r="83" spans="11:12" x14ac:dyDescent="0.2">
      <c r="K83" s="136"/>
      <c r="L83" s="137"/>
    </row>
    <row r="84" spans="11:12" x14ac:dyDescent="0.2">
      <c r="K84" s="136"/>
      <c r="L84" s="137"/>
    </row>
  </sheetData>
  <sheetProtection algorithmName="SHA-512" hashValue="9G8yawFTR3y25Q1wEiL3vLL9aeB+V8XmhTV5r8j5rkpp0yzM+qCsJf98U31O90jM1uJImwWt+W3hwJoziBxnCw==" saltValue="GhfeJluJ1avKXKof6pexaA==" spinCount="100000" sheet="1" objects="1" scenarios="1"/>
  <mergeCells count="31">
    <mergeCell ref="Q6:S6"/>
    <mergeCell ref="K8:K9"/>
    <mergeCell ref="O8:O9"/>
    <mergeCell ref="L8:L9"/>
    <mergeCell ref="U3:V3"/>
    <mergeCell ref="S8:T8"/>
    <mergeCell ref="M8:M9"/>
    <mergeCell ref="N8:N9"/>
    <mergeCell ref="U7:X7"/>
    <mergeCell ref="U4:V4"/>
    <mergeCell ref="Q5:S5"/>
    <mergeCell ref="B50:D50"/>
    <mergeCell ref="C30:C31"/>
    <mergeCell ref="C37:C38"/>
    <mergeCell ref="B8:B14"/>
    <mergeCell ref="H8:H9"/>
    <mergeCell ref="B37:B38"/>
    <mergeCell ref="D37:D38"/>
    <mergeCell ref="E37:E38"/>
    <mergeCell ref="B36:C36"/>
    <mergeCell ref="B45:E48"/>
    <mergeCell ref="D30:D31"/>
    <mergeCell ref="B43:D43"/>
    <mergeCell ref="B15:B22"/>
    <mergeCell ref="B30:B31"/>
    <mergeCell ref="E30:E31"/>
    <mergeCell ref="AF7:AZ7"/>
    <mergeCell ref="P8:P9"/>
    <mergeCell ref="U8:X8"/>
    <mergeCell ref="Q8:R8"/>
    <mergeCell ref="J8:J9"/>
  </mergeCells>
  <phoneticPr fontId="2"/>
  <pageMargins left="0.70866141732283472" right="0.70866141732283472" top="0.74803149606299213" bottom="0.74803149606299213" header="0.31496062992125984" footer="0.31496062992125984"/>
  <pageSetup paperSize="9" scale="6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DS84"/>
  <sheetViews>
    <sheetView showGridLines="0" zoomScaleNormal="100" workbookViewId="0">
      <selection activeCell="A2" sqref="A2"/>
    </sheetView>
  </sheetViews>
  <sheetFormatPr defaultColWidth="9" defaultRowHeight="13.2" x14ac:dyDescent="0.2"/>
  <cols>
    <col min="1" max="1" width="2.77734375" style="7" customWidth="1"/>
    <col min="2" max="2" width="5.109375" style="104" customWidth="1"/>
    <col min="3" max="3" width="8.88671875" style="104" customWidth="1"/>
    <col min="4" max="4" width="4.6640625" style="104" customWidth="1"/>
    <col min="5" max="5" width="13.21875" style="7" customWidth="1"/>
    <col min="6" max="6" width="10" style="107" customWidth="1"/>
    <col min="7" max="7" width="10.21875" style="108" customWidth="1"/>
    <col min="8" max="8" width="16.44140625" style="7" customWidth="1"/>
    <col min="9" max="9" width="6.88671875" style="7" customWidth="1"/>
    <col min="10" max="11" width="11" style="7" customWidth="1"/>
    <col min="12" max="15" width="4.77734375" style="7" customWidth="1"/>
    <col min="16" max="17" width="11.6640625" style="7" customWidth="1"/>
    <col min="18" max="19" width="15.109375" style="7" customWidth="1"/>
    <col min="20" max="22" width="11.6640625" style="7" customWidth="1"/>
    <col min="23" max="24" width="15.109375" style="7" customWidth="1"/>
    <col min="25" max="25" width="11.6640625" style="7" customWidth="1"/>
    <col min="26" max="33" width="8.6640625" style="7" customWidth="1"/>
    <col min="34" max="34" width="14.21875" style="7" customWidth="1"/>
    <col min="35" max="35" width="10.109375" style="7" customWidth="1"/>
    <col min="36" max="41" width="8.6640625" style="7" customWidth="1"/>
    <col min="42" max="43" width="16.6640625" style="7" customWidth="1"/>
    <col min="44" max="44" width="13.6640625" style="7" customWidth="1"/>
    <col min="45" max="45" width="13.44140625" style="7" customWidth="1"/>
    <col min="46" max="46" width="14.77734375" style="7" customWidth="1"/>
    <col min="47" max="54" width="8.6640625" style="7" customWidth="1"/>
    <col min="55" max="55" width="14.21875" style="7" customWidth="1"/>
    <col min="56" max="56" width="10.109375" style="7" customWidth="1"/>
    <col min="57" max="62" width="8.6640625" style="7" customWidth="1"/>
    <col min="63" max="64" width="16.6640625" style="7" customWidth="1"/>
    <col min="65" max="65" width="14.21875" style="7" customWidth="1"/>
    <col min="66" max="66" width="13.44140625" style="7" customWidth="1"/>
    <col min="67" max="67" width="14.77734375" style="7" customWidth="1"/>
    <col min="68" max="70" width="15.6640625" style="7" customWidth="1"/>
    <col min="71" max="71" width="16" style="7" customWidth="1"/>
    <col min="72" max="74" width="15.6640625" style="7" customWidth="1"/>
    <col min="75" max="82" width="16" style="7" customWidth="1"/>
    <col min="83" max="83" width="2.6640625" style="7" customWidth="1"/>
    <col min="84" max="89" width="15.6640625" style="7" customWidth="1"/>
    <col min="90" max="90" width="2.6640625" style="7" customWidth="1"/>
    <col min="91" max="100" width="15.21875" style="7" customWidth="1"/>
    <col min="101" max="101" width="3.6640625" style="7" customWidth="1"/>
    <col min="102" max="107" width="15.6640625" style="104" customWidth="1"/>
    <col min="108" max="108" width="3.6640625" style="7" customWidth="1"/>
    <col min="109" max="111" width="15.6640625" style="104" customWidth="1"/>
    <col min="112" max="112" width="3.6640625" style="7" customWidth="1"/>
    <col min="113" max="115" width="15.6640625" style="104" customWidth="1"/>
    <col min="116" max="116" width="3.6640625" style="7" customWidth="1"/>
    <col min="117" max="119" width="15.6640625" style="104" customWidth="1"/>
    <col min="120" max="120" width="3.6640625" style="7" customWidth="1"/>
    <col min="121" max="121" width="24.6640625" style="104" customWidth="1"/>
    <col min="122" max="122" width="3.6640625" style="7" customWidth="1"/>
    <col min="123" max="123" width="21.77734375" style="104" customWidth="1"/>
    <col min="124" max="16384" width="9" style="7"/>
  </cols>
  <sheetData>
    <row r="1" spans="2:123" s="104" customFormat="1" x14ac:dyDescent="0.2">
      <c r="C1" s="104">
        <v>1</v>
      </c>
      <c r="D1" s="104">
        <v>2</v>
      </c>
      <c r="E1" s="104">
        <v>3</v>
      </c>
      <c r="F1" s="104">
        <v>4</v>
      </c>
      <c r="G1" s="104">
        <v>5</v>
      </c>
      <c r="H1" s="104">
        <v>6</v>
      </c>
      <c r="I1" s="104">
        <v>7</v>
      </c>
      <c r="J1" s="104">
        <v>8</v>
      </c>
      <c r="K1" s="104">
        <v>9</v>
      </c>
      <c r="L1" s="104">
        <v>10</v>
      </c>
      <c r="M1" s="104">
        <v>11</v>
      </c>
      <c r="N1" s="104">
        <v>12</v>
      </c>
      <c r="O1" s="104">
        <v>13</v>
      </c>
      <c r="P1" s="104">
        <v>14</v>
      </c>
      <c r="Q1" s="104">
        <v>15</v>
      </c>
      <c r="R1" s="104">
        <v>16</v>
      </c>
      <c r="S1" s="104">
        <v>17</v>
      </c>
      <c r="T1" s="104">
        <v>18</v>
      </c>
      <c r="U1" s="104">
        <v>19</v>
      </c>
      <c r="V1" s="104">
        <v>20</v>
      </c>
      <c r="W1" s="104">
        <v>21</v>
      </c>
      <c r="X1" s="104">
        <v>22</v>
      </c>
      <c r="Y1" s="104">
        <v>23</v>
      </c>
      <c r="Z1" s="104">
        <v>24</v>
      </c>
      <c r="AA1" s="104">
        <v>25</v>
      </c>
      <c r="AB1" s="104">
        <v>26</v>
      </c>
      <c r="AC1" s="104">
        <v>27</v>
      </c>
      <c r="AD1" s="104">
        <v>28</v>
      </c>
      <c r="AE1" s="104">
        <v>29</v>
      </c>
      <c r="AF1" s="104">
        <v>30</v>
      </c>
      <c r="AG1" s="104">
        <v>31</v>
      </c>
      <c r="AH1" s="104">
        <v>32</v>
      </c>
      <c r="AI1" s="104">
        <v>33</v>
      </c>
      <c r="AJ1" s="104">
        <v>34</v>
      </c>
      <c r="AK1" s="104">
        <v>35</v>
      </c>
      <c r="AL1" s="104">
        <v>36</v>
      </c>
      <c r="AM1" s="104">
        <v>37</v>
      </c>
      <c r="AN1" s="104">
        <v>38</v>
      </c>
      <c r="AO1" s="104">
        <v>39</v>
      </c>
      <c r="AP1" s="104">
        <v>40</v>
      </c>
      <c r="AQ1" s="104">
        <v>41</v>
      </c>
      <c r="AR1" s="104">
        <v>42</v>
      </c>
      <c r="AS1" s="104">
        <v>43</v>
      </c>
      <c r="AT1" s="104">
        <v>44</v>
      </c>
      <c r="AU1" s="104">
        <v>45</v>
      </c>
      <c r="AV1" s="104">
        <v>46</v>
      </c>
      <c r="AW1" s="104">
        <v>47</v>
      </c>
      <c r="AX1" s="104">
        <v>48</v>
      </c>
      <c r="AY1" s="104">
        <v>49</v>
      </c>
      <c r="AZ1" s="104">
        <v>50</v>
      </c>
      <c r="BA1" s="104">
        <v>51</v>
      </c>
      <c r="BB1" s="104">
        <v>52</v>
      </c>
      <c r="BC1" s="104">
        <v>53</v>
      </c>
      <c r="BD1" s="104">
        <v>54</v>
      </c>
      <c r="BE1" s="104">
        <v>55</v>
      </c>
      <c r="BF1" s="104">
        <v>56</v>
      </c>
      <c r="BG1" s="104">
        <v>57</v>
      </c>
      <c r="BH1" s="104">
        <v>58</v>
      </c>
      <c r="BI1" s="104">
        <v>59</v>
      </c>
      <c r="BJ1" s="104">
        <v>60</v>
      </c>
      <c r="BK1" s="104">
        <v>61</v>
      </c>
      <c r="BL1" s="104">
        <v>62</v>
      </c>
      <c r="BM1" s="104">
        <v>63</v>
      </c>
      <c r="BN1" s="104">
        <v>64</v>
      </c>
      <c r="BO1" s="104">
        <v>65</v>
      </c>
      <c r="BP1" s="104">
        <v>66</v>
      </c>
      <c r="BQ1" s="104">
        <v>67</v>
      </c>
      <c r="BR1" s="104">
        <v>68</v>
      </c>
      <c r="BS1" s="104">
        <v>69</v>
      </c>
      <c r="BT1" s="104">
        <v>70</v>
      </c>
      <c r="BU1" s="104">
        <v>71</v>
      </c>
      <c r="BV1" s="104">
        <v>72</v>
      </c>
      <c r="BW1" s="104">
        <v>73</v>
      </c>
      <c r="BX1" s="104">
        <v>74</v>
      </c>
      <c r="BY1" s="104">
        <v>75</v>
      </c>
      <c r="BZ1" s="104">
        <v>76</v>
      </c>
      <c r="CA1" s="104">
        <v>77</v>
      </c>
      <c r="CB1" s="104">
        <v>78</v>
      </c>
      <c r="CC1" s="104">
        <v>79</v>
      </c>
      <c r="CD1" s="104">
        <v>80</v>
      </c>
      <c r="CE1" s="104">
        <v>81</v>
      </c>
      <c r="CF1" s="104">
        <v>82</v>
      </c>
      <c r="CG1" s="104">
        <v>83</v>
      </c>
      <c r="CH1" s="104">
        <v>84</v>
      </c>
      <c r="CI1" s="104">
        <v>85</v>
      </c>
      <c r="CJ1" s="104">
        <v>86</v>
      </c>
      <c r="CK1" s="104">
        <v>87</v>
      </c>
      <c r="CL1" s="104">
        <v>88</v>
      </c>
      <c r="CM1" s="104">
        <v>89</v>
      </c>
      <c r="CN1" s="104">
        <v>90</v>
      </c>
      <c r="CO1" s="104">
        <v>91</v>
      </c>
      <c r="CP1" s="104">
        <v>92</v>
      </c>
      <c r="CQ1" s="104">
        <v>93</v>
      </c>
      <c r="CR1" s="104">
        <v>94</v>
      </c>
      <c r="CS1" s="104">
        <v>95</v>
      </c>
      <c r="CT1" s="104">
        <v>96</v>
      </c>
      <c r="CU1" s="104">
        <v>97</v>
      </c>
      <c r="CV1" s="104">
        <v>98</v>
      </c>
      <c r="CW1" s="104">
        <v>99</v>
      </c>
      <c r="CX1" s="104">
        <v>100</v>
      </c>
      <c r="CY1" s="104">
        <v>101</v>
      </c>
      <c r="CZ1" s="104">
        <v>102</v>
      </c>
      <c r="DA1" s="104">
        <v>103</v>
      </c>
      <c r="DB1" s="104">
        <v>104</v>
      </c>
      <c r="DC1" s="104">
        <v>105</v>
      </c>
      <c r="DD1" s="104">
        <v>106</v>
      </c>
      <c r="DE1" s="104">
        <v>107</v>
      </c>
      <c r="DF1" s="104">
        <v>108</v>
      </c>
      <c r="DG1" s="104">
        <v>109</v>
      </c>
      <c r="DH1" s="104">
        <v>110</v>
      </c>
      <c r="DI1" s="104">
        <v>111</v>
      </c>
      <c r="DJ1" s="104">
        <v>112</v>
      </c>
      <c r="DK1" s="104">
        <v>113</v>
      </c>
      <c r="DL1" s="104">
        <v>114</v>
      </c>
      <c r="DM1" s="104">
        <v>115</v>
      </c>
      <c r="DN1" s="104">
        <v>116</v>
      </c>
      <c r="DO1" s="104">
        <v>117</v>
      </c>
      <c r="DP1" s="104">
        <v>118</v>
      </c>
      <c r="DQ1" s="104">
        <v>119</v>
      </c>
      <c r="DR1" s="104">
        <v>120</v>
      </c>
      <c r="DS1" s="104">
        <v>121</v>
      </c>
    </row>
    <row r="2" spans="2:123" ht="23.25" customHeight="1" x14ac:dyDescent="0.2">
      <c r="C2" s="72" t="s">
        <v>248</v>
      </c>
      <c r="H2" s="109"/>
      <c r="I2" s="109"/>
      <c r="J2" s="109"/>
      <c r="K2" s="106"/>
      <c r="M2" s="110"/>
      <c r="O2" s="111"/>
      <c r="DQ2" s="667" t="s">
        <v>335</v>
      </c>
    </row>
    <row r="3" spans="2:123" ht="23.25" customHeight="1" x14ac:dyDescent="0.25">
      <c r="C3" s="105"/>
      <c r="G3" s="504" t="s">
        <v>285</v>
      </c>
      <c r="H3" s="109"/>
      <c r="I3" s="109"/>
      <c r="J3" s="109"/>
      <c r="K3" s="106"/>
      <c r="M3" s="110"/>
      <c r="O3" s="111"/>
      <c r="DQ3" s="648" t="s">
        <v>339</v>
      </c>
    </row>
    <row r="4" spans="2:123" ht="18" customHeight="1" x14ac:dyDescent="0.2">
      <c r="D4" s="113"/>
      <c r="F4" s="114"/>
      <c r="G4" s="115"/>
      <c r="L4" s="138"/>
      <c r="O4" s="111"/>
      <c r="AP4" s="7" t="s">
        <v>214</v>
      </c>
      <c r="AT4" s="112"/>
      <c r="BK4" s="7" t="s">
        <v>334</v>
      </c>
      <c r="BO4" s="112"/>
      <c r="CF4" s="160" t="s">
        <v>317</v>
      </c>
      <c r="CG4" s="148"/>
      <c r="CH4" s="148"/>
      <c r="CI4" s="160" t="s">
        <v>318</v>
      </c>
      <c r="CJ4" s="148"/>
      <c r="CK4" s="148"/>
      <c r="CM4" s="160" t="s">
        <v>320</v>
      </c>
      <c r="CN4" s="148"/>
      <c r="CO4" s="148"/>
      <c r="CP4" s="148"/>
      <c r="CQ4" s="148"/>
      <c r="CR4" s="160" t="s">
        <v>337</v>
      </c>
      <c r="CS4" s="148"/>
      <c r="CT4" s="148"/>
      <c r="CU4" s="148"/>
      <c r="CV4" s="148"/>
      <c r="CX4" s="160" t="s">
        <v>324</v>
      </c>
      <c r="CY4" s="255"/>
      <c r="CZ4" s="255"/>
      <c r="DA4" s="160" t="s">
        <v>323</v>
      </c>
      <c r="DB4" s="255"/>
      <c r="DC4" s="255"/>
      <c r="DE4" s="160" t="s">
        <v>321</v>
      </c>
      <c r="DF4" s="255"/>
      <c r="DG4" s="255"/>
      <c r="DI4" s="160" t="s">
        <v>326</v>
      </c>
      <c r="DJ4" s="255"/>
      <c r="DK4" s="255"/>
      <c r="DM4" s="160" t="s">
        <v>325</v>
      </c>
      <c r="DN4" s="255"/>
      <c r="DO4" s="255"/>
      <c r="DQ4" s="648" t="s">
        <v>336</v>
      </c>
      <c r="DS4" s="648" t="s">
        <v>338</v>
      </c>
    </row>
    <row r="5" spans="2:123" ht="28.5" customHeight="1" x14ac:dyDescent="0.2">
      <c r="B5" s="113"/>
      <c r="C5" s="113"/>
      <c r="D5" s="113"/>
      <c r="E5" s="178" t="s">
        <v>32</v>
      </c>
      <c r="F5" s="117"/>
      <c r="G5" s="118"/>
      <c r="J5" s="104"/>
      <c r="K5" s="104"/>
      <c r="L5" s="1010" t="s">
        <v>71</v>
      </c>
      <c r="M5" s="1010"/>
      <c r="N5" s="1010"/>
      <c r="O5" s="111"/>
      <c r="P5" s="344" t="str">
        <f>IF(P9="","",P9)</f>
        <v>年齢給</v>
      </c>
      <c r="Q5" s="344" t="str">
        <f t="shared" ref="Q5:BZ5" si="0">IF(Q9="","",Q9)</f>
        <v>職能給</v>
      </c>
      <c r="R5" s="344" t="str">
        <f t="shared" si="0"/>
        <v/>
      </c>
      <c r="S5" s="344" t="str">
        <f t="shared" si="0"/>
        <v/>
      </c>
      <c r="T5" s="344" t="str">
        <f t="shared" si="0"/>
        <v>基本給計</v>
      </c>
      <c r="U5" s="330" t="str">
        <f t="shared" si="0"/>
        <v>年齢給</v>
      </c>
      <c r="V5" s="330" t="str">
        <f t="shared" si="0"/>
        <v>職能給</v>
      </c>
      <c r="W5" s="330" t="str">
        <f t="shared" si="0"/>
        <v/>
      </c>
      <c r="X5" s="330" t="str">
        <f t="shared" si="0"/>
        <v/>
      </c>
      <c r="Y5" s="330" t="str">
        <f t="shared" si="0"/>
        <v>基本給計</v>
      </c>
      <c r="Z5" s="344" t="str">
        <f t="shared" si="0"/>
        <v>役職手当
(1)</v>
      </c>
      <c r="AA5" s="344" t="str">
        <f t="shared" si="0"/>
        <v>資格手当</v>
      </c>
      <c r="AB5" s="344" t="str">
        <f t="shared" si="0"/>
        <v>営業手当
(1)</v>
      </c>
      <c r="AC5" s="344" t="str">
        <f t="shared" si="0"/>
        <v/>
      </c>
      <c r="AD5" s="344" t="str">
        <f t="shared" si="0"/>
        <v/>
      </c>
      <c r="AE5" s="344" t="str">
        <f t="shared" si="0"/>
        <v/>
      </c>
      <c r="AF5" s="344" t="str">
        <f t="shared" si="0"/>
        <v/>
      </c>
      <c r="AG5" s="344" t="str">
        <f t="shared" si="0"/>
        <v>皆勤手当</v>
      </c>
      <c r="AH5" s="344" t="str">
        <f t="shared" si="0"/>
        <v>残業算定基礎
算入手当計</v>
      </c>
      <c r="AI5" s="344" t="str">
        <f t="shared" si="0"/>
        <v>家族手当</v>
      </c>
      <c r="AJ5" s="344" t="str">
        <f t="shared" si="0"/>
        <v>通勤手当</v>
      </c>
      <c r="AK5" s="344" t="str">
        <f t="shared" si="0"/>
        <v>単身赴任手当</v>
      </c>
      <c r="AL5" s="344" t="str">
        <f t="shared" si="0"/>
        <v>子女教育手当</v>
      </c>
      <c r="AM5" s="344" t="str">
        <f t="shared" si="0"/>
        <v>住宅手当</v>
      </c>
      <c r="AN5" s="344" t="str">
        <f t="shared" si="0"/>
        <v/>
      </c>
      <c r="AO5" s="344" t="str">
        <f t="shared" si="0"/>
        <v/>
      </c>
      <c r="AP5" s="622" t="str">
        <f t="shared" si="0"/>
        <v>役職手当(2)
（残業代見合）</v>
      </c>
      <c r="AQ5" s="622" t="str">
        <f t="shared" si="0"/>
        <v>営業手当(2)
（残業代見合）</v>
      </c>
      <c r="AR5" s="344" t="str">
        <f t="shared" si="0"/>
        <v/>
      </c>
      <c r="AS5" s="344" t="str">
        <f t="shared" si="0"/>
        <v>残業算定基礎
除外手当計</v>
      </c>
      <c r="AT5" s="345" t="str">
        <f t="shared" si="0"/>
        <v>手当計</v>
      </c>
      <c r="AU5" s="330" t="str">
        <f t="shared" si="0"/>
        <v>役職手当
(1)</v>
      </c>
      <c r="AV5" s="330" t="str">
        <f t="shared" si="0"/>
        <v>資格手当</v>
      </c>
      <c r="AW5" s="330" t="str">
        <f t="shared" si="0"/>
        <v>営業手当
(1)</v>
      </c>
      <c r="AX5" s="330" t="str">
        <f t="shared" si="0"/>
        <v/>
      </c>
      <c r="AY5" s="330" t="str">
        <f t="shared" si="0"/>
        <v/>
      </c>
      <c r="AZ5" s="330" t="str">
        <f t="shared" si="0"/>
        <v/>
      </c>
      <c r="BA5" s="330" t="str">
        <f t="shared" si="0"/>
        <v/>
      </c>
      <c r="BB5" s="330" t="str">
        <f t="shared" si="0"/>
        <v>皆勤手当</v>
      </c>
      <c r="BC5" s="330" t="str">
        <f t="shared" si="0"/>
        <v>残業算定基礎
算入手当計</v>
      </c>
      <c r="BD5" s="330" t="str">
        <f t="shared" si="0"/>
        <v>家族手当</v>
      </c>
      <c r="BE5" s="330" t="str">
        <f t="shared" si="0"/>
        <v>通勤手当</v>
      </c>
      <c r="BF5" s="330" t="str">
        <f t="shared" si="0"/>
        <v>単身赴任手当</v>
      </c>
      <c r="BG5" s="330" t="str">
        <f t="shared" si="0"/>
        <v>子女教育手当</v>
      </c>
      <c r="BH5" s="330" t="str">
        <f t="shared" si="0"/>
        <v>住宅手当</v>
      </c>
      <c r="BI5" s="330" t="str">
        <f t="shared" si="0"/>
        <v/>
      </c>
      <c r="BJ5" s="330" t="str">
        <f t="shared" si="0"/>
        <v/>
      </c>
      <c r="BK5" s="625" t="str">
        <f t="shared" si="0"/>
        <v>役職手当(2)
（残業代見合）</v>
      </c>
      <c r="BL5" s="625" t="str">
        <f t="shared" si="0"/>
        <v>営業手当(2)
（残業代見合）</v>
      </c>
      <c r="BM5" s="330" t="str">
        <f t="shared" si="0"/>
        <v/>
      </c>
      <c r="BN5" s="330" t="str">
        <f t="shared" si="0"/>
        <v>残業算定基礎
除外手当計</v>
      </c>
      <c r="BO5" s="331" t="str">
        <f t="shared" si="0"/>
        <v>手当計</v>
      </c>
      <c r="BP5" s="349" t="str">
        <f t="shared" si="0"/>
        <v>時間外労働手当(変動）</v>
      </c>
      <c r="BQ5" s="349" t="str">
        <f t="shared" si="0"/>
        <v>深夜労働手当(変動）</v>
      </c>
      <c r="BR5" s="349" t="str">
        <f t="shared" si="0"/>
        <v>休日労働手当(変動）</v>
      </c>
      <c r="BS5" s="349" t="str">
        <f t="shared" si="0"/>
        <v>残業手当（変動）計</v>
      </c>
      <c r="BT5" s="347" t="str">
        <f t="shared" si="0"/>
        <v>時間外労働手当(変動）</v>
      </c>
      <c r="BU5" s="347" t="str">
        <f t="shared" si="0"/>
        <v>深夜労働手当(変動）</v>
      </c>
      <c r="BV5" s="347" t="str">
        <f t="shared" si="0"/>
        <v>休日労働手当(変動）</v>
      </c>
      <c r="BW5" s="347" t="str">
        <f t="shared" si="0"/>
        <v>残業手当（変動）計</v>
      </c>
      <c r="BX5" s="653" t="str">
        <f t="shared" si="0"/>
        <v>固定残業手当</v>
      </c>
      <c r="BY5" s="654" t="str">
        <f t="shared" si="0"/>
        <v>旧給与合計(1)</v>
      </c>
      <c r="BZ5" s="655" t="str">
        <f t="shared" si="0"/>
        <v>新給与合計(1)</v>
      </c>
      <c r="CA5" s="656" t="str">
        <f t="shared" ref="CA5:DC5" si="1">IF(CA9="","",CA9)</f>
        <v>新旧差（１）</v>
      </c>
      <c r="CB5" s="654" t="str">
        <f t="shared" si="1"/>
        <v>旧給与合計(2)</v>
      </c>
      <c r="CC5" s="655" t="str">
        <f t="shared" si="1"/>
        <v>新給与合計(2)</v>
      </c>
      <c r="CD5" s="656" t="str">
        <f t="shared" si="1"/>
        <v>新旧差（2）</v>
      </c>
      <c r="CE5" s="658"/>
      <c r="CF5" s="397" t="str">
        <f t="shared" si="1"/>
        <v>時間外労働時間</v>
      </c>
      <c r="CG5" s="396" t="str">
        <f t="shared" si="1"/>
        <v>深夜労働時間</v>
      </c>
      <c r="CH5" s="396" t="str">
        <f t="shared" si="1"/>
        <v>休日労働時間</v>
      </c>
      <c r="CI5" s="399" t="str">
        <f t="shared" si="1"/>
        <v>時間外労働見込み時間</v>
      </c>
      <c r="CJ5" s="398" t="str">
        <f t="shared" si="1"/>
        <v>深夜労働見込み時間</v>
      </c>
      <c r="CK5" s="398" t="str">
        <f t="shared" si="1"/>
        <v>休日労働見込み時間</v>
      </c>
      <c r="CL5" s="660"/>
      <c r="CM5" s="395" t="str">
        <f t="shared" si="1"/>
        <v>割増算定基礎賃金</v>
      </c>
      <c r="CN5" s="396" t="str">
        <f t="shared" si="1"/>
        <v>時間外単価</v>
      </c>
      <c r="CO5" s="396" t="str">
        <f t="shared" si="1"/>
        <v>時間外割増単価</v>
      </c>
      <c r="CP5" s="396" t="str">
        <f t="shared" si="1"/>
        <v>深夜割増単価</v>
      </c>
      <c r="CQ5" s="396" t="str">
        <f t="shared" si="1"/>
        <v>休日割増単価</v>
      </c>
      <c r="CR5" s="347" t="str">
        <f t="shared" si="1"/>
        <v>割増算定基礎賃金</v>
      </c>
      <c r="CS5" s="398" t="str">
        <f t="shared" si="1"/>
        <v>時間外単価</v>
      </c>
      <c r="CT5" s="398" t="str">
        <f t="shared" si="1"/>
        <v>時間外割増単価</v>
      </c>
      <c r="CU5" s="398" t="str">
        <f t="shared" si="1"/>
        <v>深夜割増単価</v>
      </c>
      <c r="CV5" s="398" t="str">
        <f t="shared" si="1"/>
        <v>休日割増単価</v>
      </c>
      <c r="CW5" s="660"/>
      <c r="CX5" s="397" t="str">
        <f t="shared" si="1"/>
        <v>最低賃金基礎賃金</v>
      </c>
      <c r="CY5" s="396" t="str">
        <f t="shared" si="1"/>
        <v>最低賃金対象額</v>
      </c>
      <c r="CZ5" s="396" t="str">
        <f t="shared" si="1"/>
        <v>最低賃金チェック</v>
      </c>
      <c r="DA5" s="399" t="str">
        <f t="shared" si="1"/>
        <v>最低賃金基礎賃金</v>
      </c>
      <c r="DB5" s="398" t="str">
        <f t="shared" si="1"/>
        <v>最低賃金対象額</v>
      </c>
      <c r="DC5" s="398" t="str">
        <f t="shared" si="1"/>
        <v>最低賃金チェック</v>
      </c>
      <c r="DD5" s="658"/>
      <c r="DE5" s="374" t="str">
        <f>IF(DE9="","",DE9)</f>
        <v>時間外労働時間</v>
      </c>
      <c r="DF5" s="375" t="str">
        <f>IF(DF9="","",DF9)</f>
        <v>深夜労働時間</v>
      </c>
      <c r="DG5" s="375" t="str">
        <f>IF(DG9="","",DG9)</f>
        <v>休日労働時間</v>
      </c>
      <c r="DH5" s="658"/>
      <c r="DI5" s="399" t="str">
        <f>IF(DI9="","",DI9)</f>
        <v>時間外労働見なし時間</v>
      </c>
      <c r="DJ5" s="398" t="str">
        <f>IF(DJ9="","",DJ9)</f>
        <v>深夜労働見なし時間</v>
      </c>
      <c r="DK5" s="398" t="str">
        <f>IF(DK9="","",DK9)</f>
        <v>休日労働見なし時間</v>
      </c>
      <c r="DL5" s="658"/>
      <c r="DM5" s="399" t="str">
        <f>IF(DM9="","",DM9)</f>
        <v>時間外労働時間</v>
      </c>
      <c r="DN5" s="398" t="str">
        <f>IF(DN9="","",DN9)</f>
        <v>深夜労働時間</v>
      </c>
      <c r="DO5" s="398" t="str">
        <f>IF(DO9="","",DO9)</f>
        <v>休日労働時間</v>
      </c>
      <c r="DP5" s="510"/>
      <c r="DQ5" s="657" t="str">
        <f>IF(DQ9="","",DQ9)</f>
        <v>時間外労働見なし時間</v>
      </c>
      <c r="DS5" s="657" t="str">
        <f>IF(DS9="","",DS9)</f>
        <v>時間外労働見なし時間</v>
      </c>
    </row>
    <row r="6" spans="2:123" ht="18" customHeight="1" x14ac:dyDescent="0.2">
      <c r="B6" s="113"/>
      <c r="C6" s="113"/>
      <c r="D6" s="113"/>
      <c r="E6" s="179">
        <f ca="1">NOW()</f>
        <v>46068.59863148148</v>
      </c>
      <c r="F6" s="121"/>
      <c r="G6" s="122"/>
      <c r="H6" s="123"/>
      <c r="I6" s="123"/>
      <c r="J6" s="104"/>
      <c r="K6" s="104"/>
      <c r="L6" s="1000">
        <f>②社員基本データ入力!$Q$6</f>
        <v>45748</v>
      </c>
      <c r="M6" s="1001"/>
      <c r="N6" s="1002"/>
      <c r="O6" s="111"/>
      <c r="P6" s="202">
        <f>SUM(P10:P56)</f>
        <v>5320780</v>
      </c>
      <c r="Q6" s="202">
        <f t="shared" ref="Q6:AU6" si="2">SUM(Q10:Q56)</f>
        <v>4986470</v>
      </c>
      <c r="R6" s="203">
        <f t="shared" si="2"/>
        <v>0</v>
      </c>
      <c r="S6" s="203">
        <f t="shared" si="2"/>
        <v>0</v>
      </c>
      <c r="T6" s="203">
        <f t="shared" si="2"/>
        <v>10307250</v>
      </c>
      <c r="U6" s="321">
        <f t="shared" si="2"/>
        <v>5320780</v>
      </c>
      <c r="V6" s="321">
        <f t="shared" si="2"/>
        <v>3497008.0267386311</v>
      </c>
      <c r="W6" s="322">
        <f t="shared" si="2"/>
        <v>0</v>
      </c>
      <c r="X6" s="322">
        <f t="shared" si="2"/>
        <v>0</v>
      </c>
      <c r="Y6" s="322">
        <f t="shared" si="2"/>
        <v>8817788.0267386325</v>
      </c>
      <c r="Z6" s="203">
        <f t="shared" si="2"/>
        <v>290000</v>
      </c>
      <c r="AA6" s="203">
        <f t="shared" si="2"/>
        <v>115000</v>
      </c>
      <c r="AB6" s="203">
        <f t="shared" si="2"/>
        <v>0</v>
      </c>
      <c r="AC6" s="203">
        <f t="shared" si="2"/>
        <v>0</v>
      </c>
      <c r="AD6" s="203">
        <f t="shared" si="2"/>
        <v>0</v>
      </c>
      <c r="AE6" s="203">
        <f t="shared" si="2"/>
        <v>0</v>
      </c>
      <c r="AF6" s="203">
        <f t="shared" si="2"/>
        <v>0</v>
      </c>
      <c r="AG6" s="203">
        <f t="shared" si="2"/>
        <v>160000</v>
      </c>
      <c r="AH6" s="203">
        <f t="shared" si="2"/>
        <v>565000</v>
      </c>
      <c r="AI6" s="203">
        <f t="shared" si="2"/>
        <v>295000</v>
      </c>
      <c r="AJ6" s="203">
        <f t="shared" si="2"/>
        <v>0</v>
      </c>
      <c r="AK6" s="203">
        <f t="shared" si="2"/>
        <v>0</v>
      </c>
      <c r="AL6" s="203">
        <f t="shared" si="2"/>
        <v>0</v>
      </c>
      <c r="AM6" s="203">
        <f t="shared" si="2"/>
        <v>0</v>
      </c>
      <c r="AN6" s="203">
        <f>SUM(AN10:AN56)</f>
        <v>0</v>
      </c>
      <c r="AO6" s="203">
        <f>SUM(AO10:AO56)</f>
        <v>0</v>
      </c>
      <c r="AP6" s="203">
        <f>SUM(AP10:AP56)</f>
        <v>0</v>
      </c>
      <c r="AQ6" s="203">
        <f>SUM(AQ10:AQ56)</f>
        <v>260000</v>
      </c>
      <c r="AR6" s="203">
        <f>SUM(AR10:AR56)</f>
        <v>0</v>
      </c>
      <c r="AS6" s="203">
        <f t="shared" si="2"/>
        <v>555000</v>
      </c>
      <c r="AT6" s="203">
        <f t="shared" si="2"/>
        <v>1120000</v>
      </c>
      <c r="AU6" s="322">
        <f t="shared" si="2"/>
        <v>290000</v>
      </c>
      <c r="AV6" s="322">
        <f t="shared" ref="AV6:BO6" si="3">SUM(AV10:AV56)</f>
        <v>115000</v>
      </c>
      <c r="AW6" s="322">
        <f t="shared" si="3"/>
        <v>0</v>
      </c>
      <c r="AX6" s="322">
        <f t="shared" si="3"/>
        <v>0</v>
      </c>
      <c r="AY6" s="322">
        <f t="shared" si="3"/>
        <v>0</v>
      </c>
      <c r="AZ6" s="322">
        <f t="shared" si="3"/>
        <v>0</v>
      </c>
      <c r="BA6" s="322">
        <f t="shared" si="3"/>
        <v>0</v>
      </c>
      <c r="BB6" s="322">
        <f t="shared" si="3"/>
        <v>160000</v>
      </c>
      <c r="BC6" s="322">
        <f t="shared" si="3"/>
        <v>565000</v>
      </c>
      <c r="BD6" s="322">
        <f t="shared" si="3"/>
        <v>295000</v>
      </c>
      <c r="BE6" s="322">
        <f t="shared" si="3"/>
        <v>0</v>
      </c>
      <c r="BF6" s="322">
        <f t="shared" si="3"/>
        <v>0</v>
      </c>
      <c r="BG6" s="322">
        <f t="shared" si="3"/>
        <v>0</v>
      </c>
      <c r="BH6" s="322">
        <f t="shared" si="3"/>
        <v>0</v>
      </c>
      <c r="BI6" s="322">
        <f>SUM(BI10:BI56)</f>
        <v>0</v>
      </c>
      <c r="BJ6" s="322">
        <f>SUM(BJ10:BJ56)</f>
        <v>0</v>
      </c>
      <c r="BK6" s="322">
        <f>SUM(BK10:BK56)</f>
        <v>0</v>
      </c>
      <c r="BL6" s="322">
        <f>SUM(BL10:BL56)</f>
        <v>260000</v>
      </c>
      <c r="BM6" s="322">
        <f>SUM(BM10:BM56)</f>
        <v>0</v>
      </c>
      <c r="BN6" s="322">
        <f t="shared" si="3"/>
        <v>555000</v>
      </c>
      <c r="BO6" s="322">
        <f t="shared" si="3"/>
        <v>1120000</v>
      </c>
      <c r="BP6" s="256">
        <f t="shared" ref="BP6:CD6" si="4">SUM(BP10:BP56)</f>
        <v>1294238.9423076923</v>
      </c>
      <c r="BQ6" s="256">
        <f t="shared" si="4"/>
        <v>129423.89423076922</v>
      </c>
      <c r="BR6" s="256">
        <f t="shared" si="4"/>
        <v>559111.22307692294</v>
      </c>
      <c r="BS6" s="256">
        <f t="shared" si="4"/>
        <v>1982774.0596153848</v>
      </c>
      <c r="BT6" s="354">
        <f t="shared" si="4"/>
        <v>1083306.6398390341</v>
      </c>
      <c r="BU6" s="354">
        <f t="shared" si="4"/>
        <v>108330.66398390342</v>
      </c>
      <c r="BV6" s="354">
        <f t="shared" si="4"/>
        <v>467988.46841046272</v>
      </c>
      <c r="BW6" s="354">
        <f t="shared" si="4"/>
        <v>1659625.7722334005</v>
      </c>
      <c r="BX6" s="354">
        <f t="shared" si="4"/>
        <v>1812610.260643353</v>
      </c>
      <c r="BY6" s="256">
        <f t="shared" si="4"/>
        <v>11427250</v>
      </c>
      <c r="BZ6" s="256">
        <f t="shared" si="4"/>
        <v>11750398.287381984</v>
      </c>
      <c r="CA6" s="256">
        <f t="shared" si="4"/>
        <v>323148.28738198441</v>
      </c>
      <c r="CB6" s="256">
        <f t="shared" si="4"/>
        <v>13410024.059615385</v>
      </c>
      <c r="CC6" s="256">
        <f t="shared" si="4"/>
        <v>13410024.059615383</v>
      </c>
      <c r="CD6" s="256">
        <f t="shared" si="4"/>
        <v>5.8207660913467407E-11</v>
      </c>
      <c r="CF6" s="256">
        <f t="shared" ref="CF6:CK6" si="5">SUM(CF10:CF56)</f>
        <v>560</v>
      </c>
      <c r="CG6" s="256">
        <f t="shared" si="5"/>
        <v>280</v>
      </c>
      <c r="CH6" s="256">
        <f t="shared" si="5"/>
        <v>224</v>
      </c>
      <c r="CI6" s="354">
        <f t="shared" si="5"/>
        <v>560</v>
      </c>
      <c r="CJ6" s="354">
        <f t="shared" si="5"/>
        <v>280</v>
      </c>
      <c r="CK6" s="354">
        <f t="shared" si="5"/>
        <v>224</v>
      </c>
      <c r="CM6" s="256">
        <f t="shared" ref="CM6:CV6" si="6">SUM(CM10:CM56)</f>
        <v>10872250</v>
      </c>
      <c r="CN6" s="256">
        <f t="shared" si="6"/>
        <v>62724.519230769227</v>
      </c>
      <c r="CO6" s="256">
        <f t="shared" si="6"/>
        <v>78405.649038461532</v>
      </c>
      <c r="CP6" s="256">
        <f t="shared" si="6"/>
        <v>15681.129807692307</v>
      </c>
      <c r="CQ6" s="256">
        <f t="shared" si="6"/>
        <v>84678.100961538454</v>
      </c>
      <c r="CR6" s="354">
        <f t="shared" si="6"/>
        <v>9382788.0267386325</v>
      </c>
      <c r="CS6" s="354">
        <f t="shared" si="6"/>
        <v>54131.469385030548</v>
      </c>
      <c r="CT6" s="354">
        <f t="shared" si="6"/>
        <v>67664.336731288218</v>
      </c>
      <c r="CU6" s="354">
        <f t="shared" si="6"/>
        <v>13532.867346257637</v>
      </c>
      <c r="CV6" s="354">
        <f t="shared" si="6"/>
        <v>73077.483669791254</v>
      </c>
      <c r="CX6" s="256">
        <f t="shared" ref="CX6:DC6" si="7">SUM(CX10:CX56)</f>
        <v>10872250</v>
      </c>
      <c r="CY6" s="256">
        <f t="shared" si="7"/>
        <v>62724.519230769227</v>
      </c>
      <c r="CZ6" s="256">
        <f t="shared" si="7"/>
        <v>0</v>
      </c>
      <c r="DA6" s="354">
        <f t="shared" si="7"/>
        <v>9222788.0267386306</v>
      </c>
      <c r="DB6" s="354">
        <f t="shared" si="7"/>
        <v>53208.392461953634</v>
      </c>
      <c r="DC6" s="354">
        <f t="shared" si="7"/>
        <v>0</v>
      </c>
      <c r="DE6" s="256">
        <f>SUM(DE10:DE56)</f>
        <v>1440</v>
      </c>
      <c r="DF6" s="256">
        <f>SUM(DF10:DF56)</f>
        <v>640</v>
      </c>
      <c r="DG6" s="256">
        <f>SUM(DG10:DG56)</f>
        <v>256</v>
      </c>
      <c r="DI6" s="354">
        <f>SUM(DI10:DI56)</f>
        <v>800</v>
      </c>
      <c r="DJ6" s="354">
        <f>SUM(DJ10:DJ56)</f>
        <v>320</v>
      </c>
      <c r="DK6" s="354">
        <f>SUM(DK10:DK56)</f>
        <v>0</v>
      </c>
      <c r="DM6" s="354">
        <f>SUM(DM10:DM56)</f>
        <v>640</v>
      </c>
      <c r="DN6" s="354">
        <f>SUM(DN10:DN56)</f>
        <v>320</v>
      </c>
      <c r="DO6" s="354">
        <f>SUM(DO10:DO56)</f>
        <v>256</v>
      </c>
      <c r="DQ6" s="266">
        <f>SUM(DQ10:DQ56)</f>
        <v>114</v>
      </c>
      <c r="DS6" s="266">
        <f>SUM(DS10:DS56)</f>
        <v>914</v>
      </c>
    </row>
    <row r="7" spans="2:123" ht="18" customHeight="1" x14ac:dyDescent="0.2">
      <c r="B7" s="113"/>
      <c r="C7" s="113"/>
      <c r="D7" s="113"/>
      <c r="E7" s="106"/>
      <c r="F7" s="125"/>
      <c r="G7" s="125"/>
      <c r="J7" s="104"/>
      <c r="K7" s="104"/>
      <c r="L7" s="106"/>
      <c r="M7" s="106"/>
      <c r="N7" s="106"/>
      <c r="O7" s="111"/>
      <c r="P7" s="1014" t="s">
        <v>219</v>
      </c>
      <c r="Q7" s="1015"/>
      <c r="R7" s="1015"/>
      <c r="S7" s="1015"/>
      <c r="T7" s="1016"/>
      <c r="U7" s="1011" t="s">
        <v>220</v>
      </c>
      <c r="V7" s="1012"/>
      <c r="W7" s="1012"/>
      <c r="X7" s="1012"/>
      <c r="Y7" s="1013"/>
      <c r="Z7" s="1014" t="s">
        <v>221</v>
      </c>
      <c r="AA7" s="1015"/>
      <c r="AB7" s="1015"/>
      <c r="AC7" s="1015"/>
      <c r="AD7" s="1015"/>
      <c r="AE7" s="1015"/>
      <c r="AF7" s="1015"/>
      <c r="AG7" s="1015"/>
      <c r="AH7" s="1015"/>
      <c r="AI7" s="1015"/>
      <c r="AJ7" s="1015"/>
      <c r="AK7" s="1015"/>
      <c r="AL7" s="1015"/>
      <c r="AM7" s="1015"/>
      <c r="AN7" s="1015"/>
      <c r="AO7" s="1015"/>
      <c r="AP7" s="1015"/>
      <c r="AQ7" s="1015"/>
      <c r="AR7" s="1015"/>
      <c r="AS7" s="1015"/>
      <c r="AT7" s="1016"/>
      <c r="AU7" s="1011" t="s">
        <v>222</v>
      </c>
      <c r="AV7" s="1012"/>
      <c r="AW7" s="1012"/>
      <c r="AX7" s="1012"/>
      <c r="AY7" s="1012"/>
      <c r="AZ7" s="1012"/>
      <c r="BA7" s="1012"/>
      <c r="BB7" s="1012"/>
      <c r="BC7" s="1012"/>
      <c r="BD7" s="1012"/>
      <c r="BE7" s="1012"/>
      <c r="BF7" s="1012"/>
      <c r="BG7" s="1012"/>
      <c r="BH7" s="1012"/>
      <c r="BI7" s="1012"/>
      <c r="BJ7" s="1012"/>
      <c r="BK7" s="1012"/>
      <c r="BL7" s="1012"/>
      <c r="BM7" s="1012"/>
      <c r="BN7" s="1012"/>
      <c r="BO7" s="1013"/>
      <c r="BP7" s="1014" t="s">
        <v>223</v>
      </c>
      <c r="BQ7" s="1015"/>
      <c r="BR7" s="1015"/>
      <c r="BS7" s="1016"/>
      <c r="BT7" s="1011" t="s">
        <v>224</v>
      </c>
      <c r="BU7" s="1012"/>
      <c r="BV7" s="1012"/>
      <c r="BW7" s="1013"/>
      <c r="BX7" s="355" t="s">
        <v>225</v>
      </c>
      <c r="BY7" s="206"/>
      <c r="BZ7" s="206"/>
      <c r="CA7" s="206"/>
      <c r="CB7" s="206"/>
      <c r="CC7" s="206"/>
      <c r="CD7" s="207"/>
      <c r="CF7" s="1014" t="s">
        <v>232</v>
      </c>
      <c r="CG7" s="1015"/>
      <c r="CH7" s="1016"/>
      <c r="CI7" s="1011" t="s">
        <v>220</v>
      </c>
      <c r="CJ7" s="1012"/>
      <c r="CK7" s="1013"/>
      <c r="CM7" s="1014" t="s">
        <v>232</v>
      </c>
      <c r="CN7" s="1015"/>
      <c r="CO7" s="1015"/>
      <c r="CP7" s="1015"/>
      <c r="CQ7" s="1016"/>
      <c r="CR7" s="1011" t="s">
        <v>220</v>
      </c>
      <c r="CS7" s="1012"/>
      <c r="CT7" s="1012"/>
      <c r="CU7" s="1012"/>
      <c r="CV7" s="1013"/>
      <c r="CX7" s="1014" t="s">
        <v>232</v>
      </c>
      <c r="CY7" s="1015"/>
      <c r="CZ7" s="1016"/>
      <c r="DA7" s="1011" t="s">
        <v>220</v>
      </c>
      <c r="DB7" s="1012"/>
      <c r="DC7" s="1013"/>
      <c r="DE7" s="1014" t="s">
        <v>232</v>
      </c>
      <c r="DF7" s="1015"/>
      <c r="DG7" s="1016"/>
      <c r="DI7" s="1011" t="s">
        <v>220</v>
      </c>
      <c r="DJ7" s="1012"/>
      <c r="DK7" s="1013"/>
      <c r="DM7" s="1011" t="s">
        <v>220</v>
      </c>
      <c r="DN7" s="1012"/>
      <c r="DO7" s="1013"/>
      <c r="DQ7" s="746"/>
      <c r="DS7" s="746"/>
    </row>
    <row r="8" spans="2:123" ht="18" customHeight="1" x14ac:dyDescent="0.2">
      <c r="B8" s="414" t="s">
        <v>208</v>
      </c>
      <c r="C8" s="404"/>
      <c r="D8" s="180" t="s">
        <v>162</v>
      </c>
      <c r="E8" s="406"/>
      <c r="F8" s="407"/>
      <c r="G8" s="407"/>
      <c r="H8" s="406"/>
      <c r="I8" s="408"/>
      <c r="J8" s="403"/>
      <c r="K8" s="403"/>
      <c r="L8" s="977" t="s">
        <v>165</v>
      </c>
      <c r="M8" s="981"/>
      <c r="N8" s="981" t="s">
        <v>166</v>
      </c>
      <c r="O8" s="981"/>
      <c r="P8" s="1017" t="s">
        <v>172</v>
      </c>
      <c r="Q8" s="1018"/>
      <c r="R8" s="1018"/>
      <c r="S8" s="1018"/>
      <c r="T8" s="314"/>
      <c r="U8" s="1019" t="s">
        <v>172</v>
      </c>
      <c r="V8" s="1020"/>
      <c r="W8" s="1020"/>
      <c r="X8" s="1020"/>
      <c r="Y8" s="327"/>
      <c r="Z8" s="339"/>
      <c r="AA8" s="339"/>
      <c r="AB8" s="339"/>
      <c r="AC8" s="339"/>
      <c r="AD8" s="339"/>
      <c r="AE8" s="339"/>
      <c r="AF8" s="339"/>
      <c r="AG8" s="339"/>
      <c r="AH8" s="339"/>
      <c r="AI8" s="339"/>
      <c r="AJ8" s="339"/>
      <c r="AK8" s="339"/>
      <c r="AL8" s="339"/>
      <c r="AM8" s="339"/>
      <c r="AN8" s="339"/>
      <c r="AO8" s="339"/>
      <c r="AP8" s="340" t="s">
        <v>215</v>
      </c>
      <c r="AQ8" s="340"/>
      <c r="AR8" s="339"/>
      <c r="AS8" s="341"/>
      <c r="AT8" s="401"/>
      <c r="AU8" s="334"/>
      <c r="AV8" s="335"/>
      <c r="AW8" s="335"/>
      <c r="AX8" s="335"/>
      <c r="AY8" s="335"/>
      <c r="AZ8" s="335"/>
      <c r="BA8" s="335"/>
      <c r="BB8" s="335"/>
      <c r="BC8" s="335"/>
      <c r="BD8" s="335"/>
      <c r="BE8" s="335"/>
      <c r="BF8" s="335"/>
      <c r="BG8" s="335"/>
      <c r="BH8" s="335"/>
      <c r="BI8" s="335"/>
      <c r="BJ8" s="335"/>
      <c r="BK8" s="336" t="s">
        <v>215</v>
      </c>
      <c r="BL8" s="336"/>
      <c r="BM8" s="335"/>
      <c r="BN8" s="337"/>
      <c r="BO8" s="356"/>
      <c r="BP8" s="352"/>
      <c r="BQ8" s="339"/>
      <c r="BR8" s="339"/>
      <c r="BS8" s="350"/>
      <c r="BT8" s="334"/>
      <c r="BU8" s="335"/>
      <c r="BV8" s="335"/>
      <c r="BW8" s="356"/>
      <c r="BX8" s="348"/>
      <c r="BY8" s="975" t="s">
        <v>86</v>
      </c>
      <c r="BZ8" s="976"/>
      <c r="CA8" s="977"/>
      <c r="CB8" s="975" t="s">
        <v>226</v>
      </c>
      <c r="CC8" s="976"/>
      <c r="CD8" s="977"/>
      <c r="CF8" s="376"/>
      <c r="CG8" s="377"/>
      <c r="CH8" s="378"/>
      <c r="CI8" s="392"/>
      <c r="CJ8" s="393"/>
      <c r="CK8" s="394"/>
      <c r="CM8" s="376"/>
      <c r="CN8" s="377"/>
      <c r="CO8" s="377"/>
      <c r="CP8" s="377"/>
      <c r="CQ8" s="378"/>
      <c r="CR8" s="392"/>
      <c r="CS8" s="393"/>
      <c r="CT8" s="393"/>
      <c r="CU8" s="393"/>
      <c r="CV8" s="394"/>
      <c r="CX8" s="376"/>
      <c r="CY8" s="377"/>
      <c r="CZ8" s="378"/>
      <c r="DA8" s="392"/>
      <c r="DB8" s="393"/>
      <c r="DC8" s="394"/>
      <c r="DE8" s="376"/>
      <c r="DF8" s="377"/>
      <c r="DG8" s="378"/>
      <c r="DI8" s="392"/>
      <c r="DJ8" s="393"/>
      <c r="DK8" s="394"/>
      <c r="DM8" s="392"/>
      <c r="DN8" s="393"/>
      <c r="DO8" s="394"/>
      <c r="DQ8" s="649" t="str">
        <f>IF(③残業代込み賃金設計一覧表!CO8="","",③残業代込み賃金設計一覧表!CO8)</f>
        <v>残業代見合手当</v>
      </c>
      <c r="DS8" s="649" t="str">
        <f>IF(③残業代込み賃金設計一覧表!CQ8="","",③残業代込み賃金設計一覧表!CQ8)</f>
        <v>小計（②＋④）</v>
      </c>
    </row>
    <row r="9" spans="2:123" ht="27" customHeight="1" x14ac:dyDescent="0.2">
      <c r="B9" s="415"/>
      <c r="C9" s="405" t="s">
        <v>161</v>
      </c>
      <c r="D9" s="181" t="s">
        <v>167</v>
      </c>
      <c r="E9" s="410" t="s">
        <v>33</v>
      </c>
      <c r="F9" s="411" t="s">
        <v>163</v>
      </c>
      <c r="G9" s="411" t="s">
        <v>212</v>
      </c>
      <c r="H9" s="410" t="s">
        <v>164</v>
      </c>
      <c r="I9" s="412" t="s">
        <v>210</v>
      </c>
      <c r="J9" s="413" t="s">
        <v>35</v>
      </c>
      <c r="K9" s="413" t="s">
        <v>36</v>
      </c>
      <c r="L9" s="751" t="s">
        <v>168</v>
      </c>
      <c r="M9" s="746" t="s">
        <v>169</v>
      </c>
      <c r="N9" s="746" t="s">
        <v>168</v>
      </c>
      <c r="O9" s="746" t="s">
        <v>169</v>
      </c>
      <c r="P9" s="315" t="str">
        <f>IF(②社員基本データ入力!U9="","",②社員基本データ入力!U9)</f>
        <v>年齢給</v>
      </c>
      <c r="Q9" s="315" t="str">
        <f>IF(②社員基本データ入力!V9="","",②社員基本データ入力!V9)</f>
        <v>職能給</v>
      </c>
      <c r="R9" s="316" t="str">
        <f>IF(②社員基本データ入力!W9="","",②社員基本データ入力!W9)</f>
        <v/>
      </c>
      <c r="S9" s="317" t="str">
        <f>IF(②社員基本データ入力!X9="","",②社員基本データ入力!X9)</f>
        <v/>
      </c>
      <c r="T9" s="318" t="str">
        <f>IF(②社員基本データ入力!Y9="","",②社員基本データ入力!Y9)</f>
        <v>基本給計</v>
      </c>
      <c r="U9" s="323" t="str">
        <f>IF(③残業代込み賃金設計一覧表!U9="","",③残業代込み賃金設計一覧表!U9)</f>
        <v>年齢給</v>
      </c>
      <c r="V9" s="323" t="str">
        <f>IF(③残業代込み賃金設計一覧表!V9="","",③残業代込み賃金設計一覧表!V9)</f>
        <v>職能給</v>
      </c>
      <c r="W9" s="324" t="str">
        <f>IF(③残業代込み賃金設計一覧表!W9="","",③残業代込み賃金設計一覧表!W9)</f>
        <v/>
      </c>
      <c r="X9" s="325" t="str">
        <f>IF(③残業代込み賃金設計一覧表!X9="","",③残業代込み賃金設計一覧表!X9)</f>
        <v/>
      </c>
      <c r="Y9" s="326" t="str">
        <f>IF(③残業代込み賃金設計一覧表!AE9="","",③残業代込み賃金設計一覧表!AE9)</f>
        <v>基本給計</v>
      </c>
      <c r="Z9" s="343" t="str">
        <f>IF(②社員基本データ入力!Z9="","",②社員基本データ入力!Z9)</f>
        <v>役職手当
(1)</v>
      </c>
      <c r="AA9" s="343" t="str">
        <f>IF(②社員基本データ入力!AA9="","",②社員基本データ入力!AA9)</f>
        <v>資格手当</v>
      </c>
      <c r="AB9" s="343" t="str">
        <f>IF(②社員基本データ入力!AB9="","",②社員基本データ入力!AB9)</f>
        <v>営業手当
(1)</v>
      </c>
      <c r="AC9" s="343" t="str">
        <f>IF(②社員基本データ入力!AC9="","",②社員基本データ入力!AC9)</f>
        <v/>
      </c>
      <c r="AD9" s="343" t="str">
        <f>IF(②社員基本データ入力!AD9="","",②社員基本データ入力!AD9)</f>
        <v/>
      </c>
      <c r="AE9" s="343" t="str">
        <f>IF(②社員基本データ入力!AE9="","",②社員基本データ入力!AE9)</f>
        <v/>
      </c>
      <c r="AF9" s="343" t="str">
        <f>IF(②社員基本データ入力!AF9="","",②社員基本データ入力!AF9)</f>
        <v/>
      </c>
      <c r="AG9" s="343" t="str">
        <f>IF(②社員基本データ入力!AG9="","",②社員基本データ入力!AG9)</f>
        <v>皆勤手当</v>
      </c>
      <c r="AH9" s="400" t="str">
        <f>IF(②社員基本データ入力!AH9="","",②社員基本データ入力!AH9)</f>
        <v>残業算定基礎
算入手当計</v>
      </c>
      <c r="AI9" s="343" t="str">
        <f>IF(②社員基本データ入力!AI9="","",②社員基本データ入力!AI9)</f>
        <v>家族手当</v>
      </c>
      <c r="AJ9" s="343" t="str">
        <f>IF(②社員基本データ入力!AJ9="","",②社員基本データ入力!AJ9)</f>
        <v>通勤手当</v>
      </c>
      <c r="AK9" s="343" t="str">
        <f>IF(②社員基本データ入力!AK9="","",②社員基本データ入力!AK9)</f>
        <v>単身赴任手当</v>
      </c>
      <c r="AL9" s="343" t="str">
        <f>IF(②社員基本データ入力!AL9="","",②社員基本データ入力!AL9)</f>
        <v>子女教育手当</v>
      </c>
      <c r="AM9" s="343" t="str">
        <f>IF(②社員基本データ入力!AM9="","",②社員基本データ入力!AM9)</f>
        <v>住宅手当</v>
      </c>
      <c r="AN9" s="343" t="str">
        <f>IF(②社員基本データ入力!AN9="","",②社員基本データ入力!AN9)</f>
        <v/>
      </c>
      <c r="AO9" s="598" t="str">
        <f>IF(②社員基本データ入力!AO9="","",②社員基本データ入力!AO9)</f>
        <v/>
      </c>
      <c r="AP9" s="623" t="str">
        <f>IF(②社員基本データ入力!AP9="","",②社員基本データ入力!AP9)</f>
        <v>役職手当(2)
（残業代見合）</v>
      </c>
      <c r="AQ9" s="345" t="str">
        <f>IF(②社員基本データ入力!AQ9="","",②社員基本データ入力!AQ9)</f>
        <v>営業手当(2)
（残業代見合）</v>
      </c>
      <c r="AR9" s="604" t="str">
        <f>IF(②社員基本データ入力!AR9="","",②社員基本データ入力!AR9)</f>
        <v/>
      </c>
      <c r="AS9" s="601" t="str">
        <f>IF(②社員基本データ入力!AS9="","",②社員基本データ入力!AS9)</f>
        <v>残業算定基礎
除外手当計</v>
      </c>
      <c r="AT9" s="402" t="s">
        <v>60</v>
      </c>
      <c r="AU9" s="332" t="str">
        <f>IF(③残業代込み賃金設計一覧表!AF9="","",③残業代込み賃金設計一覧表!AF9)</f>
        <v>役職手当
(1)</v>
      </c>
      <c r="AV9" s="332" t="str">
        <f>IF(③残業代込み賃金設計一覧表!AG9="","",③残業代込み賃金設計一覧表!AG9)</f>
        <v>資格手当</v>
      </c>
      <c r="AW9" s="332" t="str">
        <f>IF(③残業代込み賃金設計一覧表!AH9="","",③残業代込み賃金設計一覧表!AH9)</f>
        <v>営業手当
(1)</v>
      </c>
      <c r="AX9" s="332" t="str">
        <f>IF(③残業代込み賃金設計一覧表!AI9="","",③残業代込み賃金設計一覧表!AI9)</f>
        <v/>
      </c>
      <c r="AY9" s="332" t="str">
        <f>IF(③残業代込み賃金設計一覧表!AJ9="","",③残業代込み賃金設計一覧表!AJ9)</f>
        <v/>
      </c>
      <c r="AZ9" s="332" t="str">
        <f>IF(③残業代込み賃金設計一覧表!AK9="","",③残業代込み賃金設計一覧表!AK9)</f>
        <v/>
      </c>
      <c r="BA9" s="332" t="str">
        <f>IF(③残業代込み賃金設計一覧表!AL9="","",③残業代込み賃金設計一覧表!AL9)</f>
        <v/>
      </c>
      <c r="BB9" s="332" t="str">
        <f>IF(③残業代込み賃金設計一覧表!AM9="","",③残業代込み賃金設計一覧表!AM9)</f>
        <v>皆勤手当</v>
      </c>
      <c r="BC9" s="332" t="str">
        <f>IF(③残業代込み賃金設計一覧表!AN9="","",③残業代込み賃金設計一覧表!AN9)</f>
        <v>残業算定基礎
算入手当計</v>
      </c>
      <c r="BD9" s="332" t="str">
        <f>IF(③残業代込み賃金設計一覧表!AO9="","",③残業代込み賃金設計一覧表!AO9)</f>
        <v>家族手当</v>
      </c>
      <c r="BE9" s="332" t="str">
        <f>IF(③残業代込み賃金設計一覧表!AP9="","",③残業代込み賃金設計一覧表!AP9)</f>
        <v>通勤手当</v>
      </c>
      <c r="BF9" s="332" t="str">
        <f>IF(③残業代込み賃金設計一覧表!AQ9="","",③残業代込み賃金設計一覧表!AQ9)</f>
        <v>単身赴任手当</v>
      </c>
      <c r="BG9" s="332" t="str">
        <f>IF(③残業代込み賃金設計一覧表!AR9="","",③残業代込み賃金設計一覧表!AR9)</f>
        <v>子女教育手当</v>
      </c>
      <c r="BH9" s="332" t="str">
        <f>IF(③残業代込み賃金設計一覧表!AS9="","",③残業代込み賃金設計一覧表!AS9)</f>
        <v>住宅手当</v>
      </c>
      <c r="BI9" s="332" t="str">
        <f>IF(③残業代込み賃金設計一覧表!AT9="","",③残業代込み賃金設計一覧表!AT9)</f>
        <v/>
      </c>
      <c r="BJ9" s="609" t="str">
        <f>IF(③残業代込み賃金設計一覧表!AU9="","",③残業代込み賃金設計一覧表!AU9)</f>
        <v/>
      </c>
      <c r="BK9" s="624" t="str">
        <f>IF(③残業代込み賃金設計一覧表!AV9="","",③残業代込み賃金設計一覧表!AV9)</f>
        <v>役職手当(2)
（残業代見合）</v>
      </c>
      <c r="BL9" s="331" t="str">
        <f>IF(③残業代込み賃金設計一覧表!AW9="","",③残業代込み賃金設計一覧表!AW9)</f>
        <v>営業手当(2)
（残業代見合）</v>
      </c>
      <c r="BM9" s="615" t="str">
        <f>IF(③残業代込み賃金設計一覧表!AX9="","",③残業代込み賃金設計一覧表!AX9)</f>
        <v/>
      </c>
      <c r="BN9" s="612" t="str">
        <f>IF(③残業代込み賃金設計一覧表!AY9="","",③残業代込み賃金設計一覧表!AY9)</f>
        <v>残業算定基礎
除外手当計</v>
      </c>
      <c r="BO9" s="333" t="str">
        <f>IF(③残業代込み賃金設計一覧表!AZ9="","",③残業代込み賃金設計一覧表!AZ9)</f>
        <v>手当計</v>
      </c>
      <c r="BP9" s="349" t="str">
        <f>IF(②社員基本データ入力!AV9="","",②社員基本データ入力!AV9)</f>
        <v>時間外労働手当(変動）</v>
      </c>
      <c r="BQ9" s="349" t="str">
        <f>IF(②社員基本データ入力!AW9="","",②社員基本データ入力!AW9)</f>
        <v>深夜労働手当(変動）</v>
      </c>
      <c r="BR9" s="349" t="str">
        <f>IF(②社員基本データ入力!AX9="","",②社員基本データ入力!AX9)</f>
        <v>休日労働手当(変動）</v>
      </c>
      <c r="BS9" s="351" t="str">
        <f>IF(②社員基本データ入力!AY9="","",②社員基本データ入力!AY9)</f>
        <v>残業手当（変動）計</v>
      </c>
      <c r="BT9" s="347" t="str">
        <f>IF(③残業代込み賃金設計一覧表!BC9="","",③残業代込み賃金設計一覧表!BC9)</f>
        <v>時間外労働手当(変動）</v>
      </c>
      <c r="BU9" s="347" t="str">
        <f>IF(③残業代込み賃金設計一覧表!BD9="","",③残業代込み賃金設計一覧表!BD9)</f>
        <v>深夜労働手当(変動）</v>
      </c>
      <c r="BV9" s="347" t="str">
        <f>IF(③残業代込み賃金設計一覧表!BE9="","",③残業代込み賃金設計一覧表!BE9)</f>
        <v>休日労働手当(変動）</v>
      </c>
      <c r="BW9" s="357" t="str">
        <f>IF(③残業代込み賃金設計一覧表!BF9="","",③残業代込み賃金設計一覧表!BF9)</f>
        <v>残業手当（変動）計</v>
      </c>
      <c r="BX9" s="442" t="str">
        <f>IF(③残業代込み賃金設計一覧表!BI9="","",③残業代込み賃金設計一覧表!BI9)</f>
        <v>固定残業手当</v>
      </c>
      <c r="BY9" s="358" t="s">
        <v>227</v>
      </c>
      <c r="BZ9" s="359" t="s">
        <v>228</v>
      </c>
      <c r="CA9" s="360" t="s">
        <v>80</v>
      </c>
      <c r="CB9" s="358" t="s">
        <v>229</v>
      </c>
      <c r="CC9" s="359" t="s">
        <v>230</v>
      </c>
      <c r="CD9" s="361" t="s">
        <v>231</v>
      </c>
      <c r="CE9" s="658"/>
      <c r="CF9" s="374" t="str">
        <f>IF(②社員基本データ入力!BB9="","",②社員基本データ入力!BB9)</f>
        <v>時間外労働時間</v>
      </c>
      <c r="CG9" s="374" t="str">
        <f>IF(②社員基本データ入力!BC9="","",②社員基本データ入力!BC9)</f>
        <v>深夜労働時間</v>
      </c>
      <c r="CH9" s="374" t="str">
        <f>IF(②社員基本データ入力!BD9="","",②社員基本データ入力!BD9)</f>
        <v>休日労働時間</v>
      </c>
      <c r="CI9" s="391" t="str">
        <f>IF(③残業代込み賃金設計一覧表!BO9="","",③残業代込み賃金設計一覧表!BO9)</f>
        <v>時間外労働見込み時間</v>
      </c>
      <c r="CJ9" s="391" t="str">
        <f>IF(③残業代込み賃金設計一覧表!BP9="","",③残業代込み賃金設計一覧表!BP9)</f>
        <v>深夜労働見込み時間</v>
      </c>
      <c r="CK9" s="391" t="str">
        <f>IF(③残業代込み賃金設計一覧表!BQ9="","",③残業代込み賃金設計一覧表!BQ9)</f>
        <v>休日労働見込み時間</v>
      </c>
      <c r="CL9" s="660"/>
      <c r="CM9" s="349" t="str">
        <f>IF(②社員基本データ入力!BF9="","",②社員基本データ入力!BF9)</f>
        <v>割増算定基礎賃金</v>
      </c>
      <c r="CN9" s="397" t="str">
        <f>IF(②社員基本データ入力!BG9="","",②社員基本データ入力!BG9)</f>
        <v>時間外単価</v>
      </c>
      <c r="CO9" s="397" t="str">
        <f>IF(②社員基本データ入力!BH9="","",②社員基本データ入力!BH9)</f>
        <v>時間外割増単価</v>
      </c>
      <c r="CP9" s="397" t="str">
        <f>IF(②社員基本データ入力!BI9="","",②社員基本データ入力!BI9)</f>
        <v>深夜割増単価</v>
      </c>
      <c r="CQ9" s="397" t="str">
        <f>IF(②社員基本データ入力!BJ9="","",②社員基本データ入力!BJ9)</f>
        <v>休日割増単価</v>
      </c>
      <c r="CR9" s="347" t="str">
        <f>IF(③残業代込み賃金設計一覧表!BS9="","",③残業代込み賃金設計一覧表!BS9)</f>
        <v>割増算定基礎賃金</v>
      </c>
      <c r="CS9" s="399" t="str">
        <f>IF(③残業代込み賃金設計一覧表!BT9="","",③残業代込み賃金設計一覧表!BT9)</f>
        <v>時間外単価</v>
      </c>
      <c r="CT9" s="399" t="str">
        <f>IF(③残業代込み賃金設計一覧表!BU9="","",③残業代込み賃金設計一覧表!BU9)</f>
        <v>時間外割増単価</v>
      </c>
      <c r="CU9" s="399" t="str">
        <f>IF(③残業代込み賃金設計一覧表!BV9="","",③残業代込み賃金設計一覧表!BV9)</f>
        <v>深夜割増単価</v>
      </c>
      <c r="CV9" s="399" t="str">
        <f>IF(③残業代込み賃金設計一覧表!BW9="","",③残業代込み賃金設計一覧表!BW9)</f>
        <v>休日割増単価</v>
      </c>
      <c r="CW9" s="660"/>
      <c r="CX9" s="374" t="str">
        <f>IF(②社員基本データ入力!BL9="","",②社員基本データ入力!BL9)</f>
        <v>最低賃金基礎賃金</v>
      </c>
      <c r="CY9" s="374" t="str">
        <f>IF(②社員基本データ入力!BM9="","",②社員基本データ入力!BM9)</f>
        <v>最低賃金対象額</v>
      </c>
      <c r="CZ9" s="374" t="str">
        <f>IF(②社員基本データ入力!BN9="","",②社員基本データ入力!BN9)</f>
        <v>最低賃金チェック</v>
      </c>
      <c r="DA9" s="391" t="str">
        <f>IF(③残業代込み賃金設計一覧表!BY9="","",③残業代込み賃金設計一覧表!BY9)</f>
        <v>最低賃金基礎賃金</v>
      </c>
      <c r="DB9" s="391" t="str">
        <f>IF(③残業代込み賃金設計一覧表!BZ9="","",③残業代込み賃金設計一覧表!BZ9)</f>
        <v>最低賃金対象額</v>
      </c>
      <c r="DC9" s="391" t="str">
        <f>IF(③残業代込み賃金設計一覧表!CA9="","",③残業代込み賃金設計一覧表!CA9)</f>
        <v>最低賃金チェック</v>
      </c>
      <c r="DD9" s="658"/>
      <c r="DE9" s="374" t="str">
        <f>IF(②社員基本データ入力!BP9="","",②社員基本データ入力!BP9)</f>
        <v>時間外労働時間</v>
      </c>
      <c r="DF9" s="374" t="str">
        <f>IF(②社員基本データ入力!BQ9="","",②社員基本データ入力!BQ9)</f>
        <v>深夜労働時間</v>
      </c>
      <c r="DG9" s="374" t="str">
        <f>IF(②社員基本データ入力!BR9="","",②社員基本データ入力!BR9)</f>
        <v>休日労働時間</v>
      </c>
      <c r="DH9" s="658"/>
      <c r="DI9" s="391" t="str">
        <f>IF(③残業代込み賃金設計一覧表!CG9="","",③残業代込み賃金設計一覧表!CG9)</f>
        <v>時間外労働見なし時間</v>
      </c>
      <c r="DJ9" s="391" t="str">
        <f>IF(③残業代込み賃金設計一覧表!CH9="","",③残業代込み賃金設計一覧表!CH9)</f>
        <v>深夜労働見なし時間</v>
      </c>
      <c r="DK9" s="391" t="str">
        <f>IF(③残業代込み賃金設計一覧表!CI9="","",③残業代込み賃金設計一覧表!CI9)</f>
        <v>休日労働見なし時間</v>
      </c>
      <c r="DL9" s="658"/>
      <c r="DM9" s="391" t="str">
        <f>IF(③残業代込み賃金設計一覧表!CK9="","",③残業代込み賃金設計一覧表!CK9)</f>
        <v>時間外労働時間</v>
      </c>
      <c r="DN9" s="391" t="str">
        <f>IF(③残業代込み賃金設計一覧表!CL9="","",③残業代込み賃金設計一覧表!CL9)</f>
        <v>深夜労働時間</v>
      </c>
      <c r="DO9" s="391" t="str">
        <f>IF(③残業代込み賃金設計一覧表!CM9="","",③残業代込み賃金設計一覧表!CM9)</f>
        <v>休日労働時間</v>
      </c>
      <c r="DQ9" s="253" t="str">
        <f>IF(③残業代込み賃金設計一覧表!CO9="","",③残業代込み賃金設計一覧表!CO9)</f>
        <v>時間外労働見なし時間</v>
      </c>
      <c r="DR9" s="666"/>
      <c r="DS9" s="253" t="str">
        <f>IF(③残業代込み賃金設計一覧表!CQ9="","",③残業代込み賃金設計一覧表!CQ9)</f>
        <v>時間外労働見なし時間</v>
      </c>
    </row>
    <row r="10" spans="2:123" s="112" customFormat="1" ht="18" customHeight="1" x14ac:dyDescent="0.2">
      <c r="B10" s="128">
        <f t="shared" ref="B10:B56" si="8">IF(E10="","",B9+1)</f>
        <v>1</v>
      </c>
      <c r="C10" s="530">
        <f>IF(②社員基本データ入力!H10="","",②社員基本データ入力!H10)</f>
        <v>101</v>
      </c>
      <c r="D10" s="165">
        <f>IF(②社員基本データ入力!I10="","",②社員基本データ入力!I10)</f>
        <v>1</v>
      </c>
      <c r="E10" s="531" t="str">
        <f>IF(②社員基本データ入力!J10="","",②社員基本データ入力!J10)</f>
        <v>AC</v>
      </c>
      <c r="F10" s="546" t="str">
        <f>IF(②社員基本データ入力!K10="","",②社員基本データ入力!K10)</f>
        <v/>
      </c>
      <c r="G10" s="409" t="str">
        <f>IF(②社員基本データ入力!L10="","",②社員基本データ入力!L10)</f>
        <v/>
      </c>
      <c r="H10" s="547" t="str">
        <f>IF(②社員基本データ入力!M10="","",②社員基本データ入力!M10)</f>
        <v>一般</v>
      </c>
      <c r="I10" s="547">
        <f>IF(②社員基本データ入力!N10="","",②社員基本データ入力!N10)</f>
        <v>5</v>
      </c>
      <c r="J10" s="533">
        <f>IF(②社員基本データ入力!O10="","",②社員基本データ入力!O10)</f>
        <v>25018</v>
      </c>
      <c r="K10" s="533">
        <f>IF(②社員基本データ入力!P10="","",②社員基本データ入力!P10)</f>
        <v>31908</v>
      </c>
      <c r="L10" s="174">
        <f>IF(J10="","",DATEDIF(J10-1,$L$6,"Y"))</f>
        <v>56</v>
      </c>
      <c r="M10" s="174">
        <f t="shared" ref="M10:M56" si="9">IF(J10="","",DATEDIF(J10-1,$L$6,"YM"))</f>
        <v>9</v>
      </c>
      <c r="N10" s="174">
        <f>IF(K10="","",DATEDIF(K10-1,$L$6,"Y"))</f>
        <v>37</v>
      </c>
      <c r="O10" s="174">
        <f t="shared" ref="O10:O56" si="10">IF(K10="","",DATEDIF(K10-1,$L$6,"YM"))</f>
        <v>10</v>
      </c>
      <c r="P10" s="548">
        <f>IF(②社員基本データ入力!U10="","",②社員基本データ入力!U10)</f>
        <v>177240</v>
      </c>
      <c r="Q10" s="548">
        <f>IF(②社員基本データ入力!V10="","",②社員基本データ入力!V10)</f>
        <v>195980</v>
      </c>
      <c r="R10" s="549" t="str">
        <f>IF(②社員基本データ入力!W10="","",②社員基本データ入力!W10)</f>
        <v/>
      </c>
      <c r="S10" s="549" t="str">
        <f>IF(②社員基本データ入力!X10="","",②社員基本データ入力!X10)</f>
        <v/>
      </c>
      <c r="T10" s="319">
        <f>IF(②社員基本データ入力!Y10="","",②社員基本データ入力!Y10)</f>
        <v>373220</v>
      </c>
      <c r="U10" s="550">
        <f>IF(③残業代込み賃金設計一覧表!U10="","",③残業代込み賃金設計一覧表!U10)</f>
        <v>177240</v>
      </c>
      <c r="V10" s="550">
        <f>IF(③残業代込み賃金設計一覧表!V10="","",③残業代込み賃金設計一覧表!V10)</f>
        <v>134338.51106639841</v>
      </c>
      <c r="W10" s="551" t="str">
        <f>IF(③残業代込み賃金設計一覧表!W10="","",③残業代込み賃金設計一覧表!W10)</f>
        <v/>
      </c>
      <c r="X10" s="551" t="str">
        <f>IF(③残業代込み賃金設計一覧表!X10="","",③残業代込み賃金設計一覧表!X10)</f>
        <v/>
      </c>
      <c r="Y10" s="328">
        <f>IF(③残業代込み賃金設計一覧表!AE10="","",③残業代込み賃金設計一覧表!AE10)</f>
        <v>311578.51106639841</v>
      </c>
      <c r="Z10" s="342" t="str">
        <f>IF(②社員基本データ入力!Z10="","",②社員基本データ入力!Z10)</f>
        <v/>
      </c>
      <c r="AA10" s="342" t="str">
        <f>IF(②社員基本データ入力!AA10="","",②社員基本データ入力!AA10)</f>
        <v/>
      </c>
      <c r="AB10" s="342" t="str">
        <f>IF(②社員基本データ入力!AB10="","",②社員基本データ入力!AB10)</f>
        <v/>
      </c>
      <c r="AC10" s="342" t="str">
        <f>IF(②社員基本データ入力!AC10="","",②社員基本データ入力!AC10)</f>
        <v/>
      </c>
      <c r="AD10" s="342" t="str">
        <f>IF(②社員基本データ入力!AD10="","",②社員基本データ入力!AD10)</f>
        <v/>
      </c>
      <c r="AE10" s="342" t="str">
        <f>IF(②社員基本データ入力!AE10="","",②社員基本データ入力!AE10)</f>
        <v/>
      </c>
      <c r="AF10" s="342" t="str">
        <f>IF(②社員基本データ入力!AF10="","",②社員基本データ入力!AF10)</f>
        <v/>
      </c>
      <c r="AG10" s="342">
        <f>IF(②社員基本データ入力!AG10="","",②社員基本データ入力!AG10)</f>
        <v>5000</v>
      </c>
      <c r="AH10" s="342">
        <f>IF(②社員基本データ入力!AH10="","",②社員基本データ入力!AH10)</f>
        <v>5000</v>
      </c>
      <c r="AI10" s="342">
        <f>IF(②社員基本データ入力!AI10="","",②社員基本データ入力!AI10)</f>
        <v>10000</v>
      </c>
      <c r="AJ10" s="342" t="str">
        <f>IF(②社員基本データ入力!AJ10="","",②社員基本データ入力!AJ10)</f>
        <v/>
      </c>
      <c r="AK10" s="342" t="str">
        <f>IF(②社員基本データ入力!AK10="","",②社員基本データ入力!AK10)</f>
        <v/>
      </c>
      <c r="AL10" s="342" t="str">
        <f>IF(②社員基本データ入力!AL10="","",②社員基本データ入力!AL10)</f>
        <v/>
      </c>
      <c r="AM10" s="342" t="str">
        <f>IF(②社員基本データ入力!AM10="","",②社員基本データ入力!AM10)</f>
        <v/>
      </c>
      <c r="AN10" s="342" t="str">
        <f>IF(②社員基本データ入力!AN10="","",②社員基本データ入力!AN10)</f>
        <v/>
      </c>
      <c r="AO10" s="599" t="str">
        <f>IF(②社員基本データ入力!AO10="","",②社員基本データ入力!AO10)</f>
        <v/>
      </c>
      <c r="AP10" s="605" t="str">
        <f>IF(②社員基本データ入力!AP10="","",②社員基本データ入力!AP10)</f>
        <v/>
      </c>
      <c r="AQ10" s="342" t="str">
        <f>IF(②社員基本データ入力!AQ10="","",②社員基本データ入力!AQ10)</f>
        <v/>
      </c>
      <c r="AR10" s="606" t="str">
        <f>IF(②社員基本データ入力!AR10="","",②社員基本データ入力!AR10)</f>
        <v/>
      </c>
      <c r="AS10" s="602">
        <f>IF(②社員基本データ入力!AS10="","",②社員基本データ入力!AS10)</f>
        <v>10000</v>
      </c>
      <c r="AT10" s="342">
        <f>IF(②社員基本データ入力!AT10="","",②社員基本データ入力!AT10)</f>
        <v>15000</v>
      </c>
      <c r="AU10" s="338" t="str">
        <f>IF(③残業代込み賃金設計一覧表!AF10="","",③残業代込み賃金設計一覧表!AF10)</f>
        <v/>
      </c>
      <c r="AV10" s="338" t="str">
        <f>IF(③残業代込み賃金設計一覧表!AG10="","",③残業代込み賃金設計一覧表!AG10)</f>
        <v/>
      </c>
      <c r="AW10" s="338" t="str">
        <f>IF(③残業代込み賃金設計一覧表!AH10="","",③残業代込み賃金設計一覧表!AH10)</f>
        <v/>
      </c>
      <c r="AX10" s="338" t="str">
        <f>IF(③残業代込み賃金設計一覧表!AI10="","",③残業代込み賃金設計一覧表!AI10)</f>
        <v/>
      </c>
      <c r="AY10" s="338" t="str">
        <f>IF(③残業代込み賃金設計一覧表!AJ10="","",③残業代込み賃金設計一覧表!AJ10)</f>
        <v/>
      </c>
      <c r="AZ10" s="338" t="str">
        <f>IF(③残業代込み賃金設計一覧表!AK10="","",③残業代込み賃金設計一覧表!AK10)</f>
        <v/>
      </c>
      <c r="BA10" s="338" t="str">
        <f>IF(③残業代込み賃金設計一覧表!AL10="","",③残業代込み賃金設計一覧表!AL10)</f>
        <v/>
      </c>
      <c r="BB10" s="338">
        <f>IF(③残業代込み賃金設計一覧表!AM10="","",③残業代込み賃金設計一覧表!AM10)</f>
        <v>5000</v>
      </c>
      <c r="BC10" s="338">
        <f>IF(③残業代込み賃金設計一覧表!AN10="","",③残業代込み賃金設計一覧表!AN10)</f>
        <v>5000</v>
      </c>
      <c r="BD10" s="338">
        <f>IF(③残業代込み賃金設計一覧表!AO10="","",③残業代込み賃金設計一覧表!AO10)</f>
        <v>10000</v>
      </c>
      <c r="BE10" s="338" t="str">
        <f>IF(③残業代込み賃金設計一覧表!AP10="","",③残業代込み賃金設計一覧表!AP10)</f>
        <v/>
      </c>
      <c r="BF10" s="338" t="str">
        <f>IF(③残業代込み賃金設計一覧表!AQ10="","",③残業代込み賃金設計一覧表!AQ10)</f>
        <v/>
      </c>
      <c r="BG10" s="338" t="str">
        <f>IF(③残業代込み賃金設計一覧表!AR10="","",③残業代込み賃金設計一覧表!AR10)</f>
        <v/>
      </c>
      <c r="BH10" s="338" t="str">
        <f>IF(③残業代込み賃金設計一覧表!AS10="","",③残業代込み賃金設計一覧表!AS10)</f>
        <v/>
      </c>
      <c r="BI10" s="338" t="str">
        <f>IF(③残業代込み賃金設計一覧表!AT10="","",③残業代込み賃金設計一覧表!AT10)</f>
        <v/>
      </c>
      <c r="BJ10" s="610" t="str">
        <f>IF(③残業代込み賃金設計一覧表!AU10="","",③残業代込み賃金設計一覧表!AU10)</f>
        <v/>
      </c>
      <c r="BK10" s="616" t="str">
        <f>IF(③残業代込み賃金設計一覧表!AV10="","",③残業代込み賃金設計一覧表!AV10)</f>
        <v/>
      </c>
      <c r="BL10" s="338" t="str">
        <f>IF(③残業代込み賃金設計一覧表!AW10="","",③残業代込み賃金設計一覧表!AW10)</f>
        <v/>
      </c>
      <c r="BM10" s="617" t="str">
        <f>IF(③残業代込み賃金設計一覧表!AX10="","",③残業代込み賃金設計一覧表!AX10)</f>
        <v/>
      </c>
      <c r="BN10" s="613">
        <f>IF(③残業代込み賃金設計一覧表!AY10="","",③残業代込み賃金設計一覧表!AY10)</f>
        <v>10000</v>
      </c>
      <c r="BO10" s="338">
        <f>IF(③残業代込み賃金設計一覧表!AZ10="","",③残業代込み賃金設計一覧表!AZ10)</f>
        <v>15000</v>
      </c>
      <c r="BP10" s="320">
        <f>IF(②社員基本データ入力!AV10="","",②社員基本データ入力!AV10)</f>
        <v>54550.961538461532</v>
      </c>
      <c r="BQ10" s="320">
        <f>IF(②社員基本データ入力!AW10="","",②社員基本データ入力!AW10)</f>
        <v>5455.0961538461534</v>
      </c>
      <c r="BR10" s="320">
        <f>IF(②社員基本データ入力!AX10="","",②社員基本データ入力!AX10)</f>
        <v>23566.015384615384</v>
      </c>
      <c r="BS10" s="319">
        <f>IF(②社員基本データ入力!AY10="","",②社員基本データ入力!AY10)</f>
        <v>83572.073076923072</v>
      </c>
      <c r="BT10" s="329">
        <f>IF(③残業代込み賃金設計一覧表!BC10="","",③残業代込み賃金設計一覧表!BC10)</f>
        <v>45660.362173038229</v>
      </c>
      <c r="BU10" s="329">
        <f>IF(③残業代込み賃金設計一覧表!BD10="","",③残業代込み賃金設計一覧表!BD10)</f>
        <v>4566.0362173038229</v>
      </c>
      <c r="BV10" s="329">
        <f>IF(③残業代込み賃金設計一覧表!BE10="","",③残業代込み賃金設計一覧表!BE10)</f>
        <v>19725.276458752516</v>
      </c>
      <c r="BW10" s="328">
        <f>IF(③残業代込み賃金設計一覧表!BF10="","",③残業代込み賃金設計一覧表!BF10)</f>
        <v>69951.674849094561</v>
      </c>
      <c r="BX10" s="328">
        <f>IF(③残業代込み賃金設計一覧表!BI10="","",③残業代込み賃金設計一覧表!BI10)</f>
        <v>75261.887161430088</v>
      </c>
      <c r="BY10" s="212">
        <f>IF(②社員基本データ入力!$AU10="","",②社員基本データ入力!$AU10)</f>
        <v>388220</v>
      </c>
      <c r="BZ10" s="338">
        <f>IF(③残業代込み賃金設計一覧表!$BJ10="","",③残業代込み賃金設計一覧表!$BJ10)</f>
        <v>401840.3982278285</v>
      </c>
      <c r="CA10" s="270">
        <f t="shared" ref="CA10:CA56" si="11">IF($E10="","",$BZ10-$BY10)</f>
        <v>13620.398227828497</v>
      </c>
      <c r="CB10" s="212">
        <f>IF(②社員基本データ入力!$AZ10="","",②社員基本データ入力!$AZ10)</f>
        <v>471792.07307692309</v>
      </c>
      <c r="CC10" s="338">
        <f>IF(③残業代込み賃金設計一覧表!$BL10="","",③残業代込み賃金設計一覧表!$BL10)</f>
        <v>471792.07307692303</v>
      </c>
      <c r="CD10" s="270">
        <f t="shared" ref="CD10:CD56" si="12">IF($E10="","",$CC10-$CB10)</f>
        <v>-5.8207660913467407E-11</v>
      </c>
      <c r="CE10" s="659"/>
      <c r="CF10" s="379">
        <f>IF(②社員基本データ入力!BB10="","",②社員基本データ入力!BB10)</f>
        <v>20</v>
      </c>
      <c r="CG10" s="379">
        <f>IF(②社員基本データ入力!BC10="","",②社員基本データ入力!BC10)</f>
        <v>10</v>
      </c>
      <c r="CH10" s="379">
        <f>IF(②社員基本データ入力!BD10="","",②社員基本データ入力!BD10)</f>
        <v>8</v>
      </c>
      <c r="CI10" s="362">
        <f>IF(③残業代込み賃金設計一覧表!BO10="","",③残業代込み賃金設計一覧表!BO10)</f>
        <v>20</v>
      </c>
      <c r="CJ10" s="362">
        <f>IF(③残業代込み賃金設計一覧表!BP10="","",③残業代込み賃金設計一覧表!BP10)</f>
        <v>10</v>
      </c>
      <c r="CK10" s="362">
        <f>IF(③残業代込み賃金設計一覧表!BQ10="","",③残業代込み賃金設計一覧表!BQ10)</f>
        <v>8</v>
      </c>
      <c r="CL10" s="659"/>
      <c r="CM10" s="342">
        <f>IF(②社員基本データ入力!BF10="","",②社員基本データ入力!BF10)</f>
        <v>378220</v>
      </c>
      <c r="CN10" s="342">
        <f>IF(②社員基本データ入力!BG10="","",②社員基本データ入力!BG10)</f>
        <v>2182.0384615384614</v>
      </c>
      <c r="CO10" s="342">
        <f>IF(②社員基本データ入力!BH10="","",②社員基本データ入力!BH10)</f>
        <v>2727.5480769230767</v>
      </c>
      <c r="CP10" s="342">
        <f>IF(②社員基本データ入力!BI10="","",②社員基本データ入力!BI10)</f>
        <v>545.50961538461536</v>
      </c>
      <c r="CQ10" s="342">
        <f>IF(②社員基本データ入力!BJ10="","",②社員基本データ入力!BJ10)</f>
        <v>2945.751923076923</v>
      </c>
      <c r="CR10" s="338">
        <f>IF(③残業代込み賃金設計一覧表!BS10="","",③残業代込み賃金設計一覧表!BS10)</f>
        <v>316578.51106639841</v>
      </c>
      <c r="CS10" s="338">
        <f>IF(③残業代込み賃金設計一覧表!BT10="","",③残業代込み賃金設計一覧表!BT10)</f>
        <v>1826.4144869215293</v>
      </c>
      <c r="CT10" s="338">
        <f>IF(③残業代込み賃金設計一覧表!BU10="","",③残業代込み賃金設計一覧表!BU10)</f>
        <v>2283.0181086519115</v>
      </c>
      <c r="CU10" s="338">
        <f>IF(③残業代込み賃金設計一覧表!BV10="","",③残業代込み賃金設計一覧表!BV10)</f>
        <v>456.60362173038232</v>
      </c>
      <c r="CV10" s="338">
        <f>IF(③残業代込み賃金設計一覧表!BW10="","",③残業代込み賃金設計一覧表!BW10)</f>
        <v>2465.6595573440645</v>
      </c>
      <c r="CW10" s="659"/>
      <c r="CX10" s="382">
        <f>IF(②社員基本データ入力!BL10="","",②社員基本データ入力!BL10)</f>
        <v>378220</v>
      </c>
      <c r="CY10" s="382">
        <f>IF(②社員基本データ入力!BM10="","",②社員基本データ入力!BM10)</f>
        <v>2182.0384615384614</v>
      </c>
      <c r="CZ10" s="383" t="str">
        <f>IF(②社員基本データ入力!BN10="","",②社員基本データ入力!BN10)</f>
        <v>○</v>
      </c>
      <c r="DA10" s="365">
        <f>IF(③残業代込み賃金設計一覧表!BY10="","",③残業代込み賃金設計一覧表!BY10)</f>
        <v>311578.51106639841</v>
      </c>
      <c r="DB10" s="365">
        <f>IF(③残業代込み賃金設計一覧表!BZ10="","",③残業代込み賃金設計一覧表!BZ10)</f>
        <v>1797.5683330753754</v>
      </c>
      <c r="DC10" s="366" t="str">
        <f>IF(③残業代込み賃金設計一覧表!CA10="","",③残業代込み賃金設計一覧表!CA10)</f>
        <v>○</v>
      </c>
      <c r="DD10" s="659"/>
      <c r="DE10" s="388">
        <f>IF(②社員基本データ入力!BP10="","",②社員基本データ入力!BP10)</f>
        <v>45</v>
      </c>
      <c r="DF10" s="388">
        <f>IF(②社員基本データ入力!BQ10="","",②社員基本データ入力!BQ10)</f>
        <v>20</v>
      </c>
      <c r="DG10" s="388">
        <f>IF(②社員基本データ入力!BR10="","",②社員基本データ入力!BR10)</f>
        <v>8</v>
      </c>
      <c r="DH10" s="659"/>
      <c r="DI10" s="371">
        <f>IF(③残業代込み賃金設計一覧表!CG10="","",③残業代込み賃金設計一覧表!CG10)</f>
        <v>25</v>
      </c>
      <c r="DJ10" s="371">
        <f>IF(③残業代込み賃金設計一覧表!CH10="","",③残業代込み賃金設計一覧表!CH10)</f>
        <v>10</v>
      </c>
      <c r="DK10" s="371">
        <f>IF(③残業代込み賃金設計一覧表!CI10="","",③残業代込み賃金設計一覧表!CI10)</f>
        <v>0</v>
      </c>
      <c r="DL10" s="659"/>
      <c r="DM10" s="371">
        <f>IF(③残業代込み賃金設計一覧表!CK10="","",③残業代込み賃金設計一覧表!CK10)</f>
        <v>20</v>
      </c>
      <c r="DN10" s="371">
        <f>IF(③残業代込み賃金設計一覧表!CL10="","",③残業代込み賃金設計一覧表!CL10)</f>
        <v>10</v>
      </c>
      <c r="DO10" s="371">
        <f>IF(③残業代込み賃金設計一覧表!CM10="","",③残業代込み賃金設計一覧表!CM10)</f>
        <v>8</v>
      </c>
      <c r="DQ10" s="263">
        <f>IF(③残業代込み賃金設計一覧表!CO10="","",③残業代込み賃金設計一覧表!CO10)</f>
        <v>0</v>
      </c>
      <c r="DS10" s="263">
        <f>IF(③残業代込み賃金設計一覧表!CQ10="","",③残業代込み賃金設計一覧表!CQ10)</f>
        <v>25</v>
      </c>
    </row>
    <row r="11" spans="2:123" s="112" customFormat="1" ht="18" customHeight="1" x14ac:dyDescent="0.2">
      <c r="B11" s="131">
        <f t="shared" si="8"/>
        <v>2</v>
      </c>
      <c r="C11" s="167">
        <f>IF(②社員基本データ入力!H11="","",②社員基本データ入力!H11)</f>
        <v>102</v>
      </c>
      <c r="D11" s="167">
        <f>IF(②社員基本データ入力!I11="","",②社員基本データ入力!I11)</f>
        <v>1</v>
      </c>
      <c r="E11" s="173" t="str">
        <f>IF(②社員基本データ入力!J11="","",②社員基本データ入力!J11)</f>
        <v>AD</v>
      </c>
      <c r="F11" s="534" t="str">
        <f>IF(②社員基本データ入力!K11="","",②社員基本データ入力!K11)</f>
        <v/>
      </c>
      <c r="G11" s="168" t="str">
        <f>IF(②社員基本データ入力!L11="","",②社員基本データ入力!L11)</f>
        <v/>
      </c>
      <c r="H11" s="167" t="str">
        <f>IF(②社員基本データ入力!M11="","",②社員基本データ入力!M11)</f>
        <v>主任</v>
      </c>
      <c r="I11" s="167">
        <f>IF(②社員基本データ入力!N11="","",②社員基本データ入力!N11)</f>
        <v>6</v>
      </c>
      <c r="J11" s="535">
        <f>IF(②社員基本データ入力!O11="","",②社員基本データ入力!O11)</f>
        <v>24804</v>
      </c>
      <c r="K11" s="535">
        <f>IF(②社員基本データ入力!P11="","",②社員基本データ入力!P11)</f>
        <v>32259</v>
      </c>
      <c r="L11" s="175">
        <f t="shared" ref="L11:L56" si="13">IF(J11="","",DATEDIF(J11-1,$L$6,"Y"))</f>
        <v>57</v>
      </c>
      <c r="M11" s="175">
        <f t="shared" si="9"/>
        <v>4</v>
      </c>
      <c r="N11" s="176">
        <f t="shared" ref="N11:N56" si="14">IF(K11="","",DATEDIF(K11-1,$L$6,"Y"))</f>
        <v>36</v>
      </c>
      <c r="O11" s="176">
        <f t="shared" si="10"/>
        <v>11</v>
      </c>
      <c r="P11" s="552">
        <f>IF(②社員基本データ入力!U11="","",②社員基本データ入力!U11)</f>
        <v>176240</v>
      </c>
      <c r="Q11" s="552">
        <f>IF(②社員基本データ入力!V11="","",②社員基本データ入力!V11)</f>
        <v>194640</v>
      </c>
      <c r="R11" s="553" t="str">
        <f>IF(②社員基本データ入力!W11="","",②社員基本データ入力!W11)</f>
        <v/>
      </c>
      <c r="S11" s="553" t="str">
        <f>IF(②社員基本データ入力!X11="","",②社員基本データ入力!X11)</f>
        <v/>
      </c>
      <c r="T11" s="320">
        <f>IF(②社員基本データ入力!Y11="","",②社員基本データ入力!Y11)</f>
        <v>370880</v>
      </c>
      <c r="U11" s="554">
        <f>IF(③残業代込み賃金設計一覧表!U11="","",③残業代込み賃金設計一覧表!U11)</f>
        <v>176240</v>
      </c>
      <c r="V11" s="554">
        <f>IF(③残業代込み賃金設計一覧表!V11="","",③残業代込み賃金設計一覧表!V11)</f>
        <v>130120.32193158951</v>
      </c>
      <c r="W11" s="555" t="str">
        <f>IF(③残業代込み賃金設計一覧表!W11="","",③残業代込み賃金設計一覧表!W11)</f>
        <v/>
      </c>
      <c r="X11" s="555" t="str">
        <f>IF(③残業代込み賃金設計一覧表!X11="","",③残業代込み賃金設計一覧表!X11)</f>
        <v/>
      </c>
      <c r="Y11" s="329">
        <f>IF(③残業代込み賃金設計一覧表!AE11="","",③残業代込み賃金設計一覧表!AE11)</f>
        <v>306360.32193158951</v>
      </c>
      <c r="Z11" s="320">
        <f>IF(②社員基本データ入力!Z11="","",②社員基本データ入力!Z11)</f>
        <v>10000</v>
      </c>
      <c r="AA11" s="320">
        <f>IF(②社員基本データ入力!AA11="","",②社員基本データ入力!AA11)</f>
        <v>10000</v>
      </c>
      <c r="AB11" s="320" t="str">
        <f>IF(②社員基本データ入力!AB11="","",②社員基本データ入力!AB11)</f>
        <v/>
      </c>
      <c r="AC11" s="320" t="str">
        <f>IF(②社員基本データ入力!AC11="","",②社員基本データ入力!AC11)</f>
        <v/>
      </c>
      <c r="AD11" s="320" t="str">
        <f>IF(②社員基本データ入力!AD11="","",②社員基本データ入力!AD11)</f>
        <v/>
      </c>
      <c r="AE11" s="320" t="str">
        <f>IF(②社員基本データ入力!AE11="","",②社員基本データ入力!AE11)</f>
        <v/>
      </c>
      <c r="AF11" s="320" t="str">
        <f>IF(②社員基本データ入力!AF11="","",②社員基本データ入力!AF11)</f>
        <v/>
      </c>
      <c r="AG11" s="320">
        <f>IF(②社員基本データ入力!AG11="","",②社員基本データ入力!AG11)</f>
        <v>5000</v>
      </c>
      <c r="AH11" s="320">
        <f>IF(②社員基本データ入力!AH11="","",②社員基本データ入力!AH11)</f>
        <v>25000</v>
      </c>
      <c r="AI11" s="320">
        <f>IF(②社員基本データ入力!AI11="","",②社員基本データ入力!AI11)</f>
        <v>10000</v>
      </c>
      <c r="AJ11" s="320" t="str">
        <f>IF(②社員基本データ入力!AJ11="","",②社員基本データ入力!AJ11)</f>
        <v/>
      </c>
      <c r="AK11" s="320" t="str">
        <f>IF(②社員基本データ入力!AK11="","",②社員基本データ入力!AK11)</f>
        <v/>
      </c>
      <c r="AL11" s="320" t="str">
        <f>IF(②社員基本データ入力!AL11="","",②社員基本データ入力!AL11)</f>
        <v/>
      </c>
      <c r="AM11" s="320" t="str">
        <f>IF(②社員基本データ入力!AM11="","",②社員基本データ入力!AM11)</f>
        <v/>
      </c>
      <c r="AN11" s="320" t="str">
        <f>IF(②社員基本データ入力!AN11="","",②社員基本データ入力!AN11)</f>
        <v/>
      </c>
      <c r="AO11" s="600" t="str">
        <f>IF(②社員基本データ入力!AO11="","",②社員基本データ入力!AO11)</f>
        <v/>
      </c>
      <c r="AP11" s="607" t="str">
        <f>IF(②社員基本データ入力!AP11="","",②社員基本データ入力!AP11)</f>
        <v/>
      </c>
      <c r="AQ11" s="320" t="str">
        <f>IF(②社員基本データ入力!AQ11="","",②社員基本データ入力!AQ11)</f>
        <v/>
      </c>
      <c r="AR11" s="608" t="str">
        <f>IF(②社員基本データ入力!AR11="","",②社員基本データ入力!AR11)</f>
        <v/>
      </c>
      <c r="AS11" s="603">
        <f>IF(②社員基本データ入力!AS11="","",②社員基本データ入力!AS11)</f>
        <v>10000</v>
      </c>
      <c r="AT11" s="320">
        <f>IF(②社員基本データ入力!AT11="","",②社員基本データ入力!AT11)</f>
        <v>35000</v>
      </c>
      <c r="AU11" s="329">
        <f>IF(③残業代込み賃金設計一覧表!AF11="","",③残業代込み賃金設計一覧表!AF11)</f>
        <v>10000</v>
      </c>
      <c r="AV11" s="329">
        <f>IF(③残業代込み賃金設計一覧表!AG11="","",③残業代込み賃金設計一覧表!AG11)</f>
        <v>10000</v>
      </c>
      <c r="AW11" s="329" t="str">
        <f>IF(③残業代込み賃金設計一覧表!AH11="","",③残業代込み賃金設計一覧表!AH11)</f>
        <v/>
      </c>
      <c r="AX11" s="329" t="str">
        <f>IF(③残業代込み賃金設計一覧表!AI11="","",③残業代込み賃金設計一覧表!AI11)</f>
        <v/>
      </c>
      <c r="AY11" s="329" t="str">
        <f>IF(③残業代込み賃金設計一覧表!AJ11="","",③残業代込み賃金設計一覧表!AJ11)</f>
        <v/>
      </c>
      <c r="AZ11" s="329" t="str">
        <f>IF(③残業代込み賃金設計一覧表!AK11="","",③残業代込み賃金設計一覧表!AK11)</f>
        <v/>
      </c>
      <c r="BA11" s="329" t="str">
        <f>IF(③残業代込み賃金設計一覧表!AL11="","",③残業代込み賃金設計一覧表!AL11)</f>
        <v/>
      </c>
      <c r="BB11" s="329">
        <f>IF(③残業代込み賃金設計一覧表!AM11="","",③残業代込み賃金設計一覧表!AM11)</f>
        <v>5000</v>
      </c>
      <c r="BC11" s="329">
        <f>IF(③残業代込み賃金設計一覧表!AN11="","",③残業代込み賃金設計一覧表!AN11)</f>
        <v>25000</v>
      </c>
      <c r="BD11" s="329">
        <f>IF(③残業代込み賃金設計一覧表!AO11="","",③残業代込み賃金設計一覧表!AO11)</f>
        <v>10000</v>
      </c>
      <c r="BE11" s="329" t="str">
        <f>IF(③残業代込み賃金設計一覧表!AP11="","",③残業代込み賃金設計一覧表!AP11)</f>
        <v/>
      </c>
      <c r="BF11" s="329" t="str">
        <f>IF(③残業代込み賃金設計一覧表!AQ11="","",③残業代込み賃金設計一覧表!AQ11)</f>
        <v/>
      </c>
      <c r="BG11" s="329" t="str">
        <f>IF(③残業代込み賃金設計一覧表!AR11="","",③残業代込み賃金設計一覧表!AR11)</f>
        <v/>
      </c>
      <c r="BH11" s="329" t="str">
        <f>IF(③残業代込み賃金設計一覧表!AS11="","",③残業代込み賃金設計一覧表!AS11)</f>
        <v/>
      </c>
      <c r="BI11" s="329" t="str">
        <f>IF(③残業代込み賃金設計一覧表!AT11="","",③残業代込み賃金設計一覧表!AT11)</f>
        <v/>
      </c>
      <c r="BJ11" s="611" t="str">
        <f>IF(③残業代込み賃金設計一覧表!AU11="","",③残業代込み賃金設計一覧表!AU11)</f>
        <v/>
      </c>
      <c r="BK11" s="618" t="str">
        <f>IF(③残業代込み賃金設計一覧表!AV11="","",③残業代込み賃金設計一覧表!AV11)</f>
        <v/>
      </c>
      <c r="BL11" s="329" t="str">
        <f>IF(③残業代込み賃金設計一覧表!AW11="","",③残業代込み賃金設計一覧表!AW11)</f>
        <v/>
      </c>
      <c r="BM11" s="619" t="str">
        <f>IF(③残業代込み賃金設計一覧表!AX11="","",③残業代込み賃金設計一覧表!AX11)</f>
        <v/>
      </c>
      <c r="BN11" s="614">
        <f>IF(③残業代込み賃金設計一覧表!AY11="","",③残業代込み賃金設計一覧表!AY11)</f>
        <v>10000</v>
      </c>
      <c r="BO11" s="329">
        <f>IF(③残業代込み賃金設計一覧表!AZ11="","",③残業代込み賃金設計一覧表!AZ11)</f>
        <v>35000</v>
      </c>
      <c r="BP11" s="320">
        <f>IF(②社員基本データ入力!AV11="","",②社員基本データ入力!AV11)</f>
        <v>57098.076923076915</v>
      </c>
      <c r="BQ11" s="320">
        <f>IF(②社員基本データ入力!AW11="","",②社員基本データ入力!AW11)</f>
        <v>5709.8076923076915</v>
      </c>
      <c r="BR11" s="320">
        <f>IF(②社員基本データ入力!AX11="","",②社員基本データ入力!AX11)</f>
        <v>24666.369230769229</v>
      </c>
      <c r="BS11" s="320">
        <f>IF(②社員基本データ入力!AY11="","",②社員基本データ入力!AY11)</f>
        <v>87474.253846153835</v>
      </c>
      <c r="BT11" s="329">
        <f>IF(③残業代込み賃金設計一覧表!BC11="","",③残業代込み賃金設計一覧表!BC11)</f>
        <v>47792.354124748483</v>
      </c>
      <c r="BU11" s="329">
        <f>IF(③残業代込み賃金設計一覧表!BD11="","",③残業代込み賃金設計一覧表!BD11)</f>
        <v>4779.2354124748481</v>
      </c>
      <c r="BV11" s="329">
        <f>IF(③残業代込み賃金設計一覧表!BE11="","",③残業代込み賃金設計一覧表!BE11)</f>
        <v>20646.296981891344</v>
      </c>
      <c r="BW11" s="329">
        <f>IF(③残業代込み賃金設計一覧表!BF11="","",③残業代込み賃金設計一覧表!BF11)</f>
        <v>73217.886519114676</v>
      </c>
      <c r="BX11" s="329">
        <f>IF(③残業代込み賃金設計一覧表!BI11="","",③残業代込み賃金設計一覧表!BI11)</f>
        <v>78776.045395449648</v>
      </c>
      <c r="BY11" s="213">
        <f>IF(②社員基本データ入力!$AU11="","",②社員基本データ入力!$AU11)</f>
        <v>405880</v>
      </c>
      <c r="BZ11" s="329">
        <f>IF(③残業代込み賃金設計一覧表!$BJ11="","",③残業代込み賃金設計一覧表!$BJ11)</f>
        <v>420136.36732703913</v>
      </c>
      <c r="CA11" s="268">
        <f t="shared" si="11"/>
        <v>14256.36732703913</v>
      </c>
      <c r="CB11" s="213">
        <f>IF(②社員基本データ入力!$AZ11="","",②社員基本データ入力!$AZ11)</f>
        <v>493354.25384615385</v>
      </c>
      <c r="CC11" s="329">
        <f>IF(③残業代込み賃金設計一覧表!$BL11="","",③残業代込み賃金設計一覧表!$BL11)</f>
        <v>493354.25384615379</v>
      </c>
      <c r="CD11" s="268">
        <f t="shared" si="12"/>
        <v>-5.8207660913467407E-11</v>
      </c>
      <c r="CE11" s="659"/>
      <c r="CF11" s="380">
        <f>IF(②社員基本データ入力!BB11="","",②社員基本データ入力!BB11)</f>
        <v>20</v>
      </c>
      <c r="CG11" s="380">
        <f>IF(②社員基本データ入力!BC11="","",②社員基本データ入力!BC11)</f>
        <v>10</v>
      </c>
      <c r="CH11" s="380">
        <f>IF(②社員基本データ入力!BD11="","",②社員基本データ入力!BD11)</f>
        <v>8</v>
      </c>
      <c r="CI11" s="363">
        <f>IF(③残業代込み賃金設計一覧表!BO11="","",③残業代込み賃金設計一覧表!BO11)</f>
        <v>20</v>
      </c>
      <c r="CJ11" s="363">
        <f>IF(③残業代込み賃金設計一覧表!BP11="","",③残業代込み賃金設計一覧表!BP11)</f>
        <v>10</v>
      </c>
      <c r="CK11" s="363">
        <f>IF(③残業代込み賃金設計一覧表!BQ11="","",③残業代込み賃金設計一覧表!BQ11)</f>
        <v>8</v>
      </c>
      <c r="CL11" s="659"/>
      <c r="CM11" s="320">
        <f>IF(②社員基本データ入力!BF11="","",②社員基本データ入力!BF11)</f>
        <v>395880</v>
      </c>
      <c r="CN11" s="320">
        <f>IF(②社員基本データ入力!BG11="","",②社員基本データ入力!BG11)</f>
        <v>2283.9230769230767</v>
      </c>
      <c r="CO11" s="320">
        <f>IF(②社員基本データ入力!BH11="","",②社員基本データ入力!BH11)</f>
        <v>2854.9038461538457</v>
      </c>
      <c r="CP11" s="320">
        <f>IF(②社員基本データ入力!BI11="","",②社員基本データ入力!BI11)</f>
        <v>570.98076923076917</v>
      </c>
      <c r="CQ11" s="320">
        <f>IF(②社員基本データ入力!BJ11="","",②社員基本データ入力!BJ11)</f>
        <v>3083.2961538461536</v>
      </c>
      <c r="CR11" s="329">
        <f>IF(③残業代込み賃金設計一覧表!BS11="","",③残業代込み賃金設計一覧表!BS11)</f>
        <v>331360.32193158951</v>
      </c>
      <c r="CS11" s="329">
        <f>IF(③残業代込み賃金設計一覧表!BT11="","",③残業代込み賃金設計一覧表!BT11)</f>
        <v>1911.6941649899393</v>
      </c>
      <c r="CT11" s="329">
        <f>IF(③残業代込み賃金設計一覧表!BU11="","",③残業代込み賃金設計一覧表!BU11)</f>
        <v>2389.617706237424</v>
      </c>
      <c r="CU11" s="329">
        <f>IF(③残業代込み賃金設計一覧表!BV11="","",③残業代込み賃金設計一覧表!BV11)</f>
        <v>477.92354124748482</v>
      </c>
      <c r="CV11" s="329">
        <f>IF(③残業代込み賃金設計一覧表!BW11="","",③残業代込み賃金設計一覧表!BW11)</f>
        <v>2580.787122736418</v>
      </c>
      <c r="CW11" s="659"/>
      <c r="CX11" s="384">
        <f>IF(②社員基本データ入力!BL11="","",②社員基本データ入力!BL11)</f>
        <v>395880</v>
      </c>
      <c r="CY11" s="384">
        <f>IF(②社員基本データ入力!BM11="","",②社員基本データ入力!BM11)</f>
        <v>2283.9230769230767</v>
      </c>
      <c r="CZ11" s="385" t="str">
        <f>IF(②社員基本データ入力!BN11="","",②社員基本データ入力!BN11)</f>
        <v>○</v>
      </c>
      <c r="DA11" s="367">
        <f>IF(③残業代込み賃金設計一覧表!BY11="","",③残業代込み賃金設計一覧表!BY11)</f>
        <v>326360.32193158951</v>
      </c>
      <c r="DB11" s="367">
        <f>IF(③残業代込み賃金設計一覧表!BZ11="","",③残業代込み賃金設計一覧表!BZ11)</f>
        <v>1882.8480111437855</v>
      </c>
      <c r="DC11" s="368" t="str">
        <f>IF(③残業代込み賃金設計一覧表!CA11="","",③残業代込み賃金設計一覧表!CA11)</f>
        <v>○</v>
      </c>
      <c r="DD11" s="659"/>
      <c r="DE11" s="389">
        <f>IF(②社員基本データ入力!BP11="","",②社員基本データ入力!BP11)</f>
        <v>45</v>
      </c>
      <c r="DF11" s="389">
        <f>IF(②社員基本データ入力!BQ11="","",②社員基本データ入力!BQ11)</f>
        <v>20</v>
      </c>
      <c r="DG11" s="389">
        <f>IF(②社員基本データ入力!BR11="","",②社員基本データ入力!BR11)</f>
        <v>8</v>
      </c>
      <c r="DH11" s="659"/>
      <c r="DI11" s="372">
        <f>IF(③残業代込み賃金設計一覧表!CG11="","",③残業代込み賃金設計一覧表!CG11)</f>
        <v>25</v>
      </c>
      <c r="DJ11" s="372">
        <f>IF(③残業代込み賃金設計一覧表!CH11="","",③残業代込み賃金設計一覧表!CH11)</f>
        <v>10</v>
      </c>
      <c r="DK11" s="372">
        <f>IF(③残業代込み賃金設計一覧表!CI11="","",③残業代込み賃金設計一覧表!CI11)</f>
        <v>0</v>
      </c>
      <c r="DL11" s="659"/>
      <c r="DM11" s="372">
        <f>IF(③残業代込み賃金設計一覧表!CK11="","",③残業代込み賃金設計一覧表!CK11)</f>
        <v>20</v>
      </c>
      <c r="DN11" s="372">
        <f>IF(③残業代込み賃金設計一覧表!CL11="","",③残業代込み賃金設計一覧表!CL11)</f>
        <v>10</v>
      </c>
      <c r="DO11" s="372">
        <f>IF(③残業代込み賃金設計一覧表!CM11="","",③残業代込み賃金設計一覧表!CM11)</f>
        <v>8</v>
      </c>
      <c r="DQ11" s="264">
        <f>IF(③残業代込み賃金設計一覧表!CO11="","",③残業代込み賃金設計一覧表!CO11)</f>
        <v>0</v>
      </c>
      <c r="DS11" s="264">
        <f>IF(③残業代込み賃金設計一覧表!CQ11="","",③残業代込み賃金設計一覧表!CQ11)</f>
        <v>25</v>
      </c>
    </row>
    <row r="12" spans="2:123" s="112" customFormat="1" ht="18" customHeight="1" x14ac:dyDescent="0.2">
      <c r="B12" s="131">
        <f t="shared" si="8"/>
        <v>3</v>
      </c>
      <c r="C12" s="167">
        <f>IF(②社員基本データ入力!H12="","",②社員基本データ入力!H12)</f>
        <v>103</v>
      </c>
      <c r="D12" s="167">
        <f>IF(②社員基本データ入力!I12="","",②社員基本データ入力!I12)</f>
        <v>1</v>
      </c>
      <c r="E12" s="172" t="str">
        <f>IF(②社員基本データ入力!J12="","",②社員基本データ入力!J12)</f>
        <v>AE</v>
      </c>
      <c r="F12" s="534" t="str">
        <f>IF(②社員基本データ入力!K12="","",②社員基本データ入力!K12)</f>
        <v/>
      </c>
      <c r="G12" s="169" t="str">
        <f>IF(②社員基本データ入力!L12="","",②社員基本データ入力!L12)</f>
        <v/>
      </c>
      <c r="H12" s="167" t="str">
        <f>IF(②社員基本データ入力!M12="","",②社員基本データ入力!M12)</f>
        <v>一般</v>
      </c>
      <c r="I12" s="167">
        <f>IF(②社員基本データ入力!N12="","",②社員基本データ入力!N12)</f>
        <v>5</v>
      </c>
      <c r="J12" s="535">
        <f>IF(②社員基本データ入力!O12="","",②社員基本データ入力!O12)</f>
        <v>24296</v>
      </c>
      <c r="K12" s="535">
        <f>IF(②社員基本データ入力!P12="","",②社員基本データ入力!P12)</f>
        <v>32645</v>
      </c>
      <c r="L12" s="175">
        <f t="shared" si="13"/>
        <v>58</v>
      </c>
      <c r="M12" s="175">
        <f t="shared" si="9"/>
        <v>8</v>
      </c>
      <c r="N12" s="175">
        <f t="shared" si="14"/>
        <v>35</v>
      </c>
      <c r="O12" s="175">
        <f t="shared" si="10"/>
        <v>10</v>
      </c>
      <c r="P12" s="552">
        <f>IF(②社員基本データ入力!U12="","",②社員基本データ入力!U12)</f>
        <v>175240</v>
      </c>
      <c r="Q12" s="552">
        <f>IF(②社員基本データ入力!V12="","",②社員基本データ入力!V12)</f>
        <v>162640</v>
      </c>
      <c r="R12" s="553" t="str">
        <f>IF(②社員基本データ入力!W12="","",②社員基本データ入力!W12)</f>
        <v/>
      </c>
      <c r="S12" s="553" t="str">
        <f>IF(②社員基本データ入力!X12="","",②社員基本データ入力!X12)</f>
        <v/>
      </c>
      <c r="T12" s="320">
        <f>IF(②社員基本データ入力!Y12="","",②社員基本データ入力!Y12)</f>
        <v>337880</v>
      </c>
      <c r="U12" s="554">
        <f>IF(③残業代込み賃金設計一覧表!U12="","",③残業代込み賃金設計一覧表!U12)</f>
        <v>175240</v>
      </c>
      <c r="V12" s="554">
        <f>IF(③残業代込み賃金設計一覧表!V12="","",③残業代込み賃金設計一覧表!V12)</f>
        <v>106758.14889336016</v>
      </c>
      <c r="W12" s="555" t="str">
        <f>IF(③残業代込み賃金設計一覧表!W12="","",③残業代込み賃金設計一覧表!W12)</f>
        <v/>
      </c>
      <c r="X12" s="555" t="str">
        <f>IF(③残業代込み賃金設計一覧表!X12="","",③残業代込み賃金設計一覧表!X12)</f>
        <v/>
      </c>
      <c r="Y12" s="329">
        <f>IF(③残業代込み賃金設計一覧表!AE12="","",③残業代込み賃金設計一覧表!AE12)</f>
        <v>281998.14889336016</v>
      </c>
      <c r="Z12" s="320" t="str">
        <f>IF(②社員基本データ入力!Z12="","",②社員基本データ入力!Z12)</f>
        <v/>
      </c>
      <c r="AA12" s="320" t="str">
        <f>IF(②社員基本データ入力!AA12="","",②社員基本データ入力!AA12)</f>
        <v/>
      </c>
      <c r="AB12" s="320" t="str">
        <f>IF(②社員基本データ入力!AB12="","",②社員基本データ入力!AB12)</f>
        <v/>
      </c>
      <c r="AC12" s="320" t="str">
        <f>IF(②社員基本データ入力!AC12="","",②社員基本データ入力!AC12)</f>
        <v/>
      </c>
      <c r="AD12" s="320" t="str">
        <f>IF(②社員基本データ入力!AD12="","",②社員基本データ入力!AD12)</f>
        <v/>
      </c>
      <c r="AE12" s="320" t="str">
        <f>IF(②社員基本データ入力!AE12="","",②社員基本データ入力!AE12)</f>
        <v/>
      </c>
      <c r="AF12" s="320" t="str">
        <f>IF(②社員基本データ入力!AF12="","",②社員基本データ入力!AF12)</f>
        <v/>
      </c>
      <c r="AG12" s="320">
        <f>IF(②社員基本データ入力!AG12="","",②社員基本データ入力!AG12)</f>
        <v>5000</v>
      </c>
      <c r="AH12" s="320">
        <f>IF(②社員基本データ入力!AH12="","",②社員基本データ入力!AH12)</f>
        <v>5000</v>
      </c>
      <c r="AI12" s="320">
        <f>IF(②社員基本データ入力!AI12="","",②社員基本データ入力!AI12)</f>
        <v>15000</v>
      </c>
      <c r="AJ12" s="320" t="str">
        <f>IF(②社員基本データ入力!AJ12="","",②社員基本データ入力!AJ12)</f>
        <v/>
      </c>
      <c r="AK12" s="320" t="str">
        <f>IF(②社員基本データ入力!AK12="","",②社員基本データ入力!AK12)</f>
        <v/>
      </c>
      <c r="AL12" s="320" t="str">
        <f>IF(②社員基本データ入力!AL12="","",②社員基本データ入力!AL12)</f>
        <v/>
      </c>
      <c r="AM12" s="320" t="str">
        <f>IF(②社員基本データ入力!AM12="","",②社員基本データ入力!AM12)</f>
        <v/>
      </c>
      <c r="AN12" s="320" t="str">
        <f>IF(②社員基本データ入力!AN12="","",②社員基本データ入力!AN12)</f>
        <v/>
      </c>
      <c r="AO12" s="600" t="str">
        <f>IF(②社員基本データ入力!AO12="","",②社員基本データ入力!AO12)</f>
        <v/>
      </c>
      <c r="AP12" s="607" t="str">
        <f>IF(②社員基本データ入力!AP12="","",②社員基本データ入力!AP12)</f>
        <v/>
      </c>
      <c r="AQ12" s="320" t="str">
        <f>IF(②社員基本データ入力!AQ12="","",②社員基本データ入力!AQ12)</f>
        <v/>
      </c>
      <c r="AR12" s="608" t="str">
        <f>IF(②社員基本データ入力!AR12="","",②社員基本データ入力!AR12)</f>
        <v/>
      </c>
      <c r="AS12" s="603">
        <f>IF(②社員基本データ入力!AS12="","",②社員基本データ入力!AS12)</f>
        <v>15000</v>
      </c>
      <c r="AT12" s="320">
        <f>IF(②社員基本データ入力!AT12="","",②社員基本データ入力!AT12)</f>
        <v>20000</v>
      </c>
      <c r="AU12" s="329" t="str">
        <f>IF(③残業代込み賃金設計一覧表!AF12="","",③残業代込み賃金設計一覧表!AF12)</f>
        <v/>
      </c>
      <c r="AV12" s="329" t="str">
        <f>IF(③残業代込み賃金設計一覧表!AG12="","",③残業代込み賃金設計一覧表!AG12)</f>
        <v/>
      </c>
      <c r="AW12" s="329" t="str">
        <f>IF(③残業代込み賃金設計一覧表!AH12="","",③残業代込み賃金設計一覧表!AH12)</f>
        <v/>
      </c>
      <c r="AX12" s="329" t="str">
        <f>IF(③残業代込み賃金設計一覧表!AI12="","",③残業代込み賃金設計一覧表!AI12)</f>
        <v/>
      </c>
      <c r="AY12" s="329" t="str">
        <f>IF(③残業代込み賃金設計一覧表!AJ12="","",③残業代込み賃金設計一覧表!AJ12)</f>
        <v/>
      </c>
      <c r="AZ12" s="329" t="str">
        <f>IF(③残業代込み賃金設計一覧表!AK12="","",③残業代込み賃金設計一覧表!AK12)</f>
        <v/>
      </c>
      <c r="BA12" s="329" t="str">
        <f>IF(③残業代込み賃金設計一覧表!AL12="","",③残業代込み賃金設計一覧表!AL12)</f>
        <v/>
      </c>
      <c r="BB12" s="329">
        <f>IF(③残業代込み賃金設計一覧表!AM12="","",③残業代込み賃金設計一覧表!AM12)</f>
        <v>5000</v>
      </c>
      <c r="BC12" s="329">
        <f>IF(③残業代込み賃金設計一覧表!AN12="","",③残業代込み賃金設計一覧表!AN12)</f>
        <v>5000</v>
      </c>
      <c r="BD12" s="329">
        <f>IF(③残業代込み賃金設計一覧表!AO12="","",③残業代込み賃金設計一覧表!AO12)</f>
        <v>15000</v>
      </c>
      <c r="BE12" s="329" t="str">
        <f>IF(③残業代込み賃金設計一覧表!AP12="","",③残業代込み賃金設計一覧表!AP12)</f>
        <v/>
      </c>
      <c r="BF12" s="329" t="str">
        <f>IF(③残業代込み賃金設計一覧表!AQ12="","",③残業代込み賃金設計一覧表!AQ12)</f>
        <v/>
      </c>
      <c r="BG12" s="329" t="str">
        <f>IF(③残業代込み賃金設計一覧表!AR12="","",③残業代込み賃金設計一覧表!AR12)</f>
        <v/>
      </c>
      <c r="BH12" s="329" t="str">
        <f>IF(③残業代込み賃金設計一覧表!AS12="","",③残業代込み賃金設計一覧表!AS12)</f>
        <v/>
      </c>
      <c r="BI12" s="329" t="str">
        <f>IF(③残業代込み賃金設計一覧表!AT12="","",③残業代込み賃金設計一覧表!AT12)</f>
        <v/>
      </c>
      <c r="BJ12" s="611" t="str">
        <f>IF(③残業代込み賃金設計一覧表!AU12="","",③残業代込み賃金設計一覧表!AU12)</f>
        <v/>
      </c>
      <c r="BK12" s="618" t="str">
        <f>IF(③残業代込み賃金設計一覧表!AV12="","",③残業代込み賃金設計一覧表!AV12)</f>
        <v/>
      </c>
      <c r="BL12" s="329" t="str">
        <f>IF(③残業代込み賃金設計一覧表!AW12="","",③残業代込み賃金設計一覧表!AW12)</f>
        <v/>
      </c>
      <c r="BM12" s="619" t="str">
        <f>IF(③残業代込み賃金設計一覧表!AX12="","",③残業代込み賃金設計一覧表!AX12)</f>
        <v/>
      </c>
      <c r="BN12" s="614">
        <f>IF(③残業代込み賃金設計一覧表!AY12="","",③残業代込み賃金設計一覧表!AY12)</f>
        <v>15000</v>
      </c>
      <c r="BO12" s="329">
        <f>IF(③残業代込み賃金設計一覧表!AZ12="","",③残業代込み賃金設計一覧表!AZ12)</f>
        <v>20000</v>
      </c>
      <c r="BP12" s="320">
        <f>IF(②社員基本データ入力!AV12="","",②社員基本データ入力!AV12)</f>
        <v>49453.846153846156</v>
      </c>
      <c r="BQ12" s="320">
        <f>IF(②社員基本データ入力!AW12="","",②社員基本データ入力!AW12)</f>
        <v>4945.3846153846152</v>
      </c>
      <c r="BR12" s="320">
        <f>IF(②社員基本データ入力!AX12="","",②社員基本データ入力!AX12)</f>
        <v>21364.061538461538</v>
      </c>
      <c r="BS12" s="320">
        <f>IF(②社員基本データ入力!AY12="","",②社員基本データ入力!AY12)</f>
        <v>75763.292307692318</v>
      </c>
      <c r="BT12" s="329">
        <f>IF(③残業代込み賃金設計一覧表!BC12="","",③残業代込み賃金設計一覧表!BC12)</f>
        <v>41393.96378269617</v>
      </c>
      <c r="BU12" s="329">
        <f>IF(③残業代込み賃金設計一覧表!BD12="","",③残業代込み賃金設計一覧表!BD12)</f>
        <v>4139.3963782696173</v>
      </c>
      <c r="BV12" s="329">
        <f>IF(③残業代込み賃金設計一覧表!BE12="","",③残業代込み賃金設計一覧表!BE12)</f>
        <v>17882.192354124749</v>
      </c>
      <c r="BW12" s="329">
        <f>IF(③残業代込み賃金設計一覧表!BF12="","",③残業代込み賃金設計一覧表!BF12)</f>
        <v>63415.552515090531</v>
      </c>
      <c r="BX12" s="329">
        <f>IF(③残業代込み賃金設計一覧表!BI12="","",③残業代込み賃金設計一覧表!BI12)</f>
        <v>68229.590899241593</v>
      </c>
      <c r="BY12" s="213">
        <f>IF(②社員基本データ入力!$AU12="","",②社員基本データ入力!$AU12)</f>
        <v>357880</v>
      </c>
      <c r="BZ12" s="329">
        <f>IF(③残業代込み賃金設計一覧表!$BJ12="","",③残業代込み賃金設計一覧表!$BJ12)</f>
        <v>370227.73979260179</v>
      </c>
      <c r="CA12" s="268">
        <f t="shared" si="11"/>
        <v>12347.739792601787</v>
      </c>
      <c r="CB12" s="213">
        <f>IF(②社員基本データ入力!$AZ12="","",②社員基本データ入力!$AZ12)</f>
        <v>433643.29230769235</v>
      </c>
      <c r="CC12" s="329">
        <f>IF(③残業代込み賃金設計一覧表!$BL12="","",③残業代込み賃金設計一覧表!$BL12)</f>
        <v>433643.29230769235</v>
      </c>
      <c r="CD12" s="268">
        <f t="shared" si="12"/>
        <v>0</v>
      </c>
      <c r="CE12" s="659"/>
      <c r="CF12" s="380">
        <f>IF(②社員基本データ入力!BB12="","",②社員基本データ入力!BB12)</f>
        <v>20</v>
      </c>
      <c r="CG12" s="380">
        <f>IF(②社員基本データ入力!BC12="","",②社員基本データ入力!BC12)</f>
        <v>10</v>
      </c>
      <c r="CH12" s="380">
        <f>IF(②社員基本データ入力!BD12="","",②社員基本データ入力!BD12)</f>
        <v>8</v>
      </c>
      <c r="CI12" s="363">
        <f>IF(③残業代込み賃金設計一覧表!BO12="","",③残業代込み賃金設計一覧表!BO12)</f>
        <v>20</v>
      </c>
      <c r="CJ12" s="363">
        <f>IF(③残業代込み賃金設計一覧表!BP12="","",③残業代込み賃金設計一覧表!BP12)</f>
        <v>10</v>
      </c>
      <c r="CK12" s="363">
        <f>IF(③残業代込み賃金設計一覧表!BQ12="","",③残業代込み賃金設計一覧表!BQ12)</f>
        <v>8</v>
      </c>
      <c r="CL12" s="659"/>
      <c r="CM12" s="320">
        <f>IF(②社員基本データ入力!BF12="","",②社員基本データ入力!BF12)</f>
        <v>342880</v>
      </c>
      <c r="CN12" s="320">
        <f>IF(②社員基本データ入力!BG12="","",②社員基本データ入力!BG12)</f>
        <v>1978.153846153846</v>
      </c>
      <c r="CO12" s="320">
        <f>IF(②社員基本データ入力!BH12="","",②社員基本データ入力!BH12)</f>
        <v>2472.6923076923076</v>
      </c>
      <c r="CP12" s="320">
        <f>IF(②社員基本データ入力!BI12="","",②社員基本データ入力!BI12)</f>
        <v>494.53846153846149</v>
      </c>
      <c r="CQ12" s="320">
        <f>IF(②社員基本データ入力!BJ12="","",②社員基本データ入力!BJ12)</f>
        <v>2670.5076923076922</v>
      </c>
      <c r="CR12" s="329">
        <f>IF(③残業代込み賃金設計一覧表!BS12="","",③残業代込み賃金設計一覧表!BS12)</f>
        <v>286998.14889336016</v>
      </c>
      <c r="CS12" s="329">
        <f>IF(③残業代込み賃金設計一覧表!BT12="","",③残業代込み賃金設計一覧表!BT12)</f>
        <v>1655.758551307847</v>
      </c>
      <c r="CT12" s="329">
        <f>IF(③残業代込み賃金設計一覧表!BU12="","",③残業代込み賃金設計一覧表!BU12)</f>
        <v>2069.6981891348087</v>
      </c>
      <c r="CU12" s="329">
        <f>IF(③残業代込み賃金設計一覧表!BV12="","",③残業代込み賃金設計一覧表!BV12)</f>
        <v>413.93963782696176</v>
      </c>
      <c r="CV12" s="329">
        <f>IF(③残業代込み賃金設計一覧表!BW12="","",③残業代込み賃金設計一覧表!BW12)</f>
        <v>2235.2740442655936</v>
      </c>
      <c r="CW12" s="659"/>
      <c r="CX12" s="384">
        <f>IF(②社員基本データ入力!BL12="","",②社員基本データ入力!BL12)</f>
        <v>342880</v>
      </c>
      <c r="CY12" s="384">
        <f>IF(②社員基本データ入力!BM12="","",②社員基本データ入力!BM12)</f>
        <v>1978.153846153846</v>
      </c>
      <c r="CZ12" s="385" t="str">
        <f>IF(②社員基本データ入力!BN12="","",②社員基本データ入力!BN12)</f>
        <v>○</v>
      </c>
      <c r="DA12" s="367">
        <f>IF(③残業代込み賃金設計一覧表!BY12="","",③残業代込み賃金設計一覧表!BY12)</f>
        <v>281998.14889336016</v>
      </c>
      <c r="DB12" s="367">
        <f>IF(③残業代込み賃金設計一覧表!BZ12="","",③残業代込み賃金設計一覧表!BZ12)</f>
        <v>1626.9123974616932</v>
      </c>
      <c r="DC12" s="368" t="str">
        <f>IF(③残業代込み賃金設計一覧表!CA12="","",③残業代込み賃金設計一覧表!CA12)</f>
        <v>○</v>
      </c>
      <c r="DD12" s="659"/>
      <c r="DE12" s="389">
        <f>IF(②社員基本データ入力!BP12="","",②社員基本データ入力!BP12)</f>
        <v>45</v>
      </c>
      <c r="DF12" s="389">
        <f>IF(②社員基本データ入力!BQ12="","",②社員基本データ入力!BQ12)</f>
        <v>20</v>
      </c>
      <c r="DG12" s="389">
        <f>IF(②社員基本データ入力!BR12="","",②社員基本データ入力!BR12)</f>
        <v>8</v>
      </c>
      <c r="DH12" s="659"/>
      <c r="DI12" s="372">
        <f>IF(③残業代込み賃金設計一覧表!CG12="","",③残業代込み賃金設計一覧表!CG12)</f>
        <v>25</v>
      </c>
      <c r="DJ12" s="372">
        <f>IF(③残業代込み賃金設計一覧表!CH12="","",③残業代込み賃金設計一覧表!CH12)</f>
        <v>10</v>
      </c>
      <c r="DK12" s="372">
        <f>IF(③残業代込み賃金設計一覧表!CI12="","",③残業代込み賃金設計一覧表!CI12)</f>
        <v>0</v>
      </c>
      <c r="DL12" s="659"/>
      <c r="DM12" s="372">
        <f>IF(③残業代込み賃金設計一覧表!CK12="","",③残業代込み賃金設計一覧表!CK12)</f>
        <v>20</v>
      </c>
      <c r="DN12" s="372">
        <f>IF(③残業代込み賃金設計一覧表!CL12="","",③残業代込み賃金設計一覧表!CL12)</f>
        <v>10</v>
      </c>
      <c r="DO12" s="372">
        <f>IF(③残業代込み賃金設計一覧表!CM12="","",③残業代込み賃金設計一覧表!CM12)</f>
        <v>8</v>
      </c>
      <c r="DQ12" s="264">
        <f>IF(③残業代込み賃金設計一覧表!CO12="","",③残業代込み賃金設計一覧表!CO12)</f>
        <v>0</v>
      </c>
      <c r="DS12" s="264">
        <f>IF(③残業代込み賃金設計一覧表!CQ12="","",③残業代込み賃金設計一覧表!CQ12)</f>
        <v>25</v>
      </c>
    </row>
    <row r="13" spans="2:123" s="112" customFormat="1" ht="18" customHeight="1" x14ac:dyDescent="0.2">
      <c r="B13" s="131">
        <f t="shared" si="8"/>
        <v>4</v>
      </c>
      <c r="C13" s="167">
        <f>IF(②社員基本データ入力!H13="","",②社員基本データ入力!H13)</f>
        <v>104</v>
      </c>
      <c r="D13" s="170">
        <f>IF(②社員基本データ入力!I13="","",②社員基本データ入力!I13)</f>
        <v>1</v>
      </c>
      <c r="E13" s="172" t="str">
        <f>IF(②社員基本データ入力!J13="","",②社員基本データ入力!J13)</f>
        <v>AF</v>
      </c>
      <c r="F13" s="534" t="str">
        <f>IF(②社員基本データ入力!K13="","",②社員基本データ入力!K13)</f>
        <v/>
      </c>
      <c r="G13" s="169" t="str">
        <f>IF(②社員基本データ入力!L13="","",②社員基本データ入力!L13)</f>
        <v/>
      </c>
      <c r="H13" s="167" t="str">
        <f>IF(②社員基本データ入力!M13="","",②社員基本データ入力!M13)</f>
        <v>一般</v>
      </c>
      <c r="I13" s="167">
        <f>IF(②社員基本データ入力!N13="","",②社員基本データ入力!N13)</f>
        <v>5</v>
      </c>
      <c r="J13" s="535">
        <f>IF(②社員基本データ入力!O13="","",②社員基本データ入力!O13)</f>
        <v>26582</v>
      </c>
      <c r="K13" s="535">
        <f>IF(②社員基本データ入力!P13="","",②社員基本データ入力!P13)</f>
        <v>33374</v>
      </c>
      <c r="L13" s="175">
        <f t="shared" si="13"/>
        <v>52</v>
      </c>
      <c r="M13" s="175">
        <f t="shared" si="9"/>
        <v>5</v>
      </c>
      <c r="N13" s="175">
        <f t="shared" si="14"/>
        <v>33</v>
      </c>
      <c r="O13" s="175">
        <f t="shared" si="10"/>
        <v>10</v>
      </c>
      <c r="P13" s="552">
        <f>IF(②社員基本データ入力!U13="","",②社員基本データ入力!U13)</f>
        <v>179240</v>
      </c>
      <c r="Q13" s="552">
        <f>IF(②社員基本データ入力!V13="","",②社員基本データ入力!V13)</f>
        <v>194640</v>
      </c>
      <c r="R13" s="553" t="str">
        <f>IF(②社員基本データ入力!W13="","",②社員基本データ入力!W13)</f>
        <v/>
      </c>
      <c r="S13" s="553" t="str">
        <f>IF(②社員基本データ入力!X13="","",②社員基本データ入力!X13)</f>
        <v/>
      </c>
      <c r="T13" s="320">
        <f>IF(②社員基本データ入力!Y13="","",②社員基本データ入力!Y13)</f>
        <v>373880</v>
      </c>
      <c r="U13" s="554">
        <f>IF(③残業代込み賃金設計一覧表!U13="","",③残業代込み賃金設計一覧表!U13)</f>
        <v>179240</v>
      </c>
      <c r="V13" s="554">
        <f>IF(③残業代込み賃金設計一覧表!V13="","",③残業代込み賃金設計一覧表!V13)</f>
        <v>132890.94567404425</v>
      </c>
      <c r="W13" s="555" t="str">
        <f>IF(③残業代込み賃金設計一覧表!W13="","",③残業代込み賃金設計一覧表!W13)</f>
        <v/>
      </c>
      <c r="X13" s="555" t="str">
        <f>IF(③残業代込み賃金設計一覧表!X13="","",③残業代込み賃金設計一覧表!X13)</f>
        <v/>
      </c>
      <c r="Y13" s="329">
        <f>IF(③残業代込み賃金設計一覧表!AE13="","",③残業代込み賃金設計一覧表!AE13)</f>
        <v>312130.94567404425</v>
      </c>
      <c r="Z13" s="320" t="str">
        <f>IF(②社員基本データ入力!Z13="","",②社員基本データ入力!Z13)</f>
        <v/>
      </c>
      <c r="AA13" s="320" t="str">
        <f>IF(②社員基本データ入力!AA13="","",②社員基本データ入力!AA13)</f>
        <v/>
      </c>
      <c r="AB13" s="320" t="str">
        <f>IF(②社員基本データ入力!AB13="","",②社員基本データ入力!AB13)</f>
        <v/>
      </c>
      <c r="AC13" s="320" t="str">
        <f>IF(②社員基本データ入力!AC13="","",②社員基本データ入力!AC13)</f>
        <v/>
      </c>
      <c r="AD13" s="320" t="str">
        <f>IF(②社員基本データ入力!AD13="","",②社員基本データ入力!AD13)</f>
        <v/>
      </c>
      <c r="AE13" s="320" t="str">
        <f>IF(②社員基本データ入力!AE13="","",②社員基本データ入力!AE13)</f>
        <v/>
      </c>
      <c r="AF13" s="320" t="str">
        <f>IF(②社員基本データ入力!AF13="","",②社員基本データ入力!AF13)</f>
        <v/>
      </c>
      <c r="AG13" s="320">
        <f>IF(②社員基本データ入力!AG13="","",②社員基本データ入力!AG13)</f>
        <v>5000</v>
      </c>
      <c r="AH13" s="320">
        <f>IF(②社員基本データ入力!AH13="","",②社員基本データ入力!AH13)</f>
        <v>5000</v>
      </c>
      <c r="AI13" s="320">
        <f>IF(②社員基本データ入力!AI13="","",②社員基本データ入力!AI13)</f>
        <v>15000</v>
      </c>
      <c r="AJ13" s="320" t="str">
        <f>IF(②社員基本データ入力!AJ13="","",②社員基本データ入力!AJ13)</f>
        <v/>
      </c>
      <c r="AK13" s="320" t="str">
        <f>IF(②社員基本データ入力!AK13="","",②社員基本データ入力!AK13)</f>
        <v/>
      </c>
      <c r="AL13" s="320" t="str">
        <f>IF(②社員基本データ入力!AL13="","",②社員基本データ入力!AL13)</f>
        <v/>
      </c>
      <c r="AM13" s="320" t="str">
        <f>IF(②社員基本データ入力!AM13="","",②社員基本データ入力!AM13)</f>
        <v/>
      </c>
      <c r="AN13" s="320" t="str">
        <f>IF(②社員基本データ入力!AN13="","",②社員基本データ入力!AN13)</f>
        <v/>
      </c>
      <c r="AO13" s="600" t="str">
        <f>IF(②社員基本データ入力!AO13="","",②社員基本データ入力!AO13)</f>
        <v/>
      </c>
      <c r="AP13" s="607" t="str">
        <f>IF(②社員基本データ入力!AP13="","",②社員基本データ入力!AP13)</f>
        <v/>
      </c>
      <c r="AQ13" s="320">
        <f>IF(②社員基本データ入力!AQ13="","",②社員基本データ入力!AQ13)</f>
        <v>15000</v>
      </c>
      <c r="AR13" s="608" t="str">
        <f>IF(②社員基本データ入力!AR13="","",②社員基本データ入力!AR13)</f>
        <v/>
      </c>
      <c r="AS13" s="603">
        <f>IF(②社員基本データ入力!AS13="","",②社員基本データ入力!AS13)</f>
        <v>30000</v>
      </c>
      <c r="AT13" s="320">
        <f>IF(②社員基本データ入力!AT13="","",②社員基本データ入力!AT13)</f>
        <v>35000</v>
      </c>
      <c r="AU13" s="329" t="str">
        <f>IF(③残業代込み賃金設計一覧表!AF13="","",③残業代込み賃金設計一覧表!AF13)</f>
        <v/>
      </c>
      <c r="AV13" s="329" t="str">
        <f>IF(③残業代込み賃金設計一覧表!AG13="","",③残業代込み賃金設計一覧表!AG13)</f>
        <v/>
      </c>
      <c r="AW13" s="329" t="str">
        <f>IF(③残業代込み賃金設計一覧表!AH13="","",③残業代込み賃金設計一覧表!AH13)</f>
        <v/>
      </c>
      <c r="AX13" s="329" t="str">
        <f>IF(③残業代込み賃金設計一覧表!AI13="","",③残業代込み賃金設計一覧表!AI13)</f>
        <v/>
      </c>
      <c r="AY13" s="329" t="str">
        <f>IF(③残業代込み賃金設計一覧表!AJ13="","",③残業代込み賃金設計一覧表!AJ13)</f>
        <v/>
      </c>
      <c r="AZ13" s="329" t="str">
        <f>IF(③残業代込み賃金設計一覧表!AK13="","",③残業代込み賃金設計一覧表!AK13)</f>
        <v/>
      </c>
      <c r="BA13" s="329" t="str">
        <f>IF(③残業代込み賃金設計一覧表!AL13="","",③残業代込み賃金設計一覧表!AL13)</f>
        <v/>
      </c>
      <c r="BB13" s="329">
        <f>IF(③残業代込み賃金設計一覧表!AM13="","",③残業代込み賃金設計一覧表!AM13)</f>
        <v>5000</v>
      </c>
      <c r="BC13" s="329">
        <f>IF(③残業代込み賃金設計一覧表!AN13="","",③残業代込み賃金設計一覧表!AN13)</f>
        <v>5000</v>
      </c>
      <c r="BD13" s="329">
        <f>IF(③残業代込み賃金設計一覧表!AO13="","",③残業代込み賃金設計一覧表!AO13)</f>
        <v>15000</v>
      </c>
      <c r="BE13" s="329" t="str">
        <f>IF(③残業代込み賃金設計一覧表!AP13="","",③残業代込み賃金設計一覧表!AP13)</f>
        <v/>
      </c>
      <c r="BF13" s="329" t="str">
        <f>IF(③残業代込み賃金設計一覧表!AQ13="","",③残業代込み賃金設計一覧表!AQ13)</f>
        <v/>
      </c>
      <c r="BG13" s="329" t="str">
        <f>IF(③残業代込み賃金設計一覧表!AR13="","",③残業代込み賃金設計一覧表!AR13)</f>
        <v/>
      </c>
      <c r="BH13" s="329" t="str">
        <f>IF(③残業代込み賃金設計一覧表!AS13="","",③残業代込み賃金設計一覧表!AS13)</f>
        <v/>
      </c>
      <c r="BI13" s="329" t="str">
        <f>IF(③残業代込み賃金設計一覧表!AT13="","",③残業代込み賃金設計一覧表!AT13)</f>
        <v/>
      </c>
      <c r="BJ13" s="611" t="str">
        <f>IF(③残業代込み賃金設計一覧表!AU13="","",③残業代込み賃金設計一覧表!AU13)</f>
        <v/>
      </c>
      <c r="BK13" s="618" t="str">
        <f>IF(③残業代込み賃金設計一覧表!AV13="","",③残業代込み賃金設計一覧表!AV13)</f>
        <v/>
      </c>
      <c r="BL13" s="329">
        <f>IF(③残業代込み賃金設計一覧表!AW13="","",③残業代込み賃金設計一覧表!AW13)</f>
        <v>15000</v>
      </c>
      <c r="BM13" s="619" t="str">
        <f>IF(③残業代込み賃金設計一覧表!AX13="","",③残業代込み賃金設計一覧表!AX13)</f>
        <v/>
      </c>
      <c r="BN13" s="614">
        <f>IF(③残業代込み賃金設計一覧表!AY13="","",③残業代込み賃金設計一覧表!AY13)</f>
        <v>30000</v>
      </c>
      <c r="BO13" s="329">
        <f>IF(③残業代込み賃金設計一覧表!AZ13="","",③残業代込み賃金設計一覧表!AZ13)</f>
        <v>35000</v>
      </c>
      <c r="BP13" s="320">
        <f>IF(②社員基本データ入力!AV13="","",②社員基本データ入力!AV13)</f>
        <v>54646.153846153844</v>
      </c>
      <c r="BQ13" s="320">
        <f>IF(②社員基本データ入力!AW13="","",②社員基本データ入力!AW13)</f>
        <v>5464.6153846153848</v>
      </c>
      <c r="BR13" s="320">
        <f>IF(②社員基本データ入力!AX13="","",②社員基本データ入力!AX13)</f>
        <v>23607.138461538463</v>
      </c>
      <c r="BS13" s="320">
        <f>IF(②社員基本データ入力!AY13="","",②社員基本データ入力!AY13)</f>
        <v>83717.907692307694</v>
      </c>
      <c r="BT13" s="329">
        <f>IF(③残業代込み賃金設計一覧表!BC13="","",③残業代込み賃金設計一覧表!BC13)</f>
        <v>45740.040241448689</v>
      </c>
      <c r="BU13" s="329">
        <f>IF(③残業代込み賃金設計一覧表!BD13="","",③残業代込み賃金設計一覧表!BD13)</f>
        <v>4574.0040241448687</v>
      </c>
      <c r="BV13" s="329">
        <f>IF(③残業代込み賃金設計一覧表!BE13="","",③残業代込み賃金設計一覧表!BE13)</f>
        <v>19759.697384305837</v>
      </c>
      <c r="BW13" s="329">
        <f>IF(③残業代込み賃金設計一覧表!BF13="","",③残業代込み賃金設計一覧表!BF13)</f>
        <v>70073.741649899399</v>
      </c>
      <c r="BX13" s="329">
        <f>IF(③残業代込み賃金設計一覧表!BI13="","",③残業代込み賃金設計一覧表!BI13)</f>
        <v>75393.22036836404</v>
      </c>
      <c r="BY13" s="213">
        <f>IF(②社員基本データ入力!$AU13="","",②社員基本データ入力!$AU13)</f>
        <v>408880</v>
      </c>
      <c r="BZ13" s="329">
        <f>IF(③残業代込み賃金設計一覧表!$BJ13="","",③残業代込み賃金設計一覧表!$BJ13)</f>
        <v>422524.16604240832</v>
      </c>
      <c r="CA13" s="268">
        <f t="shared" si="11"/>
        <v>13644.166042408324</v>
      </c>
      <c r="CB13" s="213">
        <f>IF(②社員基本データ入力!$AZ13="","",②社員基本データ入力!$AZ13)</f>
        <v>492597.90769230772</v>
      </c>
      <c r="CC13" s="329">
        <f>IF(③残業代込み賃金設計一覧表!$BL13="","",③残業代込み賃金設計一覧表!$BL13)</f>
        <v>492597.90769230772</v>
      </c>
      <c r="CD13" s="268">
        <f t="shared" si="12"/>
        <v>0</v>
      </c>
      <c r="CE13" s="659"/>
      <c r="CF13" s="380">
        <f>IF(②社員基本データ入力!BB13="","",②社員基本データ入力!BB13)</f>
        <v>20</v>
      </c>
      <c r="CG13" s="380">
        <f>IF(②社員基本データ入力!BC13="","",②社員基本データ入力!BC13)</f>
        <v>10</v>
      </c>
      <c r="CH13" s="380">
        <f>IF(②社員基本データ入力!BD13="","",②社員基本データ入力!BD13)</f>
        <v>8</v>
      </c>
      <c r="CI13" s="363">
        <f>IF(③残業代込み賃金設計一覧表!BO13="","",③残業代込み賃金設計一覧表!BO13)</f>
        <v>20</v>
      </c>
      <c r="CJ13" s="363">
        <f>IF(③残業代込み賃金設計一覧表!BP13="","",③残業代込み賃金設計一覧表!BP13)</f>
        <v>10</v>
      </c>
      <c r="CK13" s="363">
        <f>IF(③残業代込み賃金設計一覧表!BQ13="","",③残業代込み賃金設計一覧表!BQ13)</f>
        <v>8</v>
      </c>
      <c r="CL13" s="659"/>
      <c r="CM13" s="320">
        <f>IF(②社員基本データ入力!BF13="","",②社員基本データ入力!BF13)</f>
        <v>378880</v>
      </c>
      <c r="CN13" s="320">
        <f>IF(②社員基本データ入力!BG13="","",②社員基本データ入力!BG13)</f>
        <v>2185.8461538461538</v>
      </c>
      <c r="CO13" s="320">
        <f>IF(②社員基本データ入力!BH13="","",②社員基本データ入力!BH13)</f>
        <v>2732.3076923076924</v>
      </c>
      <c r="CP13" s="320">
        <f>IF(②社員基本データ入力!BI13="","",②社員基本データ入力!BI13)</f>
        <v>546.46153846153845</v>
      </c>
      <c r="CQ13" s="320">
        <f>IF(②社員基本データ入力!BJ13="","",②社員基本データ入力!BJ13)</f>
        <v>2950.8923076923079</v>
      </c>
      <c r="CR13" s="329">
        <f>IF(③残業代込み賃金設計一覧表!BS13="","",③残業代込み賃金設計一覧表!BS13)</f>
        <v>317130.94567404425</v>
      </c>
      <c r="CS13" s="329">
        <f>IF(③残業代込み賃金設計一覧表!BT13="","",③残業代込み賃金設計一覧表!BT13)</f>
        <v>1829.6016096579476</v>
      </c>
      <c r="CT13" s="329">
        <f>IF(③残業代込み賃金設計一覧表!BU13="","",③残業代込み賃金設計一覧表!BU13)</f>
        <v>2287.0020120724344</v>
      </c>
      <c r="CU13" s="329">
        <f>IF(③残業代込み賃金設計一覧表!BV13="","",③残業代込み賃金設計一覧表!BV13)</f>
        <v>457.4004024144869</v>
      </c>
      <c r="CV13" s="329">
        <f>IF(③残業代込み賃金設計一覧表!BW13="","",③残業代込み賃金設計一覧表!BW13)</f>
        <v>2469.9621730382296</v>
      </c>
      <c r="CW13" s="659"/>
      <c r="CX13" s="384">
        <f>IF(②社員基本データ入力!BL13="","",②社員基本データ入力!BL13)</f>
        <v>378880</v>
      </c>
      <c r="CY13" s="384">
        <f>IF(②社員基本データ入力!BM13="","",②社員基本データ入力!BM13)</f>
        <v>2185.8461538461538</v>
      </c>
      <c r="CZ13" s="385" t="str">
        <f>IF(②社員基本データ入力!BN13="","",②社員基本データ入力!BN13)</f>
        <v>○</v>
      </c>
      <c r="DA13" s="367">
        <f>IF(③残業代込み賃金設計一覧表!BY13="","",③残業代込み賃金設計一覧表!BY13)</f>
        <v>312130.94567404425</v>
      </c>
      <c r="DB13" s="367">
        <f>IF(③残業代込み賃金設計一覧表!BZ13="","",③残業代込み賃金設計一覧表!BZ13)</f>
        <v>1800.7554558117936</v>
      </c>
      <c r="DC13" s="368" t="str">
        <f>IF(③残業代込み賃金設計一覧表!CA13="","",③残業代込み賃金設計一覧表!CA13)</f>
        <v>○</v>
      </c>
      <c r="DD13" s="659"/>
      <c r="DE13" s="389">
        <f>IF(②社員基本データ入力!BP13="","",②社員基本データ入力!BP13)</f>
        <v>45</v>
      </c>
      <c r="DF13" s="389">
        <f>IF(②社員基本データ入力!BQ13="","",②社員基本データ入力!BQ13)</f>
        <v>20</v>
      </c>
      <c r="DG13" s="389">
        <f>IF(②社員基本データ入力!BR13="","",②社員基本データ入力!BR13)</f>
        <v>8</v>
      </c>
      <c r="DH13" s="659"/>
      <c r="DI13" s="372">
        <f>IF(③残業代込み賃金設計一覧表!CG13="","",③残業代込み賃金設計一覧表!CG13)</f>
        <v>25</v>
      </c>
      <c r="DJ13" s="372">
        <f>IF(③残業代込み賃金設計一覧表!CH13="","",③残業代込み賃金設計一覧表!CH13)</f>
        <v>10</v>
      </c>
      <c r="DK13" s="372">
        <f>IF(③残業代込み賃金設計一覧表!CI13="","",③残業代込み賃金設計一覧表!CI13)</f>
        <v>0</v>
      </c>
      <c r="DL13" s="659"/>
      <c r="DM13" s="372">
        <f>IF(③残業代込み賃金設計一覧表!CK13="","",③残業代込み賃金設計一覧表!CK13)</f>
        <v>20</v>
      </c>
      <c r="DN13" s="372">
        <f>IF(③残業代込み賃金設計一覧表!CL13="","",③残業代込み賃金設計一覧表!CL13)</f>
        <v>10</v>
      </c>
      <c r="DO13" s="372">
        <f>IF(③残業代込み賃金設計一覧表!CM13="","",③残業代込み賃金設計一覧表!CM13)</f>
        <v>8</v>
      </c>
      <c r="DQ13" s="264">
        <f>IF(③残業代込み賃金設計一覧表!CO13="","",③残業代込み賃金設計一覧表!CO13)</f>
        <v>6</v>
      </c>
      <c r="DS13" s="264">
        <f>IF(③残業代込み賃金設計一覧表!CQ13="","",③残業代込み賃金設計一覧表!CQ13)</f>
        <v>31</v>
      </c>
    </row>
    <row r="14" spans="2:123" s="112" customFormat="1" ht="18" customHeight="1" x14ac:dyDescent="0.2">
      <c r="B14" s="131">
        <f t="shared" si="8"/>
        <v>5</v>
      </c>
      <c r="C14" s="167">
        <f>IF(②社員基本データ入力!H14="","",②社員基本データ入力!H14)</f>
        <v>105</v>
      </c>
      <c r="D14" s="167">
        <f>IF(②社員基本データ入力!I14="","",②社員基本データ入力!I14)</f>
        <v>1</v>
      </c>
      <c r="E14" s="172" t="str">
        <f>IF(②社員基本データ入力!J14="","",②社員基本データ入力!J14)</f>
        <v>AG</v>
      </c>
      <c r="F14" s="534" t="str">
        <f>IF(②社員基本データ入力!K14="","",②社員基本データ入力!K14)</f>
        <v/>
      </c>
      <c r="G14" s="169" t="str">
        <f>IF(②社員基本データ入力!L14="","",②社員基本データ入力!L14)</f>
        <v/>
      </c>
      <c r="H14" s="167" t="str">
        <f>IF(②社員基本データ入力!M14="","",②社員基本データ入力!M14)</f>
        <v>一般</v>
      </c>
      <c r="I14" s="167">
        <f>IF(②社員基本データ入力!N14="","",②社員基本データ入力!N14)</f>
        <v>5</v>
      </c>
      <c r="J14" s="535">
        <f>IF(②社員基本データ入力!O14="","",②社員基本データ入力!O14)</f>
        <v>25218</v>
      </c>
      <c r="K14" s="535">
        <f>IF(②社員基本データ入力!P14="","",②社員基本データ入力!P14)</f>
        <v>33424</v>
      </c>
      <c r="L14" s="175">
        <f t="shared" si="13"/>
        <v>56</v>
      </c>
      <c r="M14" s="175">
        <f t="shared" si="9"/>
        <v>2</v>
      </c>
      <c r="N14" s="175">
        <f t="shared" si="14"/>
        <v>33</v>
      </c>
      <c r="O14" s="175">
        <f t="shared" si="10"/>
        <v>8</v>
      </c>
      <c r="P14" s="552">
        <f>IF(②社員基本データ入力!U14="","",②社員基本データ入力!U14)</f>
        <v>177240</v>
      </c>
      <c r="Q14" s="552">
        <f>IF(②社員基本データ入力!V14="","",②社員基本データ入力!V14)</f>
        <v>188100</v>
      </c>
      <c r="R14" s="553" t="str">
        <f>IF(②社員基本データ入力!W14="","",②社員基本データ入力!W14)</f>
        <v/>
      </c>
      <c r="S14" s="553" t="str">
        <f>IF(②社員基本データ入力!X14="","",②社員基本データ入力!X14)</f>
        <v/>
      </c>
      <c r="T14" s="320">
        <f>IF(②社員基本データ入力!Y14="","",②社員基本データ入力!Y14)</f>
        <v>365340</v>
      </c>
      <c r="U14" s="554">
        <f>IF(③残業代込み賃金設計一覧表!U14="","",③残業代込み賃金設計一覧表!U14)</f>
        <v>177240</v>
      </c>
      <c r="V14" s="554">
        <f>IF(③残業代込み賃金設計一覧表!V14="","",③残業代込み賃金設計一覧表!V14)</f>
        <v>126112.99798792758</v>
      </c>
      <c r="W14" s="555" t="str">
        <f>IF(③残業代込み賃金設計一覧表!W14="","",③残業代込み賃金設計一覧表!W14)</f>
        <v/>
      </c>
      <c r="X14" s="555" t="str">
        <f>IF(③残業代込み賃金設計一覧表!X14="","",③残業代込み賃金設計一覧表!X14)</f>
        <v/>
      </c>
      <c r="Y14" s="329">
        <f>IF(③残業代込み賃金設計一覧表!AE14="","",③残業代込み賃金設計一覧表!AE14)</f>
        <v>303352.99798792758</v>
      </c>
      <c r="Z14" s="320" t="str">
        <f>IF(②社員基本データ入力!Z14="","",②社員基本データ入力!Z14)</f>
        <v/>
      </c>
      <c r="AA14" s="320">
        <f>IF(②社員基本データ入力!AA14="","",②社員基本データ入力!AA14)</f>
        <v>10000</v>
      </c>
      <c r="AB14" s="320" t="str">
        <f>IF(②社員基本データ入力!AB14="","",②社員基本データ入力!AB14)</f>
        <v/>
      </c>
      <c r="AC14" s="320" t="str">
        <f>IF(②社員基本データ入力!AC14="","",②社員基本データ入力!AC14)</f>
        <v/>
      </c>
      <c r="AD14" s="320" t="str">
        <f>IF(②社員基本データ入力!AD14="","",②社員基本データ入力!AD14)</f>
        <v/>
      </c>
      <c r="AE14" s="320" t="str">
        <f>IF(②社員基本データ入力!AE14="","",②社員基本データ入力!AE14)</f>
        <v/>
      </c>
      <c r="AF14" s="320" t="str">
        <f>IF(②社員基本データ入力!AF14="","",②社員基本データ入力!AF14)</f>
        <v/>
      </c>
      <c r="AG14" s="320">
        <f>IF(②社員基本データ入力!AG14="","",②社員基本データ入力!AG14)</f>
        <v>5000</v>
      </c>
      <c r="AH14" s="320">
        <f>IF(②社員基本データ入力!AH14="","",②社員基本データ入力!AH14)</f>
        <v>15000</v>
      </c>
      <c r="AI14" s="320">
        <f>IF(②社員基本データ入力!AI14="","",②社員基本データ入力!AI14)</f>
        <v>10000</v>
      </c>
      <c r="AJ14" s="320" t="str">
        <f>IF(②社員基本データ入力!AJ14="","",②社員基本データ入力!AJ14)</f>
        <v/>
      </c>
      <c r="AK14" s="320" t="str">
        <f>IF(②社員基本データ入力!AK14="","",②社員基本データ入力!AK14)</f>
        <v/>
      </c>
      <c r="AL14" s="320" t="str">
        <f>IF(②社員基本データ入力!AL14="","",②社員基本データ入力!AL14)</f>
        <v/>
      </c>
      <c r="AM14" s="320" t="str">
        <f>IF(②社員基本データ入力!AM14="","",②社員基本データ入力!AM14)</f>
        <v/>
      </c>
      <c r="AN14" s="320" t="str">
        <f>IF(②社員基本データ入力!AN14="","",②社員基本データ入力!AN14)</f>
        <v/>
      </c>
      <c r="AO14" s="600" t="str">
        <f>IF(②社員基本データ入力!AO14="","",②社員基本データ入力!AO14)</f>
        <v/>
      </c>
      <c r="AP14" s="607" t="str">
        <f>IF(②社員基本データ入力!AP14="","",②社員基本データ入力!AP14)</f>
        <v/>
      </c>
      <c r="AQ14" s="320" t="str">
        <f>IF(②社員基本データ入力!AQ14="","",②社員基本データ入力!AQ14)</f>
        <v/>
      </c>
      <c r="AR14" s="608" t="str">
        <f>IF(②社員基本データ入力!AR14="","",②社員基本データ入力!AR14)</f>
        <v/>
      </c>
      <c r="AS14" s="603">
        <f>IF(②社員基本データ入力!AS14="","",②社員基本データ入力!AS14)</f>
        <v>10000</v>
      </c>
      <c r="AT14" s="320">
        <f>IF(②社員基本データ入力!AT14="","",②社員基本データ入力!AT14)</f>
        <v>25000</v>
      </c>
      <c r="AU14" s="329" t="str">
        <f>IF(③残業代込み賃金設計一覧表!AF14="","",③残業代込み賃金設計一覧表!AF14)</f>
        <v/>
      </c>
      <c r="AV14" s="329">
        <f>IF(③残業代込み賃金設計一覧表!AG14="","",③残業代込み賃金設計一覧表!AG14)</f>
        <v>10000</v>
      </c>
      <c r="AW14" s="329" t="str">
        <f>IF(③残業代込み賃金設計一覧表!AH14="","",③残業代込み賃金設計一覧表!AH14)</f>
        <v/>
      </c>
      <c r="AX14" s="329" t="str">
        <f>IF(③残業代込み賃金設計一覧表!AI14="","",③残業代込み賃金設計一覧表!AI14)</f>
        <v/>
      </c>
      <c r="AY14" s="329" t="str">
        <f>IF(③残業代込み賃金設計一覧表!AJ14="","",③残業代込み賃金設計一覧表!AJ14)</f>
        <v/>
      </c>
      <c r="AZ14" s="329" t="str">
        <f>IF(③残業代込み賃金設計一覧表!AK14="","",③残業代込み賃金設計一覧表!AK14)</f>
        <v/>
      </c>
      <c r="BA14" s="329" t="str">
        <f>IF(③残業代込み賃金設計一覧表!AL14="","",③残業代込み賃金設計一覧表!AL14)</f>
        <v/>
      </c>
      <c r="BB14" s="329">
        <f>IF(③残業代込み賃金設計一覧表!AM14="","",③残業代込み賃金設計一覧表!AM14)</f>
        <v>5000</v>
      </c>
      <c r="BC14" s="329">
        <f>IF(③残業代込み賃金設計一覧表!AN14="","",③残業代込み賃金設計一覧表!AN14)</f>
        <v>15000</v>
      </c>
      <c r="BD14" s="329">
        <f>IF(③残業代込み賃金設計一覧表!AO14="","",③残業代込み賃金設計一覧表!AO14)</f>
        <v>10000</v>
      </c>
      <c r="BE14" s="329" t="str">
        <f>IF(③残業代込み賃金設計一覧表!AP14="","",③残業代込み賃金設計一覧表!AP14)</f>
        <v/>
      </c>
      <c r="BF14" s="329" t="str">
        <f>IF(③残業代込み賃金設計一覧表!AQ14="","",③残業代込み賃金設計一覧表!AQ14)</f>
        <v/>
      </c>
      <c r="BG14" s="329" t="str">
        <f>IF(③残業代込み賃金設計一覧表!AR14="","",③残業代込み賃金設計一覧表!AR14)</f>
        <v/>
      </c>
      <c r="BH14" s="329" t="str">
        <f>IF(③残業代込み賃金設計一覧表!AS14="","",③残業代込み賃金設計一覧表!AS14)</f>
        <v/>
      </c>
      <c r="BI14" s="329" t="str">
        <f>IF(③残業代込み賃金設計一覧表!AT14="","",③残業代込み賃金設計一覧表!AT14)</f>
        <v/>
      </c>
      <c r="BJ14" s="611" t="str">
        <f>IF(③残業代込み賃金設計一覧表!AU14="","",③残業代込み賃金設計一覧表!AU14)</f>
        <v/>
      </c>
      <c r="BK14" s="618" t="str">
        <f>IF(③残業代込み賃金設計一覧表!AV14="","",③残業代込み賃金設計一覧表!AV14)</f>
        <v/>
      </c>
      <c r="BL14" s="329" t="str">
        <f>IF(③残業代込み賃金設計一覧表!AW14="","",③残業代込み賃金設計一覧表!AW14)</f>
        <v/>
      </c>
      <c r="BM14" s="619" t="str">
        <f>IF(③残業代込み賃金設計一覧表!AX14="","",③残業代込み賃金設計一覧表!AX14)</f>
        <v/>
      </c>
      <c r="BN14" s="614">
        <f>IF(③残業代込み賃金設計一覧表!AY14="","",③残業代込み賃金設計一覧表!AY14)</f>
        <v>10000</v>
      </c>
      <c r="BO14" s="329">
        <f>IF(③残業代込み賃金設計一覧表!AZ14="","",③残業代込み賃金設計一覧表!AZ14)</f>
        <v>25000</v>
      </c>
      <c r="BP14" s="320">
        <f>IF(②社員基本データ入力!AV14="","",②社員基本データ入力!AV14)</f>
        <v>54856.730769230766</v>
      </c>
      <c r="BQ14" s="320">
        <f>IF(②社員基本データ入力!AW14="","",②社員基本データ入力!AW14)</f>
        <v>5485.6730769230762</v>
      </c>
      <c r="BR14" s="320">
        <f>IF(②社員基本データ入力!AX14="","",②社員基本データ入力!AX14)</f>
        <v>23698.107692307691</v>
      </c>
      <c r="BS14" s="320">
        <f>IF(②社員基本データ入力!AY14="","",②社員基本データ入力!AY14)</f>
        <v>84040.511538461535</v>
      </c>
      <c r="BT14" s="329">
        <f>IF(③残業代込み賃金設計一覧表!BC14="","",③残業代込み賃金設計一覧表!BC14)</f>
        <v>45916.297786720323</v>
      </c>
      <c r="BU14" s="329">
        <f>IF(③残業代込み賃金設計一覧表!BD14="","",③残業代込み賃金設計一覧表!BD14)</f>
        <v>4591.6297786720324</v>
      </c>
      <c r="BV14" s="329">
        <f>IF(③残業代込み賃金設計一覧表!BE14="","",③残業代込み賃金設計一覧表!BE14)</f>
        <v>19835.840643863179</v>
      </c>
      <c r="BW14" s="329">
        <f>IF(③残業代込み賃金設計一覧表!BF14="","",③残業代込み賃金設計一覧表!BF14)</f>
        <v>70343.768209255533</v>
      </c>
      <c r="BX14" s="329">
        <f>IF(③残業代込み賃金設計一覧表!BI14="","",③残業代込み賃金設計一覧表!BI14)</f>
        <v>75683.745341278409</v>
      </c>
      <c r="BY14" s="213">
        <f>IF(②社員基本データ入力!$AU14="","",②社員基本データ入力!$AU14)</f>
        <v>390340</v>
      </c>
      <c r="BZ14" s="329">
        <f>IF(③残業代込み賃金設計一覧表!$BJ14="","",③残業代込み賃金設計一覧表!$BJ14)</f>
        <v>404036.74332920602</v>
      </c>
      <c r="CA14" s="268">
        <f t="shared" si="11"/>
        <v>13696.743329206016</v>
      </c>
      <c r="CB14" s="213">
        <f>IF(②社員基本データ入力!$AZ14="","",②社員基本データ入力!$AZ14)</f>
        <v>474380.51153846155</v>
      </c>
      <c r="CC14" s="329">
        <f>IF(③残業代込み賃金設計一覧表!$BL14="","",③残業代込み賃金設計一覧表!$BL14)</f>
        <v>474380.51153846155</v>
      </c>
      <c r="CD14" s="268">
        <f t="shared" si="12"/>
        <v>0</v>
      </c>
      <c r="CE14" s="659"/>
      <c r="CF14" s="380">
        <f>IF(②社員基本データ入力!BB14="","",②社員基本データ入力!BB14)</f>
        <v>20</v>
      </c>
      <c r="CG14" s="380">
        <f>IF(②社員基本データ入力!BC14="","",②社員基本データ入力!BC14)</f>
        <v>10</v>
      </c>
      <c r="CH14" s="380">
        <f>IF(②社員基本データ入力!BD14="","",②社員基本データ入力!BD14)</f>
        <v>8</v>
      </c>
      <c r="CI14" s="363">
        <f>IF(③残業代込み賃金設計一覧表!BO14="","",③残業代込み賃金設計一覧表!BO14)</f>
        <v>20</v>
      </c>
      <c r="CJ14" s="363">
        <f>IF(③残業代込み賃金設計一覧表!BP14="","",③残業代込み賃金設計一覧表!BP14)</f>
        <v>10</v>
      </c>
      <c r="CK14" s="363">
        <f>IF(③残業代込み賃金設計一覧表!BQ14="","",③残業代込み賃金設計一覧表!BQ14)</f>
        <v>8</v>
      </c>
      <c r="CL14" s="659"/>
      <c r="CM14" s="320">
        <f>IF(②社員基本データ入力!BF14="","",②社員基本データ入力!BF14)</f>
        <v>380340</v>
      </c>
      <c r="CN14" s="320">
        <f>IF(②社員基本データ入力!BG14="","",②社員基本データ入力!BG14)</f>
        <v>2194.2692307692305</v>
      </c>
      <c r="CO14" s="320">
        <f>IF(②社員基本データ入力!BH14="","",②社員基本データ入力!BH14)</f>
        <v>2742.8365384615381</v>
      </c>
      <c r="CP14" s="320">
        <f>IF(②社員基本データ入力!BI14="","",②社員基本データ入力!BI14)</f>
        <v>548.56730769230762</v>
      </c>
      <c r="CQ14" s="320">
        <f>IF(②社員基本データ入力!BJ14="","",②社員基本データ入力!BJ14)</f>
        <v>2962.2634615384613</v>
      </c>
      <c r="CR14" s="329">
        <f>IF(③残業代込み賃金設計一覧表!BS14="","",③残業代込み賃金設計一覧表!BS14)</f>
        <v>318352.99798792758</v>
      </c>
      <c r="CS14" s="329">
        <f>IF(③残業代込み賃金設計一覧表!BT14="","",③残業代込み賃金設計一覧表!BT14)</f>
        <v>1836.6519114688128</v>
      </c>
      <c r="CT14" s="329">
        <f>IF(③残業代込み賃金設計一覧表!BU14="","",③残業代込み賃金設計一覧表!BU14)</f>
        <v>2295.8148893360162</v>
      </c>
      <c r="CU14" s="329">
        <f>IF(③残業代込み賃金設計一覧表!BV14="","",③残業代込み賃金設計一覧表!BV14)</f>
        <v>459.16297786720321</v>
      </c>
      <c r="CV14" s="329">
        <f>IF(③残業代込み賃金設計一覧表!BW14="","",③残業代込み賃金設計一覧表!BW14)</f>
        <v>2479.4800804828974</v>
      </c>
      <c r="CW14" s="659"/>
      <c r="CX14" s="384">
        <f>IF(②社員基本データ入力!BL14="","",②社員基本データ入力!BL14)</f>
        <v>380340</v>
      </c>
      <c r="CY14" s="384">
        <f>IF(②社員基本データ入力!BM14="","",②社員基本データ入力!BM14)</f>
        <v>2194.2692307692305</v>
      </c>
      <c r="CZ14" s="385" t="str">
        <f>IF(②社員基本データ入力!BN14="","",②社員基本データ入力!BN14)</f>
        <v>○</v>
      </c>
      <c r="DA14" s="367">
        <f>IF(③残業代込み賃金設計一覧表!BY14="","",③残業代込み賃金設計一覧表!BY14)</f>
        <v>313352.99798792758</v>
      </c>
      <c r="DB14" s="367">
        <f>IF(③残業代込み賃金設計一覧表!BZ14="","",③残業代込み賃金設計一覧表!BZ14)</f>
        <v>1807.805757622659</v>
      </c>
      <c r="DC14" s="368" t="str">
        <f>IF(③残業代込み賃金設計一覧表!CA14="","",③残業代込み賃金設計一覧表!CA14)</f>
        <v>○</v>
      </c>
      <c r="DD14" s="659"/>
      <c r="DE14" s="389">
        <f>IF(②社員基本データ入力!BP14="","",②社員基本データ入力!BP14)</f>
        <v>45</v>
      </c>
      <c r="DF14" s="389">
        <f>IF(②社員基本データ入力!BQ14="","",②社員基本データ入力!BQ14)</f>
        <v>20</v>
      </c>
      <c r="DG14" s="389">
        <f>IF(②社員基本データ入力!BR14="","",②社員基本データ入力!BR14)</f>
        <v>8</v>
      </c>
      <c r="DH14" s="659"/>
      <c r="DI14" s="372">
        <f>IF(③残業代込み賃金設計一覧表!CG14="","",③残業代込み賃金設計一覧表!CG14)</f>
        <v>25</v>
      </c>
      <c r="DJ14" s="372">
        <f>IF(③残業代込み賃金設計一覧表!CH14="","",③残業代込み賃金設計一覧表!CH14)</f>
        <v>10</v>
      </c>
      <c r="DK14" s="372">
        <f>IF(③残業代込み賃金設計一覧表!CI14="","",③残業代込み賃金設計一覧表!CI14)</f>
        <v>0</v>
      </c>
      <c r="DL14" s="659"/>
      <c r="DM14" s="372">
        <f>IF(③残業代込み賃金設計一覧表!CK14="","",③残業代込み賃金設計一覧表!CK14)</f>
        <v>20</v>
      </c>
      <c r="DN14" s="372">
        <f>IF(③残業代込み賃金設計一覧表!CL14="","",③残業代込み賃金設計一覧表!CL14)</f>
        <v>10</v>
      </c>
      <c r="DO14" s="372">
        <f>IF(③残業代込み賃金設計一覧表!CM14="","",③残業代込み賃金設計一覧表!CM14)</f>
        <v>8</v>
      </c>
      <c r="DQ14" s="264">
        <f>IF(③残業代込み賃金設計一覧表!CO14="","",③残業代込み賃金設計一覧表!CO14)</f>
        <v>0</v>
      </c>
      <c r="DS14" s="264">
        <f>IF(③残業代込み賃金設計一覧表!CQ14="","",③残業代込み賃金設計一覧表!CQ14)</f>
        <v>25</v>
      </c>
    </row>
    <row r="15" spans="2:123" s="112" customFormat="1" ht="18" customHeight="1" x14ac:dyDescent="0.2">
      <c r="B15" s="131">
        <f t="shared" si="8"/>
        <v>6</v>
      </c>
      <c r="C15" s="167">
        <f>IF(②社員基本データ入力!H15="","",②社員基本データ入力!H15)</f>
        <v>106</v>
      </c>
      <c r="D15" s="167">
        <f>IF(②社員基本データ入力!I15="","",②社員基本データ入力!I15)</f>
        <v>1</v>
      </c>
      <c r="E15" s="172" t="str">
        <f>IF(②社員基本データ入力!J15="","",②社員基本データ入力!J15)</f>
        <v>AH</v>
      </c>
      <c r="F15" s="534" t="str">
        <f>IF(②社員基本データ入力!K15="","",②社員基本データ入力!K15)</f>
        <v/>
      </c>
      <c r="G15" s="169" t="str">
        <f>IF(②社員基本データ入力!L15="","",②社員基本データ入力!L15)</f>
        <v/>
      </c>
      <c r="H15" s="167" t="str">
        <f>IF(②社員基本データ入力!M15="","",②社員基本データ入力!M15)</f>
        <v>主任</v>
      </c>
      <c r="I15" s="167">
        <f>IF(②社員基本データ入力!N15="","",②社員基本データ入力!N15)</f>
        <v>6</v>
      </c>
      <c r="J15" s="535">
        <f>IF(②社員基本データ入力!O15="","",②社員基本データ入力!O15)</f>
        <v>27189</v>
      </c>
      <c r="K15" s="535">
        <f>IF(②社員基本データ入力!P15="","",②社員基本データ入力!P15)</f>
        <v>34110</v>
      </c>
      <c r="L15" s="175">
        <f t="shared" si="13"/>
        <v>50</v>
      </c>
      <c r="M15" s="175">
        <f t="shared" si="9"/>
        <v>9</v>
      </c>
      <c r="N15" s="175">
        <f t="shared" si="14"/>
        <v>31</v>
      </c>
      <c r="O15" s="175">
        <f t="shared" si="10"/>
        <v>10</v>
      </c>
      <c r="P15" s="552">
        <f>IF(②社員基本データ入力!U15="","",②社員基本データ入力!U15)</f>
        <v>179240</v>
      </c>
      <c r="Q15" s="552">
        <f>IF(②社員基本データ入力!V15="","",②社員基本データ入力!V15)</f>
        <v>190780</v>
      </c>
      <c r="R15" s="553" t="str">
        <f>IF(②社員基本データ入力!W15="","",②社員基本データ入力!W15)</f>
        <v/>
      </c>
      <c r="S15" s="553" t="str">
        <f>IF(②社員基本データ入力!X15="","",②社員基本データ入力!X15)</f>
        <v/>
      </c>
      <c r="T15" s="320">
        <f>IF(②社員基本データ入力!Y15="","",②社員基本データ入力!Y15)</f>
        <v>370020</v>
      </c>
      <c r="U15" s="554">
        <f>IF(③残業代込み賃金設計一覧表!U15="","",③残業代込み賃金設計一覧表!U15)</f>
        <v>179240</v>
      </c>
      <c r="V15" s="554">
        <f>IF(③残業代込み賃金設計一覧表!V15="","",③残業代込み賃金設計一覧表!V15)</f>
        <v>126400.48289738433</v>
      </c>
      <c r="W15" s="555" t="str">
        <f>IF(③残業代込み賃金設計一覧表!W15="","",③残業代込み賃金設計一覧表!W15)</f>
        <v/>
      </c>
      <c r="X15" s="555" t="str">
        <f>IF(③残業代込み賃金設計一覧表!X15="","",③残業代込み賃金設計一覧表!X15)</f>
        <v/>
      </c>
      <c r="Y15" s="329">
        <f>IF(③残業代込み賃金設計一覧表!AE15="","",③残業代込み賃金設計一覧表!AE15)</f>
        <v>305640.48289738433</v>
      </c>
      <c r="Z15" s="320">
        <f>IF(②社員基本データ入力!Z15="","",②社員基本データ入力!Z15)</f>
        <v>10000</v>
      </c>
      <c r="AA15" s="320">
        <f>IF(②社員基本データ入力!AA15="","",②社員基本データ入力!AA15)</f>
        <v>10000</v>
      </c>
      <c r="AB15" s="320" t="str">
        <f>IF(②社員基本データ入力!AB15="","",②社員基本データ入力!AB15)</f>
        <v/>
      </c>
      <c r="AC15" s="320" t="str">
        <f>IF(②社員基本データ入力!AC15="","",②社員基本データ入力!AC15)</f>
        <v/>
      </c>
      <c r="AD15" s="320" t="str">
        <f>IF(②社員基本データ入力!AD15="","",②社員基本データ入力!AD15)</f>
        <v/>
      </c>
      <c r="AE15" s="320" t="str">
        <f>IF(②社員基本データ入力!AE15="","",②社員基本データ入力!AE15)</f>
        <v/>
      </c>
      <c r="AF15" s="320" t="str">
        <f>IF(②社員基本データ入力!AF15="","",②社員基本データ入力!AF15)</f>
        <v/>
      </c>
      <c r="AG15" s="320">
        <f>IF(②社員基本データ入力!AG15="","",②社員基本データ入力!AG15)</f>
        <v>5000</v>
      </c>
      <c r="AH15" s="320">
        <f>IF(②社員基本データ入力!AH15="","",②社員基本データ入力!AH15)</f>
        <v>25000</v>
      </c>
      <c r="AI15" s="320" t="str">
        <f>IF(②社員基本データ入力!AI15="","",②社員基本データ入力!AI15)</f>
        <v/>
      </c>
      <c r="AJ15" s="320" t="str">
        <f>IF(②社員基本データ入力!AJ15="","",②社員基本データ入力!AJ15)</f>
        <v/>
      </c>
      <c r="AK15" s="320" t="str">
        <f>IF(②社員基本データ入力!AK15="","",②社員基本データ入力!AK15)</f>
        <v/>
      </c>
      <c r="AL15" s="320" t="str">
        <f>IF(②社員基本データ入力!AL15="","",②社員基本データ入力!AL15)</f>
        <v/>
      </c>
      <c r="AM15" s="320" t="str">
        <f>IF(②社員基本データ入力!AM15="","",②社員基本データ入力!AM15)</f>
        <v/>
      </c>
      <c r="AN15" s="320" t="str">
        <f>IF(②社員基本データ入力!AN15="","",②社員基本データ入力!AN15)</f>
        <v/>
      </c>
      <c r="AO15" s="600" t="str">
        <f>IF(②社員基本データ入力!AO15="","",②社員基本データ入力!AO15)</f>
        <v/>
      </c>
      <c r="AP15" s="607" t="str">
        <f>IF(②社員基本データ入力!AP15="","",②社員基本データ入力!AP15)</f>
        <v/>
      </c>
      <c r="AQ15" s="320">
        <f>IF(②社員基本データ入力!AQ15="","",②社員基本データ入力!AQ15)</f>
        <v>20000</v>
      </c>
      <c r="AR15" s="608" t="str">
        <f>IF(②社員基本データ入力!AR15="","",②社員基本データ入力!AR15)</f>
        <v/>
      </c>
      <c r="AS15" s="603">
        <f>IF(②社員基本データ入力!AS15="","",②社員基本データ入力!AS15)</f>
        <v>20000</v>
      </c>
      <c r="AT15" s="320">
        <f>IF(②社員基本データ入力!AT15="","",②社員基本データ入力!AT15)</f>
        <v>45000</v>
      </c>
      <c r="AU15" s="329">
        <f>IF(③残業代込み賃金設計一覧表!AF15="","",③残業代込み賃金設計一覧表!AF15)</f>
        <v>10000</v>
      </c>
      <c r="AV15" s="329">
        <f>IF(③残業代込み賃金設計一覧表!AG15="","",③残業代込み賃金設計一覧表!AG15)</f>
        <v>10000</v>
      </c>
      <c r="AW15" s="329" t="str">
        <f>IF(③残業代込み賃金設計一覧表!AH15="","",③残業代込み賃金設計一覧表!AH15)</f>
        <v/>
      </c>
      <c r="AX15" s="329" t="str">
        <f>IF(③残業代込み賃金設計一覧表!AI15="","",③残業代込み賃金設計一覧表!AI15)</f>
        <v/>
      </c>
      <c r="AY15" s="329" t="str">
        <f>IF(③残業代込み賃金設計一覧表!AJ15="","",③残業代込み賃金設計一覧表!AJ15)</f>
        <v/>
      </c>
      <c r="AZ15" s="329" t="str">
        <f>IF(③残業代込み賃金設計一覧表!AK15="","",③残業代込み賃金設計一覧表!AK15)</f>
        <v/>
      </c>
      <c r="BA15" s="329" t="str">
        <f>IF(③残業代込み賃金設計一覧表!AL15="","",③残業代込み賃金設計一覧表!AL15)</f>
        <v/>
      </c>
      <c r="BB15" s="329">
        <f>IF(③残業代込み賃金設計一覧表!AM15="","",③残業代込み賃金設計一覧表!AM15)</f>
        <v>5000</v>
      </c>
      <c r="BC15" s="329">
        <f>IF(③残業代込み賃金設計一覧表!AN15="","",③残業代込み賃金設計一覧表!AN15)</f>
        <v>25000</v>
      </c>
      <c r="BD15" s="329" t="str">
        <f>IF(③残業代込み賃金設計一覧表!AO15="","",③残業代込み賃金設計一覧表!AO15)</f>
        <v/>
      </c>
      <c r="BE15" s="329" t="str">
        <f>IF(③残業代込み賃金設計一覧表!AP15="","",③残業代込み賃金設計一覧表!AP15)</f>
        <v/>
      </c>
      <c r="BF15" s="329" t="str">
        <f>IF(③残業代込み賃金設計一覧表!AQ15="","",③残業代込み賃金設計一覧表!AQ15)</f>
        <v/>
      </c>
      <c r="BG15" s="329" t="str">
        <f>IF(③残業代込み賃金設計一覧表!AR15="","",③残業代込み賃金設計一覧表!AR15)</f>
        <v/>
      </c>
      <c r="BH15" s="329" t="str">
        <f>IF(③残業代込み賃金設計一覧表!AS15="","",③残業代込み賃金設計一覧表!AS15)</f>
        <v/>
      </c>
      <c r="BI15" s="329" t="str">
        <f>IF(③残業代込み賃金設計一覧表!AT15="","",③残業代込み賃金設計一覧表!AT15)</f>
        <v/>
      </c>
      <c r="BJ15" s="611" t="str">
        <f>IF(③残業代込み賃金設計一覧表!AU15="","",③残業代込み賃金設計一覧表!AU15)</f>
        <v/>
      </c>
      <c r="BK15" s="618" t="str">
        <f>IF(③残業代込み賃金設計一覧表!AV15="","",③残業代込み賃金設計一覧表!AV15)</f>
        <v/>
      </c>
      <c r="BL15" s="329">
        <f>IF(③残業代込み賃金設計一覧表!AW15="","",③残業代込み賃金設計一覧表!AW15)</f>
        <v>20000</v>
      </c>
      <c r="BM15" s="619" t="str">
        <f>IF(③残業代込み賃金設計一覧表!AX15="","",③残業代込み賃金設計一覧表!AX15)</f>
        <v/>
      </c>
      <c r="BN15" s="614">
        <f>IF(③残業代込み賃金設計一覧表!AY15="","",③残業代込み賃金設計一覧表!AY15)</f>
        <v>20000</v>
      </c>
      <c r="BO15" s="329">
        <f>IF(③残業代込み賃金設計一覧表!AZ15="","",③残業代込み賃金設計一覧表!AZ15)</f>
        <v>45000</v>
      </c>
      <c r="BP15" s="320">
        <f>IF(②社員基本データ入力!AV15="","",②社員基本データ入力!AV15)</f>
        <v>56974.038461538454</v>
      </c>
      <c r="BQ15" s="320">
        <f>IF(②社員基本データ入力!AW15="","",②社員基本データ入力!AW15)</f>
        <v>5697.4038461538457</v>
      </c>
      <c r="BR15" s="320">
        <f>IF(②社員基本データ入力!AX15="","",②社員基本データ入力!AX15)</f>
        <v>24612.784615384615</v>
      </c>
      <c r="BS15" s="320">
        <f>IF(②社員基本データ入力!AY15="","",②社員基本データ入力!AY15)</f>
        <v>87284.226923076916</v>
      </c>
      <c r="BT15" s="329">
        <f>IF(③残業代込み賃金設計一覧表!BC15="","",③残業代込み賃金設計一覧表!BC15)</f>
        <v>47688.531187122731</v>
      </c>
      <c r="BU15" s="329">
        <f>IF(③残業代込み賃金設計一覧表!BD15="","",③残業代込み賃金設計一覧表!BD15)</f>
        <v>4768.8531187122735</v>
      </c>
      <c r="BV15" s="329">
        <f>IF(③残業代込み賃金設計一覧表!BE15="","",③残業代込み賃金設計一覧表!BE15)</f>
        <v>20601.445472837026</v>
      </c>
      <c r="BW15" s="329">
        <f>IF(③残業代込み賃金設計一覧表!BF15="","",③残業代込み賃金設計一覧表!BF15)</f>
        <v>73058.829778672021</v>
      </c>
      <c r="BX15" s="329">
        <f>IF(③残業代込み賃金設計一覧表!BI15="","",③残業代込み賃金設計一覧表!BI15)</f>
        <v>78604.914247020555</v>
      </c>
      <c r="BY15" s="213">
        <f>IF(②社員基本データ入力!$AU15="","",②社員基本データ入力!$AU15)</f>
        <v>415020</v>
      </c>
      <c r="BZ15" s="329">
        <f>IF(③残業代込み賃金設計一覧表!$BJ15="","",③残業代込み賃金設計一覧表!$BJ15)</f>
        <v>429245.39714440488</v>
      </c>
      <c r="CA15" s="268">
        <f t="shared" si="11"/>
        <v>14225.39714440488</v>
      </c>
      <c r="CB15" s="213">
        <f>IF(②社員基本データ入力!$AZ15="","",②社員基本データ入力!$AZ15)</f>
        <v>502304.2269230769</v>
      </c>
      <c r="CC15" s="329">
        <f>IF(③残業代込み賃金設計一覧表!$BL15="","",③残業代込み賃金設計一覧表!$BL15)</f>
        <v>502304.2269230769</v>
      </c>
      <c r="CD15" s="268">
        <f t="shared" si="12"/>
        <v>0</v>
      </c>
      <c r="CE15" s="659"/>
      <c r="CF15" s="380">
        <f>IF(②社員基本データ入力!BB15="","",②社員基本データ入力!BB15)</f>
        <v>20</v>
      </c>
      <c r="CG15" s="380">
        <f>IF(②社員基本データ入力!BC15="","",②社員基本データ入力!BC15)</f>
        <v>10</v>
      </c>
      <c r="CH15" s="380">
        <f>IF(②社員基本データ入力!BD15="","",②社員基本データ入力!BD15)</f>
        <v>8</v>
      </c>
      <c r="CI15" s="363">
        <f>IF(③残業代込み賃金設計一覧表!BO15="","",③残業代込み賃金設計一覧表!BO15)</f>
        <v>20</v>
      </c>
      <c r="CJ15" s="363">
        <f>IF(③残業代込み賃金設計一覧表!BP15="","",③残業代込み賃金設計一覧表!BP15)</f>
        <v>10</v>
      </c>
      <c r="CK15" s="363">
        <f>IF(③残業代込み賃金設計一覧表!BQ15="","",③残業代込み賃金設計一覧表!BQ15)</f>
        <v>8</v>
      </c>
      <c r="CL15" s="659"/>
      <c r="CM15" s="320">
        <f>IF(②社員基本データ入力!BF15="","",②社員基本データ入力!BF15)</f>
        <v>395020</v>
      </c>
      <c r="CN15" s="320">
        <f>IF(②社員基本データ入力!BG15="","",②社員基本データ入力!BG15)</f>
        <v>2278.9615384615381</v>
      </c>
      <c r="CO15" s="320">
        <f>IF(②社員基本データ入力!BH15="","",②社員基本データ入力!BH15)</f>
        <v>2848.7019230769229</v>
      </c>
      <c r="CP15" s="320">
        <f>IF(②社員基本データ入力!BI15="","",②社員基本データ入力!BI15)</f>
        <v>569.74038461538453</v>
      </c>
      <c r="CQ15" s="320">
        <f>IF(②社員基本データ入力!BJ15="","",②社員基本データ入力!BJ15)</f>
        <v>3076.5980769230769</v>
      </c>
      <c r="CR15" s="329">
        <f>IF(③残業代込み賃金設計一覧表!BS15="","",③残業代込み賃金設計一覧表!BS15)</f>
        <v>330640.48289738433</v>
      </c>
      <c r="CS15" s="329">
        <f>IF(③残業代込み賃金設計一覧表!BT15="","",③残業代込み賃金設計一覧表!BT15)</f>
        <v>1907.5412474849095</v>
      </c>
      <c r="CT15" s="329">
        <f>IF(③残業代込み賃金設計一覧表!BU15="","",③残業代込み賃金設計一覧表!BU15)</f>
        <v>2384.4265593561367</v>
      </c>
      <c r="CU15" s="329">
        <f>IF(③残業代込み賃金設計一覧表!BV15="","",③残業代込み賃金設計一覧表!BV15)</f>
        <v>476.88531187122737</v>
      </c>
      <c r="CV15" s="329">
        <f>IF(③残業代込み賃金設計一覧表!BW15="","",③残業代込み賃金設計一覧表!BW15)</f>
        <v>2575.1806841046282</v>
      </c>
      <c r="CW15" s="659"/>
      <c r="CX15" s="384">
        <f>IF(②社員基本データ入力!BL15="","",②社員基本データ入力!BL15)</f>
        <v>395020</v>
      </c>
      <c r="CY15" s="384">
        <f>IF(②社員基本データ入力!BM15="","",②社員基本データ入力!BM15)</f>
        <v>2278.9615384615381</v>
      </c>
      <c r="CZ15" s="385" t="str">
        <f>IF(②社員基本データ入力!BN15="","",②社員基本データ入力!BN15)</f>
        <v>○</v>
      </c>
      <c r="DA15" s="367">
        <f>IF(③残業代込み賃金設計一覧表!BY15="","",③残業代込み賃金設計一覧表!BY15)</f>
        <v>325640.48289738433</v>
      </c>
      <c r="DB15" s="367">
        <f>IF(③残業代込み賃金設計一覧表!BZ15="","",③残業代込み賃金設計一覧表!BZ15)</f>
        <v>1878.6950936387557</v>
      </c>
      <c r="DC15" s="368" t="str">
        <f>IF(③残業代込み賃金設計一覧表!CA15="","",③残業代込み賃金設計一覧表!CA15)</f>
        <v>○</v>
      </c>
      <c r="DD15" s="659"/>
      <c r="DE15" s="389">
        <f>IF(②社員基本データ入力!BP15="","",②社員基本データ入力!BP15)</f>
        <v>45</v>
      </c>
      <c r="DF15" s="389">
        <f>IF(②社員基本データ入力!BQ15="","",②社員基本データ入力!BQ15)</f>
        <v>20</v>
      </c>
      <c r="DG15" s="389">
        <f>IF(②社員基本データ入力!BR15="","",②社員基本データ入力!BR15)</f>
        <v>8</v>
      </c>
      <c r="DH15" s="659"/>
      <c r="DI15" s="372">
        <f>IF(③残業代込み賃金設計一覧表!CG15="","",③残業代込み賃金設計一覧表!CG15)</f>
        <v>25</v>
      </c>
      <c r="DJ15" s="372">
        <f>IF(③残業代込み賃金設計一覧表!CH15="","",③残業代込み賃金設計一覧表!CH15)</f>
        <v>10</v>
      </c>
      <c r="DK15" s="372">
        <f>IF(③残業代込み賃金設計一覧表!CI15="","",③残業代込み賃金設計一覧表!CI15)</f>
        <v>0</v>
      </c>
      <c r="DL15" s="659"/>
      <c r="DM15" s="372">
        <f>IF(③残業代込み賃金設計一覧表!CK15="","",③残業代込み賃金設計一覧表!CK15)</f>
        <v>20</v>
      </c>
      <c r="DN15" s="372">
        <f>IF(③残業代込み賃金設計一覧表!CL15="","",③残業代込み賃金設計一覧表!CL15)</f>
        <v>10</v>
      </c>
      <c r="DO15" s="372">
        <f>IF(③残業代込み賃金設計一覧表!CM15="","",③残業代込み賃金設計一覧表!CM15)</f>
        <v>8</v>
      </c>
      <c r="DQ15" s="264">
        <f>IF(③残業代込み賃金設計一覧表!CO15="","",③残業代込み賃金設計一覧表!CO15)</f>
        <v>8</v>
      </c>
      <c r="DS15" s="264">
        <f>IF(③残業代込み賃金設計一覧表!CQ15="","",③残業代込み賃金設計一覧表!CQ15)</f>
        <v>33</v>
      </c>
    </row>
    <row r="16" spans="2:123" s="112" customFormat="1" ht="18" customHeight="1" x14ac:dyDescent="0.2">
      <c r="B16" s="131">
        <f t="shared" si="8"/>
        <v>7</v>
      </c>
      <c r="C16" s="167">
        <f>IF(②社員基本データ入力!H16="","",②社員基本データ入力!H16)</f>
        <v>107</v>
      </c>
      <c r="D16" s="167">
        <f>IF(②社員基本データ入力!I16="","",②社員基本データ入力!I16)</f>
        <v>1</v>
      </c>
      <c r="E16" s="172" t="str">
        <f>IF(②社員基本データ入力!J16="","",②社員基本データ入力!J16)</f>
        <v>AI</v>
      </c>
      <c r="F16" s="534" t="str">
        <f>IF(②社員基本データ入力!K16="","",②社員基本データ入力!K16)</f>
        <v/>
      </c>
      <c r="G16" s="169" t="str">
        <f>IF(②社員基本データ入力!L16="","",②社員基本データ入力!L16)</f>
        <v/>
      </c>
      <c r="H16" s="167" t="str">
        <f>IF(②社員基本データ入力!M16="","",②社員基本データ入力!M16)</f>
        <v>部長</v>
      </c>
      <c r="I16" s="167">
        <f>IF(②社員基本データ入力!N16="","",②社員基本データ入力!N16)</f>
        <v>11</v>
      </c>
      <c r="J16" s="535">
        <f>IF(②社員基本データ入力!O16="","",②社員基本データ入力!O16)</f>
        <v>26307</v>
      </c>
      <c r="K16" s="535">
        <f>IF(②社員基本データ入力!P16="","",②社員基本データ入力!P16)</f>
        <v>34477</v>
      </c>
      <c r="L16" s="175">
        <f t="shared" si="13"/>
        <v>53</v>
      </c>
      <c r="M16" s="175">
        <f t="shared" si="9"/>
        <v>2</v>
      </c>
      <c r="N16" s="175">
        <f t="shared" si="14"/>
        <v>30</v>
      </c>
      <c r="O16" s="175">
        <f t="shared" si="10"/>
        <v>10</v>
      </c>
      <c r="P16" s="552">
        <f>IF(②社員基本データ入力!U16="","",②社員基本データ入力!U16)</f>
        <v>179240</v>
      </c>
      <c r="Q16" s="552">
        <f>IF(②社員基本データ入力!V16="","",②社員基本データ入力!V16)</f>
        <v>258100</v>
      </c>
      <c r="R16" s="553" t="str">
        <f>IF(②社員基本データ入力!W16="","",②社員基本データ入力!W16)</f>
        <v/>
      </c>
      <c r="S16" s="553" t="str">
        <f>IF(②社員基本データ入力!X16="","",②社員基本データ入力!X16)</f>
        <v/>
      </c>
      <c r="T16" s="320">
        <f>IF(②社員基本データ入力!Y16="","",②社員基本データ入力!Y16)</f>
        <v>437340</v>
      </c>
      <c r="U16" s="554">
        <f>IF(③残業代込み賃金設計一覧表!U16="","",③残業代込み賃金設計一覧表!U16)</f>
        <v>179240</v>
      </c>
      <c r="V16" s="554">
        <f>IF(③残業代込み賃金設計一覧表!V16="","",③残業代込み賃金設計一覧表!V16)</f>
        <v>250602.27488151658</v>
      </c>
      <c r="W16" s="555" t="str">
        <f>IF(③残業代込み賃金設計一覧表!W16="","",③残業代込み賃金設計一覧表!W16)</f>
        <v/>
      </c>
      <c r="X16" s="555" t="str">
        <f>IF(③残業代込み賃金設計一覧表!X16="","",③残業代込み賃金設計一覧表!X16)</f>
        <v/>
      </c>
      <c r="Y16" s="329">
        <f>IF(③残業代込み賃金設計一覧表!AE16="","",③残業代込み賃金設計一覧表!AE16)</f>
        <v>429842.27488151658</v>
      </c>
      <c r="Z16" s="320">
        <f>IF(②社員基本データ入力!Z16="","",②社員基本データ入力!Z16)</f>
        <v>70000</v>
      </c>
      <c r="AA16" s="320">
        <f>IF(②社員基本データ入力!AA16="","",②社員基本データ入力!AA16)</f>
        <v>15000</v>
      </c>
      <c r="AB16" s="320" t="str">
        <f>IF(②社員基本データ入力!AB16="","",②社員基本データ入力!AB16)</f>
        <v/>
      </c>
      <c r="AC16" s="320" t="str">
        <f>IF(②社員基本データ入力!AC16="","",②社員基本データ入力!AC16)</f>
        <v/>
      </c>
      <c r="AD16" s="320" t="str">
        <f>IF(②社員基本データ入力!AD16="","",②社員基本データ入力!AD16)</f>
        <v/>
      </c>
      <c r="AE16" s="320" t="str">
        <f>IF(②社員基本データ入力!AE16="","",②社員基本データ入力!AE16)</f>
        <v/>
      </c>
      <c r="AF16" s="320" t="str">
        <f>IF(②社員基本データ入力!AF16="","",②社員基本データ入力!AF16)</f>
        <v/>
      </c>
      <c r="AG16" s="320">
        <f>IF(②社員基本データ入力!AG16="","",②社員基本データ入力!AG16)</f>
        <v>5000</v>
      </c>
      <c r="AH16" s="320">
        <f>IF(②社員基本データ入力!AH16="","",②社員基本データ入力!AH16)</f>
        <v>90000</v>
      </c>
      <c r="AI16" s="320">
        <f>IF(②社員基本データ入力!AI16="","",②社員基本データ入力!AI16)</f>
        <v>10000</v>
      </c>
      <c r="AJ16" s="320" t="str">
        <f>IF(②社員基本データ入力!AJ16="","",②社員基本データ入力!AJ16)</f>
        <v/>
      </c>
      <c r="AK16" s="320" t="str">
        <f>IF(②社員基本データ入力!AK16="","",②社員基本データ入力!AK16)</f>
        <v/>
      </c>
      <c r="AL16" s="320" t="str">
        <f>IF(②社員基本データ入力!AL16="","",②社員基本データ入力!AL16)</f>
        <v/>
      </c>
      <c r="AM16" s="320" t="str">
        <f>IF(②社員基本データ入力!AM16="","",②社員基本データ入力!AM16)</f>
        <v/>
      </c>
      <c r="AN16" s="320" t="str">
        <f>IF(②社員基本データ入力!AN16="","",②社員基本データ入力!AN16)</f>
        <v/>
      </c>
      <c r="AO16" s="600" t="str">
        <f>IF(②社員基本データ入力!AO16="","",②社員基本データ入力!AO16)</f>
        <v/>
      </c>
      <c r="AP16" s="607" t="str">
        <f>IF(②社員基本データ入力!AP16="","",②社員基本データ入力!AP16)</f>
        <v/>
      </c>
      <c r="AQ16" s="320" t="str">
        <f>IF(②社員基本データ入力!AQ16="","",②社員基本データ入力!AQ16)</f>
        <v/>
      </c>
      <c r="AR16" s="608" t="str">
        <f>IF(②社員基本データ入力!AR16="","",②社員基本データ入力!AR16)</f>
        <v/>
      </c>
      <c r="AS16" s="603">
        <f>IF(②社員基本データ入力!AS16="","",②社員基本データ入力!AS16)</f>
        <v>10000</v>
      </c>
      <c r="AT16" s="320">
        <f>IF(②社員基本データ入力!AT16="","",②社員基本データ入力!AT16)</f>
        <v>100000</v>
      </c>
      <c r="AU16" s="329">
        <f>IF(③残業代込み賃金設計一覧表!AF16="","",③残業代込み賃金設計一覧表!AF16)</f>
        <v>70000</v>
      </c>
      <c r="AV16" s="329">
        <f>IF(③残業代込み賃金設計一覧表!AG16="","",③残業代込み賃金設計一覧表!AG16)</f>
        <v>15000</v>
      </c>
      <c r="AW16" s="329" t="str">
        <f>IF(③残業代込み賃金設計一覧表!AH16="","",③残業代込み賃金設計一覧表!AH16)</f>
        <v/>
      </c>
      <c r="AX16" s="329" t="str">
        <f>IF(③残業代込み賃金設計一覧表!AI16="","",③残業代込み賃金設計一覧表!AI16)</f>
        <v/>
      </c>
      <c r="AY16" s="329" t="str">
        <f>IF(③残業代込み賃金設計一覧表!AJ16="","",③残業代込み賃金設計一覧表!AJ16)</f>
        <v/>
      </c>
      <c r="AZ16" s="329" t="str">
        <f>IF(③残業代込み賃金設計一覧表!AK16="","",③残業代込み賃金設計一覧表!AK16)</f>
        <v/>
      </c>
      <c r="BA16" s="329" t="str">
        <f>IF(③残業代込み賃金設計一覧表!AL16="","",③残業代込み賃金設計一覧表!AL16)</f>
        <v/>
      </c>
      <c r="BB16" s="329">
        <f>IF(③残業代込み賃金設計一覧表!AM16="","",③残業代込み賃金設計一覧表!AM16)</f>
        <v>5000</v>
      </c>
      <c r="BC16" s="329">
        <f>IF(③残業代込み賃金設計一覧表!AN16="","",③残業代込み賃金設計一覧表!AN16)</f>
        <v>90000</v>
      </c>
      <c r="BD16" s="329">
        <f>IF(③残業代込み賃金設計一覧表!AO16="","",③残業代込み賃金設計一覧表!AO16)</f>
        <v>10000</v>
      </c>
      <c r="BE16" s="329" t="str">
        <f>IF(③残業代込み賃金設計一覧表!AP16="","",③残業代込み賃金設計一覧表!AP16)</f>
        <v/>
      </c>
      <c r="BF16" s="329" t="str">
        <f>IF(③残業代込み賃金設計一覧表!AQ16="","",③残業代込み賃金設計一覧表!AQ16)</f>
        <v/>
      </c>
      <c r="BG16" s="329" t="str">
        <f>IF(③残業代込み賃金設計一覧表!AR16="","",③残業代込み賃金設計一覧表!AR16)</f>
        <v/>
      </c>
      <c r="BH16" s="329" t="str">
        <f>IF(③残業代込み賃金設計一覧表!AS16="","",③残業代込み賃金設計一覧表!AS16)</f>
        <v/>
      </c>
      <c r="BI16" s="329" t="str">
        <f>IF(③残業代込み賃金設計一覧表!AT16="","",③残業代込み賃金設計一覧表!AT16)</f>
        <v/>
      </c>
      <c r="BJ16" s="611" t="str">
        <f>IF(③残業代込み賃金設計一覧表!AU16="","",③残業代込み賃金設計一覧表!AU16)</f>
        <v/>
      </c>
      <c r="BK16" s="618" t="str">
        <f>IF(③残業代込み賃金設計一覧表!AV16="","",③残業代込み賃金設計一覧表!AV16)</f>
        <v/>
      </c>
      <c r="BL16" s="329" t="str">
        <f>IF(③残業代込み賃金設計一覧表!AW16="","",③残業代込み賃金設計一覧表!AW16)</f>
        <v/>
      </c>
      <c r="BM16" s="619" t="str">
        <f>IF(③残業代込み賃金設計一覧表!AX16="","",③残業代込み賃金設計一覧表!AX16)</f>
        <v/>
      </c>
      <c r="BN16" s="614">
        <f>IF(③残業代込み賃金設計一覧表!AY16="","",③残業代込み賃金設計一覧表!AY16)</f>
        <v>10000</v>
      </c>
      <c r="BO16" s="329">
        <f>IF(③残業代込み賃金設計一覧表!AZ16="","",③残業代込み賃金設計一覧表!AZ16)</f>
        <v>100000</v>
      </c>
      <c r="BP16" s="320">
        <f>IF(②社員基本データ入力!AV16="","",②社員基本データ入力!AV16)</f>
        <v>0</v>
      </c>
      <c r="BQ16" s="320">
        <f>IF(②社員基本データ入力!AW16="","",②社員基本データ入力!AW16)</f>
        <v>0</v>
      </c>
      <c r="BR16" s="320">
        <f>IF(②社員基本データ入力!AX16="","",②社員基本データ入力!AX16)</f>
        <v>0</v>
      </c>
      <c r="BS16" s="320">
        <f>IF(②社員基本データ入力!AY16="","",②社員基本データ入力!AY16)</f>
        <v>0</v>
      </c>
      <c r="BT16" s="329">
        <f>IF(③残業代込み賃金設計一覧表!BC16="","",③残業代込み賃金設計一覧表!BC16)</f>
        <v>0</v>
      </c>
      <c r="BU16" s="329">
        <f>IF(③残業代込み賃金設計一覧表!BD16="","",③残業代込み賃金設計一覧表!BD16)</f>
        <v>0</v>
      </c>
      <c r="BV16" s="329">
        <f>IF(③残業代込み賃金設計一覧表!BE16="","",③残業代込み賃金設計一覧表!BE16)</f>
        <v>0</v>
      </c>
      <c r="BW16" s="329">
        <f>IF(③残業代込み賃金設計一覧表!BF16="","",③残業代込み賃金設計一覧表!BF16)</f>
        <v>0</v>
      </c>
      <c r="BX16" s="329">
        <f>IF(③残業代込み賃金設計一覧表!BI16="","",③残業代込み賃金設計一覧表!BI16)</f>
        <v>7497.7251184834167</v>
      </c>
      <c r="BY16" s="213">
        <f>IF(②社員基本データ入力!$AU16="","",②社員基本データ入力!$AU16)</f>
        <v>537340</v>
      </c>
      <c r="BZ16" s="329">
        <f>IF(③残業代込み賃金設計一覧表!$BJ16="","",③残業代込み賃金設計一覧表!$BJ16)</f>
        <v>537340</v>
      </c>
      <c r="CA16" s="268">
        <f t="shared" si="11"/>
        <v>0</v>
      </c>
      <c r="CB16" s="213">
        <f>IF(②社員基本データ入力!$AZ16="","",②社員基本データ入力!$AZ16)</f>
        <v>537340</v>
      </c>
      <c r="CC16" s="329">
        <f>IF(③残業代込み賃金設計一覧表!$BL16="","",③残業代込み賃金設計一覧表!$BL16)</f>
        <v>537340</v>
      </c>
      <c r="CD16" s="268">
        <f t="shared" si="12"/>
        <v>0</v>
      </c>
      <c r="CE16" s="659"/>
      <c r="CF16" s="380">
        <f>IF(②社員基本データ入力!BB16="","",②社員基本データ入力!BB16)</f>
        <v>0</v>
      </c>
      <c r="CG16" s="380">
        <f>IF(②社員基本データ入力!BC16="","",②社員基本データ入力!BC16)</f>
        <v>0</v>
      </c>
      <c r="CH16" s="380">
        <f>IF(②社員基本データ入力!BD16="","",②社員基本データ入力!BD16)</f>
        <v>0</v>
      </c>
      <c r="CI16" s="363">
        <f>IF(③残業代込み賃金設計一覧表!BO16="","",③残業代込み賃金設計一覧表!BO16)</f>
        <v>0</v>
      </c>
      <c r="CJ16" s="363">
        <f>IF(③残業代込み賃金設計一覧表!BP16="","",③残業代込み賃金設計一覧表!BP16)</f>
        <v>0</v>
      </c>
      <c r="CK16" s="363">
        <f>IF(③残業代込み賃金設計一覧表!BQ16="","",③残業代込み賃金設計一覧表!BQ16)</f>
        <v>0</v>
      </c>
      <c r="CL16" s="659"/>
      <c r="CM16" s="320">
        <f>IF(②社員基本データ入力!BF16="","",②社員基本データ入力!BF16)</f>
        <v>527340</v>
      </c>
      <c r="CN16" s="320">
        <f>IF(②社員基本データ入力!BG16="","",②社員基本データ入力!BG16)</f>
        <v>3042.3461538461538</v>
      </c>
      <c r="CO16" s="320">
        <f>IF(②社員基本データ入力!BH16="","",②社員基本データ入力!BH16)</f>
        <v>3802.9326923076924</v>
      </c>
      <c r="CP16" s="320">
        <f>IF(②社員基本データ入力!BI16="","",②社員基本データ入力!BI16)</f>
        <v>760.58653846153845</v>
      </c>
      <c r="CQ16" s="320">
        <f>IF(②社員基本データ入力!BJ16="","",②社員基本データ入力!BJ16)</f>
        <v>4107.167307692308</v>
      </c>
      <c r="CR16" s="329">
        <f>IF(③残業代込み賃金設計一覧表!BS16="","",③残業代込み賃金設計一覧表!BS16)</f>
        <v>519842.27488151658</v>
      </c>
      <c r="CS16" s="329">
        <f>IF(③残業代込み賃金設計一覧表!BT16="","",③残業代込み賃金設計一覧表!BT16)</f>
        <v>2999.0900473933648</v>
      </c>
      <c r="CT16" s="329">
        <f>IF(③残業代込み賃金設計一覧表!BU16="","",③残業代込み賃金設計一覧表!BU16)</f>
        <v>3748.8625592417061</v>
      </c>
      <c r="CU16" s="329">
        <f>IF(③残業代込み賃金設計一覧表!BV16="","",③残業代込み賃金設計一覧表!BV16)</f>
        <v>749.7725118483412</v>
      </c>
      <c r="CV16" s="329">
        <f>IF(③残業代込み賃金設計一覧表!BW16="","",③残業代込み賃金設計一覧表!BW16)</f>
        <v>4048.7715639810426</v>
      </c>
      <c r="CW16" s="659"/>
      <c r="CX16" s="384">
        <f>IF(②社員基本データ入力!BL16="","",②社員基本データ入力!BL16)</f>
        <v>527340</v>
      </c>
      <c r="CY16" s="384">
        <f>IF(②社員基本データ入力!BM16="","",②社員基本データ入力!BM16)</f>
        <v>3042.3461538461538</v>
      </c>
      <c r="CZ16" s="385" t="str">
        <f>IF(②社員基本データ入力!BN16="","",②社員基本データ入力!BN16)</f>
        <v>○</v>
      </c>
      <c r="DA16" s="367">
        <f>IF(③残業代込み賃金設計一覧表!BY16="","",③残業代込み賃金設計一覧表!BY16)</f>
        <v>514842.27488151658</v>
      </c>
      <c r="DB16" s="367">
        <f>IF(③残業代込み賃金設計一覧表!BZ16="","",③残業代込み賃金設計一覧表!BZ16)</f>
        <v>2970.243893547211</v>
      </c>
      <c r="DC16" s="368" t="str">
        <f>IF(③残業代込み賃金設計一覧表!CA16="","",③残業代込み賃金設計一覧表!CA16)</f>
        <v>○</v>
      </c>
      <c r="DD16" s="659"/>
      <c r="DE16" s="389">
        <f>IF(②社員基本データ入力!BP16="","",②社員基本データ入力!BP16)</f>
        <v>45</v>
      </c>
      <c r="DF16" s="389">
        <f>IF(②社員基本データ入力!BQ16="","",②社員基本データ入力!BQ16)</f>
        <v>20</v>
      </c>
      <c r="DG16" s="389">
        <f>IF(②社員基本データ入力!BR16="","",②社員基本データ入力!BR16)</f>
        <v>8</v>
      </c>
      <c r="DH16" s="659"/>
      <c r="DI16" s="372">
        <f>IF(③残業代込み賃金設計一覧表!CG16="","",③残業代込み賃金設計一覧表!CG16)</f>
        <v>25</v>
      </c>
      <c r="DJ16" s="372">
        <f>IF(③残業代込み賃金設計一覧表!CH16="","",③残業代込み賃金設計一覧表!CH16)</f>
        <v>10</v>
      </c>
      <c r="DK16" s="372">
        <f>IF(③残業代込み賃金設計一覧表!CI16="","",③残業代込み賃金設計一覧表!CI16)</f>
        <v>0</v>
      </c>
      <c r="DL16" s="659"/>
      <c r="DM16" s="372">
        <f>IF(③残業代込み賃金設計一覧表!CK16="","",③残業代込み賃金設計一覧表!CK16)</f>
        <v>20</v>
      </c>
      <c r="DN16" s="372">
        <f>IF(③残業代込み賃金設計一覧表!CL16="","",③残業代込み賃金設計一覧表!CL16)</f>
        <v>10</v>
      </c>
      <c r="DO16" s="372">
        <f>IF(③残業代込み賃金設計一覧表!CM16="","",③残業代込み賃金設計一覧表!CM16)</f>
        <v>8</v>
      </c>
      <c r="DQ16" s="264">
        <f>IF(③残業代込み賃金設計一覧表!CO16="","",③残業代込み賃金設計一覧表!CO16)</f>
        <v>0</v>
      </c>
      <c r="DS16" s="264">
        <f>IF(③残業代込み賃金設計一覧表!CQ16="","",③残業代込み賃金設計一覧表!CQ16)</f>
        <v>25</v>
      </c>
    </row>
    <row r="17" spans="2:123" s="112" customFormat="1" ht="18" customHeight="1" x14ac:dyDescent="0.2">
      <c r="B17" s="131">
        <f t="shared" si="8"/>
        <v>8</v>
      </c>
      <c r="C17" s="167">
        <f>IF(②社員基本データ入力!H17="","",②社員基本データ入力!H17)</f>
        <v>108</v>
      </c>
      <c r="D17" s="167">
        <f>IF(②社員基本データ入力!I17="","",②社員基本データ入力!I17)</f>
        <v>1</v>
      </c>
      <c r="E17" s="172" t="str">
        <f>IF(②社員基本データ入力!J17="","",②社員基本データ入力!J17)</f>
        <v>AJ</v>
      </c>
      <c r="F17" s="534" t="str">
        <f>IF(②社員基本データ入力!K17="","",②社員基本データ入力!K17)</f>
        <v/>
      </c>
      <c r="G17" s="169" t="str">
        <f>IF(②社員基本データ入力!L17="","",②社員基本データ入力!L17)</f>
        <v/>
      </c>
      <c r="H17" s="167" t="str">
        <f>IF(②社員基本データ入力!M17="","",②社員基本データ入力!M17)</f>
        <v>一般</v>
      </c>
      <c r="I17" s="167">
        <f>IF(②社員基本データ入力!N17="","",②社員基本データ入力!N17)</f>
        <v>5</v>
      </c>
      <c r="J17" s="535">
        <f>IF(②社員基本データ入力!O17="","",②社員基本データ入力!O17)</f>
        <v>25352</v>
      </c>
      <c r="K17" s="535">
        <f>IF(②社員基本データ入力!P17="","",②社員基本データ入力!P17)</f>
        <v>34958</v>
      </c>
      <c r="L17" s="175">
        <f t="shared" si="13"/>
        <v>55</v>
      </c>
      <c r="M17" s="175">
        <f t="shared" si="9"/>
        <v>10</v>
      </c>
      <c r="N17" s="175">
        <f t="shared" si="14"/>
        <v>29</v>
      </c>
      <c r="O17" s="175">
        <f t="shared" si="10"/>
        <v>6</v>
      </c>
      <c r="P17" s="552">
        <f>IF(②社員基本データ入力!U17="","",②社員基本データ入力!U17)</f>
        <v>178240</v>
      </c>
      <c r="Q17" s="552">
        <f>IF(②社員基本データ入力!V17="","",②社員基本データ入力!V17)</f>
        <v>157300</v>
      </c>
      <c r="R17" s="553" t="str">
        <f>IF(②社員基本データ入力!W17="","",②社員基本データ入力!W17)</f>
        <v/>
      </c>
      <c r="S17" s="553" t="str">
        <f>IF(②社員基本データ入力!X17="","",②社員基本データ入力!X17)</f>
        <v/>
      </c>
      <c r="T17" s="320">
        <f>IF(②社員基本データ入力!Y17="","",②社員基本データ入力!Y17)</f>
        <v>335540</v>
      </c>
      <c r="U17" s="554">
        <f>IF(③残業代込み賃金設計一覧表!U17="","",③残業代込み賃金設計一覧表!U17)</f>
        <v>178240</v>
      </c>
      <c r="V17" s="554">
        <f>IF(③残業代込み賃金設計一覧表!V17="","",③残業代込み賃金設計一覧表!V17)</f>
        <v>100984.62776659959</v>
      </c>
      <c r="W17" s="555" t="str">
        <f>IF(③残業代込み賃金設計一覧表!W17="","",③残業代込み賃金設計一覧表!W17)</f>
        <v/>
      </c>
      <c r="X17" s="555" t="str">
        <f>IF(③残業代込み賃金設計一覧表!X17="","",③残業代込み賃金設計一覧表!X17)</f>
        <v/>
      </c>
      <c r="Y17" s="329">
        <f>IF(③残業代込み賃金設計一覧表!AE17="","",③残業代込み賃金設計一覧表!AE17)</f>
        <v>279224.62776659959</v>
      </c>
      <c r="Z17" s="320" t="str">
        <f>IF(②社員基本データ入力!Z17="","",②社員基本データ入力!Z17)</f>
        <v/>
      </c>
      <c r="AA17" s="320">
        <f>IF(②社員基本データ入力!AA17="","",②社員基本データ入力!AA17)</f>
        <v>5000</v>
      </c>
      <c r="AB17" s="320" t="str">
        <f>IF(②社員基本データ入力!AB17="","",②社員基本データ入力!AB17)</f>
        <v/>
      </c>
      <c r="AC17" s="320" t="str">
        <f>IF(②社員基本データ入力!AC17="","",②社員基本データ入力!AC17)</f>
        <v/>
      </c>
      <c r="AD17" s="320" t="str">
        <f>IF(②社員基本データ入力!AD17="","",②社員基本データ入力!AD17)</f>
        <v/>
      </c>
      <c r="AE17" s="320" t="str">
        <f>IF(②社員基本データ入力!AE17="","",②社員基本データ入力!AE17)</f>
        <v/>
      </c>
      <c r="AF17" s="320" t="str">
        <f>IF(②社員基本データ入力!AF17="","",②社員基本データ入力!AF17)</f>
        <v/>
      </c>
      <c r="AG17" s="320">
        <f>IF(②社員基本データ入力!AG17="","",②社員基本データ入力!AG17)</f>
        <v>5000</v>
      </c>
      <c r="AH17" s="320">
        <f>IF(②社員基本データ入力!AH17="","",②社員基本データ入力!AH17)</f>
        <v>10000</v>
      </c>
      <c r="AI17" s="320">
        <f>IF(②社員基本データ入力!AI17="","",②社員基本データ入力!AI17)</f>
        <v>15000</v>
      </c>
      <c r="AJ17" s="320" t="str">
        <f>IF(②社員基本データ入力!AJ17="","",②社員基本データ入力!AJ17)</f>
        <v/>
      </c>
      <c r="AK17" s="320" t="str">
        <f>IF(②社員基本データ入力!AK17="","",②社員基本データ入力!AK17)</f>
        <v/>
      </c>
      <c r="AL17" s="320" t="str">
        <f>IF(②社員基本データ入力!AL17="","",②社員基本データ入力!AL17)</f>
        <v/>
      </c>
      <c r="AM17" s="320" t="str">
        <f>IF(②社員基本データ入力!AM17="","",②社員基本データ入力!AM17)</f>
        <v/>
      </c>
      <c r="AN17" s="320" t="str">
        <f>IF(②社員基本データ入力!AN17="","",②社員基本データ入力!AN17)</f>
        <v/>
      </c>
      <c r="AO17" s="600" t="str">
        <f>IF(②社員基本データ入力!AO17="","",②社員基本データ入力!AO17)</f>
        <v/>
      </c>
      <c r="AP17" s="607" t="str">
        <f>IF(②社員基本データ入力!AP17="","",②社員基本データ入力!AP17)</f>
        <v/>
      </c>
      <c r="AQ17" s="320">
        <f>IF(②社員基本データ入力!AQ17="","",②社員基本データ入力!AQ17)</f>
        <v>20000</v>
      </c>
      <c r="AR17" s="608" t="str">
        <f>IF(②社員基本データ入力!AR17="","",②社員基本データ入力!AR17)</f>
        <v/>
      </c>
      <c r="AS17" s="603">
        <f>IF(②社員基本データ入力!AS17="","",②社員基本データ入力!AS17)</f>
        <v>35000</v>
      </c>
      <c r="AT17" s="320">
        <f>IF(②社員基本データ入力!AT17="","",②社員基本データ入力!AT17)</f>
        <v>45000</v>
      </c>
      <c r="AU17" s="329" t="str">
        <f>IF(③残業代込み賃金設計一覧表!AF17="","",③残業代込み賃金設計一覧表!AF17)</f>
        <v/>
      </c>
      <c r="AV17" s="329">
        <f>IF(③残業代込み賃金設計一覧表!AG17="","",③残業代込み賃金設計一覧表!AG17)</f>
        <v>5000</v>
      </c>
      <c r="AW17" s="329" t="str">
        <f>IF(③残業代込み賃金設計一覧表!AH17="","",③残業代込み賃金設計一覧表!AH17)</f>
        <v/>
      </c>
      <c r="AX17" s="329" t="str">
        <f>IF(③残業代込み賃金設計一覧表!AI17="","",③残業代込み賃金設計一覧表!AI17)</f>
        <v/>
      </c>
      <c r="AY17" s="329" t="str">
        <f>IF(③残業代込み賃金設計一覧表!AJ17="","",③残業代込み賃金設計一覧表!AJ17)</f>
        <v/>
      </c>
      <c r="AZ17" s="329" t="str">
        <f>IF(③残業代込み賃金設計一覧表!AK17="","",③残業代込み賃金設計一覧表!AK17)</f>
        <v/>
      </c>
      <c r="BA17" s="329" t="str">
        <f>IF(③残業代込み賃金設計一覧表!AL17="","",③残業代込み賃金設計一覧表!AL17)</f>
        <v/>
      </c>
      <c r="BB17" s="329">
        <f>IF(③残業代込み賃金設計一覧表!AM17="","",③残業代込み賃金設計一覧表!AM17)</f>
        <v>5000</v>
      </c>
      <c r="BC17" s="329">
        <f>IF(③残業代込み賃金設計一覧表!AN17="","",③残業代込み賃金設計一覧表!AN17)</f>
        <v>10000</v>
      </c>
      <c r="BD17" s="329">
        <f>IF(③残業代込み賃金設計一覧表!AO17="","",③残業代込み賃金設計一覧表!AO17)</f>
        <v>15000</v>
      </c>
      <c r="BE17" s="329" t="str">
        <f>IF(③残業代込み賃金設計一覧表!AP17="","",③残業代込み賃金設計一覧表!AP17)</f>
        <v/>
      </c>
      <c r="BF17" s="329" t="str">
        <f>IF(③残業代込み賃金設計一覧表!AQ17="","",③残業代込み賃金設計一覧表!AQ17)</f>
        <v/>
      </c>
      <c r="BG17" s="329" t="str">
        <f>IF(③残業代込み賃金設計一覧表!AR17="","",③残業代込み賃金設計一覧表!AR17)</f>
        <v/>
      </c>
      <c r="BH17" s="329" t="str">
        <f>IF(③残業代込み賃金設計一覧表!AS17="","",③残業代込み賃金設計一覧表!AS17)</f>
        <v/>
      </c>
      <c r="BI17" s="329" t="str">
        <f>IF(③残業代込み賃金設計一覧表!AT17="","",③残業代込み賃金設計一覧表!AT17)</f>
        <v/>
      </c>
      <c r="BJ17" s="611" t="str">
        <f>IF(③残業代込み賃金設計一覧表!AU17="","",③残業代込み賃金設計一覧表!AU17)</f>
        <v/>
      </c>
      <c r="BK17" s="618" t="str">
        <f>IF(③残業代込み賃金設計一覧表!AV17="","",③残業代込み賃金設計一覧表!AV17)</f>
        <v/>
      </c>
      <c r="BL17" s="329">
        <f>IF(③残業代込み賃金設計一覧表!AW17="","",③残業代込み賃金設計一覧表!AW17)</f>
        <v>20000</v>
      </c>
      <c r="BM17" s="619" t="str">
        <f>IF(③残業代込み賃金設計一覧表!AX17="","",③残業代込み賃金設計一覧表!AX17)</f>
        <v/>
      </c>
      <c r="BN17" s="614">
        <f>IF(③残業代込み賃金設計一覧表!AY17="","",③残業代込み賃金設計一覧表!AY17)</f>
        <v>35000</v>
      </c>
      <c r="BO17" s="329">
        <f>IF(③残業代込み賃金設計一覧表!AZ17="","",③残業代込み賃金設計一覧表!AZ17)</f>
        <v>45000</v>
      </c>
      <c r="BP17" s="320">
        <f>IF(②社員基本データ入力!AV17="","",②社員基本データ入力!AV17)</f>
        <v>49837.5</v>
      </c>
      <c r="BQ17" s="320">
        <f>IF(②社員基本データ入力!AW17="","",②社員基本データ入力!AW17)</f>
        <v>4983.75</v>
      </c>
      <c r="BR17" s="320">
        <f>IF(②社員基本データ入力!AX17="","",②社員基本データ入力!AX17)</f>
        <v>21529.800000000003</v>
      </c>
      <c r="BS17" s="320">
        <f>IF(②社員基本データ入力!AY17="","",②社員基本データ入力!AY17)</f>
        <v>76351.05</v>
      </c>
      <c r="BT17" s="329">
        <f>IF(③残業代込み賃金設計一覧表!BC17="","",③残業代込み賃金設計一覧表!BC17)</f>
        <v>41715.090543259561</v>
      </c>
      <c r="BU17" s="329">
        <f>IF(③残業代込み賃金設計一覧表!BD17="","",③残業代込み賃金設計一覧表!BD17)</f>
        <v>4171.5090543259557</v>
      </c>
      <c r="BV17" s="329">
        <f>IF(③残業代込み賃金設計一覧表!BE17="","",③残業代込み賃金設計一覧表!BE17)</f>
        <v>18020.919114688128</v>
      </c>
      <c r="BW17" s="329">
        <f>IF(③残業代込み賃金設計一覧表!BF17="","",③残業代込み賃金設計一覧表!BF17)</f>
        <v>63907.518712273646</v>
      </c>
      <c r="BX17" s="329">
        <f>IF(③残業代込み賃金設計一覧表!BI17="","",③残業代込み賃金設計一覧表!BI17)</f>
        <v>68758.903521126776</v>
      </c>
      <c r="BY17" s="213">
        <f>IF(②社員基本データ入力!$AU17="","",②社員基本データ入力!$AU17)</f>
        <v>380540</v>
      </c>
      <c r="BZ17" s="329">
        <f>IF(③残業代込み賃金設計一覧表!$BJ17="","",③残業代込み賃金設計一覧表!$BJ17)</f>
        <v>392983.53128772636</v>
      </c>
      <c r="CA17" s="268">
        <f t="shared" si="11"/>
        <v>12443.531287726364</v>
      </c>
      <c r="CB17" s="213">
        <f>IF(②社員基本データ入力!$AZ17="","",②社員基本データ入力!$AZ17)</f>
        <v>456891.05</v>
      </c>
      <c r="CC17" s="329">
        <f>IF(③残業代込み賃金設計一覧表!$BL17="","",③残業代込み賃金設計一覧表!$BL17)</f>
        <v>456891.05</v>
      </c>
      <c r="CD17" s="268">
        <f t="shared" si="12"/>
        <v>0</v>
      </c>
      <c r="CE17" s="659"/>
      <c r="CF17" s="380">
        <f>IF(②社員基本データ入力!BB17="","",②社員基本データ入力!BB17)</f>
        <v>20</v>
      </c>
      <c r="CG17" s="380">
        <f>IF(②社員基本データ入力!BC17="","",②社員基本データ入力!BC17)</f>
        <v>10</v>
      </c>
      <c r="CH17" s="380">
        <f>IF(②社員基本データ入力!BD17="","",②社員基本データ入力!BD17)</f>
        <v>8</v>
      </c>
      <c r="CI17" s="363">
        <f>IF(③残業代込み賃金設計一覧表!BO17="","",③残業代込み賃金設計一覧表!BO17)</f>
        <v>20</v>
      </c>
      <c r="CJ17" s="363">
        <f>IF(③残業代込み賃金設計一覧表!BP17="","",③残業代込み賃金設計一覧表!BP17)</f>
        <v>10</v>
      </c>
      <c r="CK17" s="363">
        <f>IF(③残業代込み賃金設計一覧表!BQ17="","",③残業代込み賃金設計一覧表!BQ17)</f>
        <v>8</v>
      </c>
      <c r="CL17" s="659"/>
      <c r="CM17" s="320">
        <f>IF(②社員基本データ入力!BF17="","",②社員基本データ入力!BF17)</f>
        <v>345540</v>
      </c>
      <c r="CN17" s="320">
        <f>IF(②社員基本データ入力!BG17="","",②社員基本データ入力!BG17)</f>
        <v>1993.5</v>
      </c>
      <c r="CO17" s="320">
        <f>IF(②社員基本データ入力!BH17="","",②社員基本データ入力!BH17)</f>
        <v>2491.875</v>
      </c>
      <c r="CP17" s="320">
        <f>IF(②社員基本データ入力!BI17="","",②社員基本データ入力!BI17)</f>
        <v>498.375</v>
      </c>
      <c r="CQ17" s="320">
        <f>IF(②社員基本データ入力!BJ17="","",②社員基本データ入力!BJ17)</f>
        <v>2691.2250000000004</v>
      </c>
      <c r="CR17" s="329">
        <f>IF(③残業代込み賃金設計一覧表!BS17="","",③残業代込み賃金設計一覧表!BS17)</f>
        <v>289224.62776659959</v>
      </c>
      <c r="CS17" s="329">
        <f>IF(③残業代込み賃金設計一覧表!BT17="","",③残業代込み賃金設計一覧表!BT17)</f>
        <v>1668.6036217303822</v>
      </c>
      <c r="CT17" s="329">
        <f>IF(③残業代込み賃金設計一覧表!BU17="","",③残業代込み賃金設計一覧表!BU17)</f>
        <v>2085.7545271629779</v>
      </c>
      <c r="CU17" s="329">
        <f>IF(③残業代込み賃金設計一覧表!BV17="","",③残業代込み賃金設計一覧表!BV17)</f>
        <v>417.15090543259555</v>
      </c>
      <c r="CV17" s="329">
        <f>IF(③残業代込み賃金設計一覧表!BW17="","",③残業代込み賃金設計一覧表!BW17)</f>
        <v>2252.6148893360159</v>
      </c>
      <c r="CW17" s="659"/>
      <c r="CX17" s="384">
        <f>IF(②社員基本データ入力!BL17="","",②社員基本データ入力!BL17)</f>
        <v>345540</v>
      </c>
      <c r="CY17" s="384">
        <f>IF(②社員基本データ入力!BM17="","",②社員基本データ入力!BM17)</f>
        <v>1993.5</v>
      </c>
      <c r="CZ17" s="385" t="str">
        <f>IF(②社員基本データ入力!BN17="","",②社員基本データ入力!BN17)</f>
        <v>○</v>
      </c>
      <c r="DA17" s="367">
        <f>IF(③残業代込み賃金設計一覧表!BY17="","",③残業代込み賃金設計一覧表!BY17)</f>
        <v>284224.62776659959</v>
      </c>
      <c r="DB17" s="367">
        <f>IF(③残業代込み賃金設計一覧表!BZ17="","",③残業代込み賃金設計一覧表!BZ17)</f>
        <v>1639.7574678842284</v>
      </c>
      <c r="DC17" s="368" t="str">
        <f>IF(③残業代込み賃金設計一覧表!CA17="","",③残業代込み賃金設計一覧表!CA17)</f>
        <v>○</v>
      </c>
      <c r="DD17" s="659"/>
      <c r="DE17" s="389">
        <f>IF(②社員基本データ入力!BP17="","",②社員基本データ入力!BP17)</f>
        <v>45</v>
      </c>
      <c r="DF17" s="389">
        <f>IF(②社員基本データ入力!BQ17="","",②社員基本データ入力!BQ17)</f>
        <v>20</v>
      </c>
      <c r="DG17" s="389">
        <f>IF(②社員基本データ入力!BR17="","",②社員基本データ入力!BR17)</f>
        <v>8</v>
      </c>
      <c r="DH17" s="659"/>
      <c r="DI17" s="372">
        <f>IF(③残業代込み賃金設計一覧表!CG17="","",③残業代込み賃金設計一覧表!CG17)</f>
        <v>25</v>
      </c>
      <c r="DJ17" s="372">
        <f>IF(③残業代込み賃金設計一覧表!CH17="","",③残業代込み賃金設計一覧表!CH17)</f>
        <v>10</v>
      </c>
      <c r="DK17" s="372">
        <f>IF(③残業代込み賃金設計一覧表!CI17="","",③残業代込み賃金設計一覧表!CI17)</f>
        <v>0</v>
      </c>
      <c r="DL17" s="659"/>
      <c r="DM17" s="372">
        <f>IF(③残業代込み賃金設計一覧表!CK17="","",③残業代込み賃金設計一覧表!CK17)</f>
        <v>20</v>
      </c>
      <c r="DN17" s="372">
        <f>IF(③残業代込み賃金設計一覧表!CL17="","",③残業代込み賃金設計一覧表!CL17)</f>
        <v>10</v>
      </c>
      <c r="DO17" s="372">
        <f>IF(③残業代込み賃金設計一覧表!CM17="","",③残業代込み賃金設計一覧表!CM17)</f>
        <v>8</v>
      </c>
      <c r="DQ17" s="264">
        <f>IF(③残業代込み賃金設計一覧表!CO17="","",③残業代込み賃金設計一覧表!CO17)</f>
        <v>9</v>
      </c>
      <c r="DS17" s="264">
        <f>IF(③残業代込み賃金設計一覧表!CQ17="","",③残業代込み賃金設計一覧表!CQ17)</f>
        <v>34</v>
      </c>
    </row>
    <row r="18" spans="2:123" s="112" customFormat="1" ht="18" customHeight="1" x14ac:dyDescent="0.2">
      <c r="B18" s="131">
        <f t="shared" si="8"/>
        <v>9</v>
      </c>
      <c r="C18" s="167">
        <f>IF(②社員基本データ入力!H18="","",②社員基本データ入力!H18)</f>
        <v>109</v>
      </c>
      <c r="D18" s="167">
        <f>IF(②社員基本データ入力!I18="","",②社員基本データ入力!I18)</f>
        <v>1</v>
      </c>
      <c r="E18" s="172" t="str">
        <f>IF(②社員基本データ入力!J18="","",②社員基本データ入力!J18)</f>
        <v>AK</v>
      </c>
      <c r="F18" s="534" t="str">
        <f>IF(②社員基本データ入力!K18="","",②社員基本データ入力!K18)</f>
        <v/>
      </c>
      <c r="G18" s="169" t="str">
        <f>IF(②社員基本データ入力!L18="","",②社員基本データ入力!L18)</f>
        <v/>
      </c>
      <c r="H18" s="167" t="str">
        <f>IF(②社員基本データ入力!M18="","",②社員基本データ入力!M18)</f>
        <v>一般</v>
      </c>
      <c r="I18" s="167">
        <f>IF(②社員基本データ入力!N18="","",②社員基本データ入力!N18)</f>
        <v>5</v>
      </c>
      <c r="J18" s="535">
        <f>IF(②社員基本データ入力!O18="","",②社員基本データ入力!O18)</f>
        <v>25005</v>
      </c>
      <c r="K18" s="535">
        <f>IF(②社員基本データ入力!P18="","",②社員基本データ入力!P18)</f>
        <v>35073</v>
      </c>
      <c r="L18" s="175">
        <f t="shared" si="13"/>
        <v>56</v>
      </c>
      <c r="M18" s="175">
        <f t="shared" si="9"/>
        <v>9</v>
      </c>
      <c r="N18" s="175">
        <f t="shared" si="14"/>
        <v>29</v>
      </c>
      <c r="O18" s="175">
        <f t="shared" si="10"/>
        <v>2</v>
      </c>
      <c r="P18" s="552">
        <f>IF(②社員基本データ入力!U18="","",②社員基本データ入力!U18)</f>
        <v>177240</v>
      </c>
      <c r="Q18" s="552">
        <f>IF(②社員基本データ入力!V18="","",②社員基本データ入力!V18)</f>
        <v>152500</v>
      </c>
      <c r="R18" s="553" t="str">
        <f>IF(②社員基本データ入力!W18="","",②社員基本データ入力!W18)</f>
        <v/>
      </c>
      <c r="S18" s="553" t="str">
        <f>IF(②社員基本データ入力!X18="","",②社員基本データ入力!X18)</f>
        <v/>
      </c>
      <c r="T18" s="320">
        <f>IF(②社員基本データ入力!Y18="","",②社員基本データ入力!Y18)</f>
        <v>329740</v>
      </c>
      <c r="U18" s="554">
        <f>IF(③残業代込み賃金設計一覧表!U18="","",③残業代込み賃金設計一覧表!U18)</f>
        <v>177240</v>
      </c>
      <c r="V18" s="554">
        <f>IF(③残業代込み賃金設計一覧表!V18="","",③残業代込み賃金設計一覧表!V18)</f>
        <v>97129.899396378256</v>
      </c>
      <c r="W18" s="555" t="str">
        <f>IF(③残業代込み賃金設計一覧表!W18="","",③残業代込み賃金設計一覧表!W18)</f>
        <v/>
      </c>
      <c r="X18" s="555" t="str">
        <f>IF(③残業代込み賃金設計一覧表!X18="","",③残業代込み賃金設計一覧表!X18)</f>
        <v/>
      </c>
      <c r="Y18" s="329">
        <f>IF(③残業代込み賃金設計一覧表!AE18="","",③残業代込み賃金設計一覧表!AE18)</f>
        <v>274369.89939637826</v>
      </c>
      <c r="Z18" s="320" t="str">
        <f>IF(②社員基本データ入力!Z18="","",②社員基本データ入力!Z18)</f>
        <v/>
      </c>
      <c r="AA18" s="320">
        <f>IF(②社員基本データ入力!AA18="","",②社員基本データ入力!AA18)</f>
        <v>5000</v>
      </c>
      <c r="AB18" s="320" t="str">
        <f>IF(②社員基本データ入力!AB18="","",②社員基本データ入力!AB18)</f>
        <v/>
      </c>
      <c r="AC18" s="320" t="str">
        <f>IF(②社員基本データ入力!AC18="","",②社員基本データ入力!AC18)</f>
        <v/>
      </c>
      <c r="AD18" s="320" t="str">
        <f>IF(②社員基本データ入力!AD18="","",②社員基本データ入力!AD18)</f>
        <v/>
      </c>
      <c r="AE18" s="320" t="str">
        <f>IF(②社員基本データ入力!AE18="","",②社員基本データ入力!AE18)</f>
        <v/>
      </c>
      <c r="AF18" s="320" t="str">
        <f>IF(②社員基本データ入力!AF18="","",②社員基本データ入力!AF18)</f>
        <v/>
      </c>
      <c r="AG18" s="320">
        <f>IF(②社員基本データ入力!AG18="","",②社員基本データ入力!AG18)</f>
        <v>5000</v>
      </c>
      <c r="AH18" s="320">
        <f>IF(②社員基本データ入力!AH18="","",②社員基本データ入力!AH18)</f>
        <v>10000</v>
      </c>
      <c r="AI18" s="320">
        <f>IF(②社員基本データ入力!AI18="","",②社員基本データ入力!AI18)</f>
        <v>20000</v>
      </c>
      <c r="AJ18" s="320" t="str">
        <f>IF(②社員基本データ入力!AJ18="","",②社員基本データ入力!AJ18)</f>
        <v/>
      </c>
      <c r="AK18" s="320" t="str">
        <f>IF(②社員基本データ入力!AK18="","",②社員基本データ入力!AK18)</f>
        <v/>
      </c>
      <c r="AL18" s="320" t="str">
        <f>IF(②社員基本データ入力!AL18="","",②社員基本データ入力!AL18)</f>
        <v/>
      </c>
      <c r="AM18" s="320" t="str">
        <f>IF(②社員基本データ入力!AM18="","",②社員基本データ入力!AM18)</f>
        <v/>
      </c>
      <c r="AN18" s="320" t="str">
        <f>IF(②社員基本データ入力!AN18="","",②社員基本データ入力!AN18)</f>
        <v/>
      </c>
      <c r="AO18" s="600" t="str">
        <f>IF(②社員基本データ入力!AO18="","",②社員基本データ入力!AO18)</f>
        <v/>
      </c>
      <c r="AP18" s="607" t="str">
        <f>IF(②社員基本データ入力!AP18="","",②社員基本データ入力!AP18)</f>
        <v/>
      </c>
      <c r="AQ18" s="320">
        <f>IF(②社員基本データ入力!AQ18="","",②社員基本データ入力!AQ18)</f>
        <v>25000</v>
      </c>
      <c r="AR18" s="608" t="str">
        <f>IF(②社員基本データ入力!AR18="","",②社員基本データ入力!AR18)</f>
        <v/>
      </c>
      <c r="AS18" s="603">
        <f>IF(②社員基本データ入力!AS18="","",②社員基本データ入力!AS18)</f>
        <v>45000</v>
      </c>
      <c r="AT18" s="320">
        <f>IF(②社員基本データ入力!AT18="","",②社員基本データ入力!AT18)</f>
        <v>55000</v>
      </c>
      <c r="AU18" s="329" t="str">
        <f>IF(③残業代込み賃金設計一覧表!AF18="","",③残業代込み賃金設計一覧表!AF18)</f>
        <v/>
      </c>
      <c r="AV18" s="329">
        <f>IF(③残業代込み賃金設計一覧表!AG18="","",③残業代込み賃金設計一覧表!AG18)</f>
        <v>5000</v>
      </c>
      <c r="AW18" s="329" t="str">
        <f>IF(③残業代込み賃金設計一覧表!AH18="","",③残業代込み賃金設計一覧表!AH18)</f>
        <v/>
      </c>
      <c r="AX18" s="329" t="str">
        <f>IF(③残業代込み賃金設計一覧表!AI18="","",③残業代込み賃金設計一覧表!AI18)</f>
        <v/>
      </c>
      <c r="AY18" s="329" t="str">
        <f>IF(③残業代込み賃金設計一覧表!AJ18="","",③残業代込み賃金設計一覧表!AJ18)</f>
        <v/>
      </c>
      <c r="AZ18" s="329" t="str">
        <f>IF(③残業代込み賃金設計一覧表!AK18="","",③残業代込み賃金設計一覧表!AK18)</f>
        <v/>
      </c>
      <c r="BA18" s="329" t="str">
        <f>IF(③残業代込み賃金設計一覧表!AL18="","",③残業代込み賃金設計一覧表!AL18)</f>
        <v/>
      </c>
      <c r="BB18" s="329">
        <f>IF(③残業代込み賃金設計一覧表!AM18="","",③残業代込み賃金設計一覧表!AM18)</f>
        <v>5000</v>
      </c>
      <c r="BC18" s="329">
        <f>IF(③残業代込み賃金設計一覧表!AN18="","",③残業代込み賃金設計一覧表!AN18)</f>
        <v>10000</v>
      </c>
      <c r="BD18" s="329">
        <f>IF(③残業代込み賃金設計一覧表!AO18="","",③残業代込み賃金設計一覧表!AO18)</f>
        <v>20000</v>
      </c>
      <c r="BE18" s="329" t="str">
        <f>IF(③残業代込み賃金設計一覧表!AP18="","",③残業代込み賃金設計一覧表!AP18)</f>
        <v/>
      </c>
      <c r="BF18" s="329" t="str">
        <f>IF(③残業代込み賃金設計一覧表!AQ18="","",③残業代込み賃金設計一覧表!AQ18)</f>
        <v/>
      </c>
      <c r="BG18" s="329" t="str">
        <f>IF(③残業代込み賃金設計一覧表!AR18="","",③残業代込み賃金設計一覧表!AR18)</f>
        <v/>
      </c>
      <c r="BH18" s="329" t="str">
        <f>IF(③残業代込み賃金設計一覧表!AS18="","",③残業代込み賃金設計一覧表!AS18)</f>
        <v/>
      </c>
      <c r="BI18" s="329" t="str">
        <f>IF(③残業代込み賃金設計一覧表!AT18="","",③残業代込み賃金設計一覧表!AT18)</f>
        <v/>
      </c>
      <c r="BJ18" s="611" t="str">
        <f>IF(③残業代込み賃金設計一覧表!AU18="","",③残業代込み賃金設計一覧表!AU18)</f>
        <v/>
      </c>
      <c r="BK18" s="618" t="str">
        <f>IF(③残業代込み賃金設計一覧表!AV18="","",③残業代込み賃金設計一覧表!AV18)</f>
        <v/>
      </c>
      <c r="BL18" s="329">
        <f>IF(③残業代込み賃金設計一覧表!AW18="","",③残業代込み賃金設計一覧表!AW18)</f>
        <v>25000</v>
      </c>
      <c r="BM18" s="619" t="str">
        <f>IF(③残業代込み賃金設計一覧表!AX18="","",③残業代込み賃金設計一覧表!AX18)</f>
        <v/>
      </c>
      <c r="BN18" s="614">
        <f>IF(③残業代込み賃金設計一覧表!AY18="","",③残業代込み賃金設計一覧表!AY18)</f>
        <v>45000</v>
      </c>
      <c r="BO18" s="329">
        <f>IF(③残業代込み賃金設計一覧表!AZ18="","",③残業代込み賃金設計一覧表!AZ18)</f>
        <v>55000</v>
      </c>
      <c r="BP18" s="320">
        <f>IF(②社員基本データ入力!AV18="","",②社員基本データ入力!AV18)</f>
        <v>49000.961538461532</v>
      </c>
      <c r="BQ18" s="320">
        <f>IF(②社員基本データ入力!AW18="","",②社員基本データ入力!AW18)</f>
        <v>4900.0961538461534</v>
      </c>
      <c r="BR18" s="320">
        <f>IF(②社員基本データ入力!AX18="","",②社員基本データ入力!AX18)</f>
        <v>21168.415384615386</v>
      </c>
      <c r="BS18" s="320">
        <f>IF(②社員基本データ入力!AY18="","",②社員基本データ入力!AY18)</f>
        <v>75069.473076923081</v>
      </c>
      <c r="BT18" s="329">
        <f>IF(③残業代込み賃金設計一覧表!BC18="","",③残業代込み賃金設計一覧表!BC18)</f>
        <v>41014.889336016095</v>
      </c>
      <c r="BU18" s="329">
        <f>IF(③残業代込み賃金設計一覧表!BD18="","",③残業代込み賃金設計一覧表!BD18)</f>
        <v>4101.4889336016095</v>
      </c>
      <c r="BV18" s="329">
        <f>IF(③残業代込み賃金設計一覧表!BE18="","",③残業代込み賃金設計一覧表!BE18)</f>
        <v>17718.432193158951</v>
      </c>
      <c r="BW18" s="329">
        <f>IF(③残業代込み賃金設計一覧表!BF18="","",③残業代込み賃金設計一覧表!BF18)</f>
        <v>62834.810462776659</v>
      </c>
      <c r="BX18" s="329">
        <f>IF(③残業代込み賃金設計一覧表!BI18="","",③残業代込み賃金設計一覧表!BI18)</f>
        <v>67604.763217768166</v>
      </c>
      <c r="BY18" s="213">
        <f>IF(②社員基本データ入力!$AU18="","",②社員基本データ入力!$AU18)</f>
        <v>384740</v>
      </c>
      <c r="BZ18" s="329">
        <f>IF(③残業代込み賃金設計一覧表!$BJ18="","",③残業代込み賃金設計一覧表!$BJ18)</f>
        <v>396974.66261414642</v>
      </c>
      <c r="CA18" s="268">
        <f t="shared" si="11"/>
        <v>12234.662614146422</v>
      </c>
      <c r="CB18" s="213">
        <f>IF(②社員基本データ入力!$AZ18="","",②社員基本データ入力!$AZ18)</f>
        <v>459809.47307692305</v>
      </c>
      <c r="CC18" s="329">
        <f>IF(③残業代込み賃金設計一覧表!$BL18="","",③残業代込み賃金設計一覧表!$BL18)</f>
        <v>459809.47307692305</v>
      </c>
      <c r="CD18" s="268">
        <f t="shared" si="12"/>
        <v>0</v>
      </c>
      <c r="CE18" s="659"/>
      <c r="CF18" s="380">
        <f>IF(②社員基本データ入力!BB18="","",②社員基本データ入力!BB18)</f>
        <v>20</v>
      </c>
      <c r="CG18" s="380">
        <f>IF(②社員基本データ入力!BC18="","",②社員基本データ入力!BC18)</f>
        <v>10</v>
      </c>
      <c r="CH18" s="380">
        <f>IF(②社員基本データ入力!BD18="","",②社員基本データ入力!BD18)</f>
        <v>8</v>
      </c>
      <c r="CI18" s="363">
        <f>IF(③残業代込み賃金設計一覧表!BO18="","",③残業代込み賃金設計一覧表!BO18)</f>
        <v>20</v>
      </c>
      <c r="CJ18" s="363">
        <f>IF(③残業代込み賃金設計一覧表!BP18="","",③残業代込み賃金設計一覧表!BP18)</f>
        <v>10</v>
      </c>
      <c r="CK18" s="363">
        <f>IF(③残業代込み賃金設計一覧表!BQ18="","",③残業代込み賃金設計一覧表!BQ18)</f>
        <v>8</v>
      </c>
      <c r="CL18" s="659"/>
      <c r="CM18" s="320">
        <f>IF(②社員基本データ入力!BF18="","",②社員基本データ入力!BF18)</f>
        <v>339740</v>
      </c>
      <c r="CN18" s="320">
        <f>IF(②社員基本データ入力!BG18="","",②社員基本データ入力!BG18)</f>
        <v>1960.0384615384614</v>
      </c>
      <c r="CO18" s="320">
        <f>IF(②社員基本データ入力!BH18="","",②社員基本データ入力!BH18)</f>
        <v>2450.0480769230767</v>
      </c>
      <c r="CP18" s="320">
        <f>IF(②社員基本データ入力!BI18="","",②社員基本データ入力!BI18)</f>
        <v>490.00961538461536</v>
      </c>
      <c r="CQ18" s="320">
        <f>IF(②社員基本データ入力!BJ18="","",②社員基本データ入力!BJ18)</f>
        <v>2646.0519230769232</v>
      </c>
      <c r="CR18" s="329">
        <f>IF(③残業代込み賃金設計一覧表!BS18="","",③残業代込み賃金設計一覧表!BS18)</f>
        <v>284369.89939637826</v>
      </c>
      <c r="CS18" s="329">
        <f>IF(③残業代込み賃金設計一覧表!BT18="","",③残業代込み賃金設計一覧表!BT18)</f>
        <v>1640.5955734406436</v>
      </c>
      <c r="CT18" s="329">
        <f>IF(③残業代込み賃金設計一覧表!BU18="","",③残業代込み賃金設計一覧表!BU18)</f>
        <v>2050.7444668008047</v>
      </c>
      <c r="CU18" s="329">
        <f>IF(③残業代込み賃金設計一覧表!BV18="","",③残業代込み賃金設計一覧表!BV18)</f>
        <v>410.14889336016091</v>
      </c>
      <c r="CV18" s="329">
        <f>IF(③残業代込み賃金設計一覧表!BW18="","",③残業代込み賃金設計一覧表!BW18)</f>
        <v>2214.8040241448689</v>
      </c>
      <c r="CW18" s="659"/>
      <c r="CX18" s="384">
        <f>IF(②社員基本データ入力!BL18="","",②社員基本データ入力!BL18)</f>
        <v>339740</v>
      </c>
      <c r="CY18" s="384">
        <f>IF(②社員基本データ入力!BM18="","",②社員基本データ入力!BM18)</f>
        <v>1960.0384615384614</v>
      </c>
      <c r="CZ18" s="385" t="str">
        <f>IF(②社員基本データ入力!BN18="","",②社員基本データ入力!BN18)</f>
        <v>○</v>
      </c>
      <c r="DA18" s="367">
        <f>IF(③残業代込み賃金設計一覧表!BY18="","",③残業代込み賃金設計一覧表!BY18)</f>
        <v>279369.89939637826</v>
      </c>
      <c r="DB18" s="367">
        <f>IF(③残業代込み賃金設計一覧表!BZ18="","",③残業代込み賃金設計一覧表!BZ18)</f>
        <v>1611.7494195944898</v>
      </c>
      <c r="DC18" s="368" t="str">
        <f>IF(③残業代込み賃金設計一覧表!CA18="","",③残業代込み賃金設計一覧表!CA18)</f>
        <v>○</v>
      </c>
      <c r="DD18" s="659"/>
      <c r="DE18" s="389">
        <f>IF(②社員基本データ入力!BP18="","",②社員基本データ入力!BP18)</f>
        <v>45</v>
      </c>
      <c r="DF18" s="389">
        <f>IF(②社員基本データ入力!BQ18="","",②社員基本データ入力!BQ18)</f>
        <v>20</v>
      </c>
      <c r="DG18" s="389">
        <f>IF(②社員基本データ入力!BR18="","",②社員基本データ入力!BR18)</f>
        <v>8</v>
      </c>
      <c r="DH18" s="659"/>
      <c r="DI18" s="372">
        <f>IF(③残業代込み賃金設計一覧表!CG18="","",③残業代込み賃金設計一覧表!CG18)</f>
        <v>25</v>
      </c>
      <c r="DJ18" s="372">
        <f>IF(③残業代込み賃金設計一覧表!CH18="","",③残業代込み賃金設計一覧表!CH18)</f>
        <v>10</v>
      </c>
      <c r="DK18" s="372">
        <f>IF(③残業代込み賃金設計一覧表!CI18="","",③残業代込み賃金設計一覧表!CI18)</f>
        <v>0</v>
      </c>
      <c r="DL18" s="659"/>
      <c r="DM18" s="372">
        <f>IF(③残業代込み賃金設計一覧表!CK18="","",③残業代込み賃金設計一覧表!CK18)</f>
        <v>20</v>
      </c>
      <c r="DN18" s="372">
        <f>IF(③残業代込み賃金設計一覧表!CL18="","",③残業代込み賃金設計一覧表!CL18)</f>
        <v>10</v>
      </c>
      <c r="DO18" s="372">
        <f>IF(③残業代込み賃金設計一覧表!CM18="","",③残業代込み賃金設計一覧表!CM18)</f>
        <v>8</v>
      </c>
      <c r="DQ18" s="264">
        <f>IF(③残業代込み賃金設計一覧表!CO18="","",③残業代込み賃金設計一覧表!CO18)</f>
        <v>12</v>
      </c>
      <c r="DS18" s="264">
        <f>IF(③残業代込み賃金設計一覧表!CQ18="","",③残業代込み賃金設計一覧表!CQ18)</f>
        <v>37</v>
      </c>
    </row>
    <row r="19" spans="2:123" s="112" customFormat="1" ht="18" customHeight="1" x14ac:dyDescent="0.2">
      <c r="B19" s="131">
        <f t="shared" si="8"/>
        <v>10</v>
      </c>
      <c r="C19" s="167">
        <f>IF(②社員基本データ入力!H19="","",②社員基本データ入力!H19)</f>
        <v>110</v>
      </c>
      <c r="D19" s="167">
        <f>IF(②社員基本データ入力!I19="","",②社員基本データ入力!I19)</f>
        <v>1</v>
      </c>
      <c r="E19" s="172" t="str">
        <f>IF(②社員基本データ入力!J19="","",②社員基本データ入力!J19)</f>
        <v>AL</v>
      </c>
      <c r="F19" s="534" t="str">
        <f>IF(②社員基本データ入力!K19="","",②社員基本データ入力!K19)</f>
        <v/>
      </c>
      <c r="G19" s="169" t="str">
        <f>IF(②社員基本データ入力!L19="","",②社員基本データ入力!L19)</f>
        <v/>
      </c>
      <c r="H19" s="167" t="str">
        <f>IF(②社員基本データ入力!M19="","",②社員基本データ入力!M19)</f>
        <v>課長</v>
      </c>
      <c r="I19" s="167">
        <f>IF(②社員基本データ入力!N19="","",②社員基本データ入力!N19)</f>
        <v>9</v>
      </c>
      <c r="J19" s="535">
        <f>IF(②社員基本データ入力!O19="","",②社員基本データ入力!O19)</f>
        <v>28857</v>
      </c>
      <c r="K19" s="535">
        <f>IF(②社員基本データ入力!P19="","",②社員基本データ入力!P19)</f>
        <v>38713</v>
      </c>
      <c r="L19" s="175">
        <f t="shared" si="13"/>
        <v>46</v>
      </c>
      <c r="M19" s="175">
        <f t="shared" si="9"/>
        <v>3</v>
      </c>
      <c r="N19" s="175">
        <f t="shared" si="14"/>
        <v>19</v>
      </c>
      <c r="O19" s="175">
        <f t="shared" si="10"/>
        <v>3</v>
      </c>
      <c r="P19" s="552">
        <f>IF(②社員基本データ入力!U19="","",②社員基本データ入力!U19)</f>
        <v>173240</v>
      </c>
      <c r="Q19" s="552">
        <f>IF(②社員基本データ入力!V19="","",②社員基本データ入力!V19)</f>
        <v>234700</v>
      </c>
      <c r="R19" s="553" t="str">
        <f>IF(②社員基本データ入力!W19="","",②社員基本データ入力!W19)</f>
        <v/>
      </c>
      <c r="S19" s="553" t="str">
        <f>IF(②社員基本データ入力!X19="","",②社員基本データ入力!X19)</f>
        <v/>
      </c>
      <c r="T19" s="320">
        <f>IF(②社員基本データ入力!Y19="","",②社員基本データ入力!Y19)</f>
        <v>407940</v>
      </c>
      <c r="U19" s="554">
        <f>IF(③残業代込み賃金設計一覧表!U19="","",③残業代込み賃金設計一覧表!U19)</f>
        <v>173240</v>
      </c>
      <c r="V19" s="554">
        <f>IF(③残業代込み賃金設計一覧表!V19="","",③残業代込み賃金設計一覧表!V19)</f>
        <v>228189.00473933649</v>
      </c>
      <c r="W19" s="555" t="str">
        <f>IF(③残業代込み賃金設計一覧表!W19="","",③残業代込み賃金設計一覧表!W19)</f>
        <v/>
      </c>
      <c r="X19" s="555" t="str">
        <f>IF(③残業代込み賃金設計一覧表!X19="","",③残業代込み賃金設計一覧表!X19)</f>
        <v/>
      </c>
      <c r="Y19" s="329">
        <f>IF(③残業代込み賃金設計一覧表!AE19="","",③残業代込み賃金設計一覧表!AE19)</f>
        <v>401429.00473933649</v>
      </c>
      <c r="Z19" s="320">
        <f>IF(②社員基本データ入力!Z19="","",②社員基本データ入力!Z19)</f>
        <v>40000</v>
      </c>
      <c r="AA19" s="320">
        <f>IF(②社員基本データ入力!AA19="","",②社員基本データ入力!AA19)</f>
        <v>5000</v>
      </c>
      <c r="AB19" s="320" t="str">
        <f>IF(②社員基本データ入力!AB19="","",②社員基本データ入力!AB19)</f>
        <v/>
      </c>
      <c r="AC19" s="320" t="str">
        <f>IF(②社員基本データ入力!AC19="","",②社員基本データ入力!AC19)</f>
        <v/>
      </c>
      <c r="AD19" s="320" t="str">
        <f>IF(②社員基本データ入力!AD19="","",②社員基本データ入力!AD19)</f>
        <v/>
      </c>
      <c r="AE19" s="320" t="str">
        <f>IF(②社員基本データ入力!AE19="","",②社員基本データ入力!AE19)</f>
        <v/>
      </c>
      <c r="AF19" s="320" t="str">
        <f>IF(②社員基本データ入力!AF19="","",②社員基本データ入力!AF19)</f>
        <v/>
      </c>
      <c r="AG19" s="320">
        <f>IF(②社員基本データ入力!AG19="","",②社員基本データ入力!AG19)</f>
        <v>5000</v>
      </c>
      <c r="AH19" s="320">
        <f>IF(②社員基本データ入力!AH19="","",②社員基本データ入力!AH19)</f>
        <v>50000</v>
      </c>
      <c r="AI19" s="320">
        <f>IF(②社員基本データ入力!AI19="","",②社員基本データ入力!AI19)</f>
        <v>15000</v>
      </c>
      <c r="AJ19" s="320" t="str">
        <f>IF(②社員基本データ入力!AJ19="","",②社員基本データ入力!AJ19)</f>
        <v/>
      </c>
      <c r="AK19" s="320" t="str">
        <f>IF(②社員基本データ入力!AK19="","",②社員基本データ入力!AK19)</f>
        <v/>
      </c>
      <c r="AL19" s="320" t="str">
        <f>IF(②社員基本データ入力!AL19="","",②社員基本データ入力!AL19)</f>
        <v/>
      </c>
      <c r="AM19" s="320" t="str">
        <f>IF(②社員基本データ入力!AM19="","",②社員基本データ入力!AM19)</f>
        <v/>
      </c>
      <c r="AN19" s="320" t="str">
        <f>IF(②社員基本データ入力!AN19="","",②社員基本データ入力!AN19)</f>
        <v/>
      </c>
      <c r="AO19" s="600" t="str">
        <f>IF(②社員基本データ入力!AO19="","",②社員基本データ入力!AO19)</f>
        <v/>
      </c>
      <c r="AP19" s="607" t="str">
        <f>IF(②社員基本データ入力!AP19="","",②社員基本データ入力!AP19)</f>
        <v/>
      </c>
      <c r="AQ19" s="320">
        <f>IF(②社員基本データ入力!AQ19="","",②社員基本データ入力!AQ19)</f>
        <v>15000</v>
      </c>
      <c r="AR19" s="608" t="str">
        <f>IF(②社員基本データ入力!AR19="","",②社員基本データ入力!AR19)</f>
        <v/>
      </c>
      <c r="AS19" s="603">
        <f>IF(②社員基本データ入力!AS19="","",②社員基本データ入力!AS19)</f>
        <v>30000</v>
      </c>
      <c r="AT19" s="320">
        <f>IF(②社員基本データ入力!AT19="","",②社員基本データ入力!AT19)</f>
        <v>80000</v>
      </c>
      <c r="AU19" s="329">
        <f>IF(③残業代込み賃金設計一覧表!AF19="","",③残業代込み賃金設計一覧表!AF19)</f>
        <v>40000</v>
      </c>
      <c r="AV19" s="329">
        <f>IF(③残業代込み賃金設計一覧表!AG19="","",③残業代込み賃金設計一覧表!AG19)</f>
        <v>5000</v>
      </c>
      <c r="AW19" s="329" t="str">
        <f>IF(③残業代込み賃金設計一覧表!AH19="","",③残業代込み賃金設計一覧表!AH19)</f>
        <v/>
      </c>
      <c r="AX19" s="329" t="str">
        <f>IF(③残業代込み賃金設計一覧表!AI19="","",③残業代込み賃金設計一覧表!AI19)</f>
        <v/>
      </c>
      <c r="AY19" s="329" t="str">
        <f>IF(③残業代込み賃金設計一覧表!AJ19="","",③残業代込み賃金設計一覧表!AJ19)</f>
        <v/>
      </c>
      <c r="AZ19" s="329" t="str">
        <f>IF(③残業代込み賃金設計一覧表!AK19="","",③残業代込み賃金設計一覧表!AK19)</f>
        <v/>
      </c>
      <c r="BA19" s="329" t="str">
        <f>IF(③残業代込み賃金設計一覧表!AL19="","",③残業代込み賃金設計一覧表!AL19)</f>
        <v/>
      </c>
      <c r="BB19" s="329">
        <f>IF(③残業代込み賃金設計一覧表!AM19="","",③残業代込み賃金設計一覧表!AM19)</f>
        <v>5000</v>
      </c>
      <c r="BC19" s="329">
        <f>IF(③残業代込み賃金設計一覧表!AN19="","",③残業代込み賃金設計一覧表!AN19)</f>
        <v>50000</v>
      </c>
      <c r="BD19" s="329">
        <f>IF(③残業代込み賃金設計一覧表!AO19="","",③残業代込み賃金設計一覧表!AO19)</f>
        <v>15000</v>
      </c>
      <c r="BE19" s="329" t="str">
        <f>IF(③残業代込み賃金設計一覧表!AP19="","",③残業代込み賃金設計一覧表!AP19)</f>
        <v/>
      </c>
      <c r="BF19" s="329" t="str">
        <f>IF(③残業代込み賃金設計一覧表!AQ19="","",③残業代込み賃金設計一覧表!AQ19)</f>
        <v/>
      </c>
      <c r="BG19" s="329" t="str">
        <f>IF(③残業代込み賃金設計一覧表!AR19="","",③残業代込み賃金設計一覧表!AR19)</f>
        <v/>
      </c>
      <c r="BH19" s="329" t="str">
        <f>IF(③残業代込み賃金設計一覧表!AS19="","",③残業代込み賃金設計一覧表!AS19)</f>
        <v/>
      </c>
      <c r="BI19" s="329" t="str">
        <f>IF(③残業代込み賃金設計一覧表!AT19="","",③残業代込み賃金設計一覧表!AT19)</f>
        <v/>
      </c>
      <c r="BJ19" s="611" t="str">
        <f>IF(③残業代込み賃金設計一覧表!AU19="","",③残業代込み賃金設計一覧表!AU19)</f>
        <v/>
      </c>
      <c r="BK19" s="618" t="str">
        <f>IF(③残業代込み賃金設計一覧表!AV19="","",③残業代込み賃金設計一覧表!AV19)</f>
        <v/>
      </c>
      <c r="BL19" s="329">
        <f>IF(③残業代込み賃金設計一覧表!AW19="","",③残業代込み賃金設計一覧表!AW19)</f>
        <v>15000</v>
      </c>
      <c r="BM19" s="619" t="str">
        <f>IF(③残業代込み賃金設計一覧表!AX19="","",③残業代込み賃金設計一覧表!AX19)</f>
        <v/>
      </c>
      <c r="BN19" s="614">
        <f>IF(③残業代込み賃金設計一覧表!AY19="","",③残業代込み賃金設計一覧表!AY19)</f>
        <v>30000</v>
      </c>
      <c r="BO19" s="329">
        <f>IF(③残業代込み賃金設計一覧表!AZ19="","",③残業代込み賃金設計一覧表!AZ19)</f>
        <v>80000</v>
      </c>
      <c r="BP19" s="320">
        <f>IF(②社員基本データ入力!AV19="","",②社員基本データ入力!AV19)</f>
        <v>0</v>
      </c>
      <c r="BQ19" s="320">
        <f>IF(②社員基本データ入力!AW19="","",②社員基本データ入力!AW19)</f>
        <v>0</v>
      </c>
      <c r="BR19" s="320">
        <f>IF(②社員基本データ入力!AX19="","",②社員基本データ入力!AX19)</f>
        <v>0</v>
      </c>
      <c r="BS19" s="320">
        <f>IF(②社員基本データ入力!AY19="","",②社員基本データ入力!AY19)</f>
        <v>0</v>
      </c>
      <c r="BT19" s="329">
        <f>IF(③残業代込み賃金設計一覧表!BC19="","",③残業代込み賃金設計一覧表!BC19)</f>
        <v>0</v>
      </c>
      <c r="BU19" s="329">
        <f>IF(③残業代込み賃金設計一覧表!BD19="","",③残業代込み賃金設計一覧表!BD19)</f>
        <v>0</v>
      </c>
      <c r="BV19" s="329">
        <f>IF(③残業代込み賃金設計一覧表!BE19="","",③残業代込み賃金設計一覧表!BE19)</f>
        <v>0</v>
      </c>
      <c r="BW19" s="329">
        <f>IF(③残業代込み賃金設計一覧表!BF19="","",③残業代込み賃金設計一覧表!BF19)</f>
        <v>0</v>
      </c>
      <c r="BX19" s="329">
        <f>IF(③残業代込み賃金設計一覧表!BI19="","",③残業代込み賃金設計一覧表!BI19)</f>
        <v>6510.9952606635052</v>
      </c>
      <c r="BY19" s="213">
        <f>IF(②社員基本データ入力!$AU19="","",②社員基本データ入力!$AU19)</f>
        <v>487940</v>
      </c>
      <c r="BZ19" s="329">
        <f>IF(③残業代込み賃金設計一覧表!$BJ19="","",③残業代込み賃金設計一覧表!$BJ19)</f>
        <v>487940</v>
      </c>
      <c r="CA19" s="268">
        <f t="shared" si="11"/>
        <v>0</v>
      </c>
      <c r="CB19" s="213">
        <f>IF(②社員基本データ入力!$AZ19="","",②社員基本データ入力!$AZ19)</f>
        <v>487940</v>
      </c>
      <c r="CC19" s="329">
        <f>IF(③残業代込み賃金設計一覧表!$BL19="","",③残業代込み賃金設計一覧表!$BL19)</f>
        <v>487940</v>
      </c>
      <c r="CD19" s="268">
        <f t="shared" si="12"/>
        <v>0</v>
      </c>
      <c r="CE19" s="659"/>
      <c r="CF19" s="380">
        <f>IF(②社員基本データ入力!BB19="","",②社員基本データ入力!BB19)</f>
        <v>0</v>
      </c>
      <c r="CG19" s="380">
        <f>IF(②社員基本データ入力!BC19="","",②社員基本データ入力!BC19)</f>
        <v>0</v>
      </c>
      <c r="CH19" s="380">
        <f>IF(②社員基本データ入力!BD19="","",②社員基本データ入力!BD19)</f>
        <v>0</v>
      </c>
      <c r="CI19" s="363">
        <f>IF(③残業代込み賃金設計一覧表!BO19="","",③残業代込み賃金設計一覧表!BO19)</f>
        <v>0</v>
      </c>
      <c r="CJ19" s="363">
        <f>IF(③残業代込み賃金設計一覧表!BP19="","",③残業代込み賃金設計一覧表!BP19)</f>
        <v>0</v>
      </c>
      <c r="CK19" s="363">
        <f>IF(③残業代込み賃金設計一覧表!BQ19="","",③残業代込み賃金設計一覧表!BQ19)</f>
        <v>0</v>
      </c>
      <c r="CL19" s="659"/>
      <c r="CM19" s="320">
        <f>IF(②社員基本データ入力!BF19="","",②社員基本データ入力!BF19)</f>
        <v>457940</v>
      </c>
      <c r="CN19" s="320">
        <f>IF(②社員基本データ入力!BG19="","",②社員基本データ入力!BG19)</f>
        <v>2641.9615384615381</v>
      </c>
      <c r="CO19" s="320">
        <f>IF(②社員基本データ入力!BH19="","",②社員基本データ入力!BH19)</f>
        <v>3302.4519230769229</v>
      </c>
      <c r="CP19" s="320">
        <f>IF(②社員基本データ入力!BI19="","",②社員基本データ入力!BI19)</f>
        <v>660.49038461538453</v>
      </c>
      <c r="CQ19" s="320">
        <f>IF(②社員基本データ入力!BJ19="","",②社員基本データ入力!BJ19)</f>
        <v>3566.6480769230766</v>
      </c>
      <c r="CR19" s="329">
        <f>IF(③残業代込み賃金設計一覧表!BS19="","",③残業代込み賃金設計一覧表!BS19)</f>
        <v>451429.00473933649</v>
      </c>
      <c r="CS19" s="329">
        <f>IF(③残業代込み賃金設計一覧表!BT19="","",③残業代込み賃金設計一覧表!BT19)</f>
        <v>2604.3981042654027</v>
      </c>
      <c r="CT19" s="329">
        <f>IF(③残業代込み賃金設計一覧表!BU19="","",③残業代込み賃金設計一覧表!BU19)</f>
        <v>3255.4976303317535</v>
      </c>
      <c r="CU19" s="329">
        <f>IF(③残業代込み賃金設計一覧表!BV19="","",③残業代込み賃金設計一覧表!BV19)</f>
        <v>651.09952606635068</v>
      </c>
      <c r="CV19" s="329">
        <f>IF(③残業代込み賃金設計一覧表!BW19="","",③残業代込み賃金設計一覧表!BW19)</f>
        <v>3515.9374407582941</v>
      </c>
      <c r="CW19" s="659"/>
      <c r="CX19" s="384">
        <f>IF(②社員基本データ入力!BL19="","",②社員基本データ入力!BL19)</f>
        <v>457940</v>
      </c>
      <c r="CY19" s="384">
        <f>IF(②社員基本データ入力!BM19="","",②社員基本データ入力!BM19)</f>
        <v>2641.9615384615381</v>
      </c>
      <c r="CZ19" s="385" t="str">
        <f>IF(②社員基本データ入力!BN19="","",②社員基本データ入力!BN19)</f>
        <v>○</v>
      </c>
      <c r="DA19" s="367">
        <f>IF(③残業代込み賃金設計一覧表!BY19="","",③残業代込み賃金設計一覧表!BY19)</f>
        <v>446429.00473933649</v>
      </c>
      <c r="DB19" s="367">
        <f>IF(③残業代込み賃金設計一覧表!BZ19="","",③残業代込み賃金設計一覧表!BZ19)</f>
        <v>2575.5519504192489</v>
      </c>
      <c r="DC19" s="368" t="str">
        <f>IF(③残業代込み賃金設計一覧表!CA19="","",③残業代込み賃金設計一覧表!CA19)</f>
        <v>○</v>
      </c>
      <c r="DD19" s="659"/>
      <c r="DE19" s="389">
        <f>IF(②社員基本データ入力!BP19="","",②社員基本データ入力!BP19)</f>
        <v>45</v>
      </c>
      <c r="DF19" s="389">
        <f>IF(②社員基本データ入力!BQ19="","",②社員基本データ入力!BQ19)</f>
        <v>20</v>
      </c>
      <c r="DG19" s="389">
        <f>IF(②社員基本データ入力!BR19="","",②社員基本データ入力!BR19)</f>
        <v>8</v>
      </c>
      <c r="DH19" s="659"/>
      <c r="DI19" s="372">
        <f>IF(③残業代込み賃金設計一覧表!CG19="","",③残業代込み賃金設計一覧表!CG19)</f>
        <v>25</v>
      </c>
      <c r="DJ19" s="372">
        <f>IF(③残業代込み賃金設計一覧表!CH19="","",③残業代込み賃金設計一覧表!CH19)</f>
        <v>10</v>
      </c>
      <c r="DK19" s="372">
        <f>IF(③残業代込み賃金設計一覧表!CI19="","",③残業代込み賃金設計一覧表!CI19)</f>
        <v>0</v>
      </c>
      <c r="DL19" s="659"/>
      <c r="DM19" s="372">
        <f>IF(③残業代込み賃金設計一覧表!CK19="","",③残業代込み賃金設計一覧表!CK19)</f>
        <v>20</v>
      </c>
      <c r="DN19" s="372">
        <f>IF(③残業代込み賃金設計一覧表!CL19="","",③残業代込み賃金設計一覧表!CL19)</f>
        <v>10</v>
      </c>
      <c r="DO19" s="372">
        <f>IF(③残業代込み賃金設計一覧表!CM19="","",③残業代込み賃金設計一覧表!CM19)</f>
        <v>8</v>
      </c>
      <c r="DQ19" s="264">
        <f>IF(③残業代込み賃金設計一覧表!CO19="","",③残業代込み賃金設計一覧表!CO19)</f>
        <v>0</v>
      </c>
      <c r="DS19" s="264">
        <f>IF(③残業代込み賃金設計一覧表!CQ19="","",③残業代込み賃金設計一覧表!CQ19)</f>
        <v>25</v>
      </c>
    </row>
    <row r="20" spans="2:123" s="112" customFormat="1" ht="18" customHeight="1" x14ac:dyDescent="0.2">
      <c r="B20" s="131">
        <f t="shared" si="8"/>
        <v>11</v>
      </c>
      <c r="C20" s="167">
        <f>IF(②社員基本データ入力!H20="","",②社員基本データ入力!H20)</f>
        <v>111</v>
      </c>
      <c r="D20" s="167">
        <f>IF(②社員基本データ入力!I20="","",②社員基本データ入力!I20)</f>
        <v>1</v>
      </c>
      <c r="E20" s="172" t="str">
        <f>IF(②社員基本データ入力!J20="","",②社員基本データ入力!J20)</f>
        <v>AM</v>
      </c>
      <c r="F20" s="534" t="str">
        <f>IF(②社員基本データ入力!K20="","",②社員基本データ入力!K20)</f>
        <v/>
      </c>
      <c r="G20" s="169" t="str">
        <f>IF(②社員基本データ入力!L20="","",②社員基本データ入力!L20)</f>
        <v/>
      </c>
      <c r="H20" s="167" t="str">
        <f>IF(②社員基本データ入力!M20="","",②社員基本データ入力!M20)</f>
        <v>主任</v>
      </c>
      <c r="I20" s="167">
        <f>IF(②社員基本データ入力!N20="","",②社員基本データ入力!N20)</f>
        <v>6</v>
      </c>
      <c r="J20" s="535">
        <f>IF(②社員基本データ入力!O20="","",②社員基本データ入力!O20)</f>
        <v>28417</v>
      </c>
      <c r="K20" s="535">
        <f>IF(②社員基本データ入力!P20="","",②社員基本データ入力!P20)</f>
        <v>37718</v>
      </c>
      <c r="L20" s="175">
        <f t="shared" si="13"/>
        <v>47</v>
      </c>
      <c r="M20" s="175">
        <f t="shared" si="9"/>
        <v>5</v>
      </c>
      <c r="N20" s="175">
        <f t="shared" si="14"/>
        <v>21</v>
      </c>
      <c r="O20" s="175">
        <f t="shared" si="10"/>
        <v>11</v>
      </c>
      <c r="P20" s="552">
        <f>IF(②社員基本データ入力!U20="","",②社員基本データ入力!U20)</f>
        <v>174740</v>
      </c>
      <c r="Q20" s="552">
        <f>IF(②社員基本データ入力!V20="","",②社員基本データ入力!V20)</f>
        <v>162100</v>
      </c>
      <c r="R20" s="553" t="str">
        <f>IF(②社員基本データ入力!W20="","",②社員基本データ入力!W20)</f>
        <v/>
      </c>
      <c r="S20" s="553" t="str">
        <f>IF(②社員基本データ入力!X20="","",②社員基本データ入力!X20)</f>
        <v/>
      </c>
      <c r="T20" s="320">
        <f>IF(②社員基本データ入力!Y20="","",②社員基本データ入力!Y20)</f>
        <v>336840</v>
      </c>
      <c r="U20" s="554">
        <f>IF(③残業代込み賃金設計一覧表!U20="","",③残業代込み賃金設計一覧表!U20)</f>
        <v>174740</v>
      </c>
      <c r="V20" s="554">
        <f>IF(③残業代込み賃金設計一覧表!V20="","",③残業代込み賃金設計一覧表!V20)</f>
        <v>103942.97786720324</v>
      </c>
      <c r="W20" s="555" t="str">
        <f>IF(③残業代込み賃金設計一覧表!W20="","",③残業代込み賃金設計一覧表!W20)</f>
        <v/>
      </c>
      <c r="X20" s="555" t="str">
        <f>IF(③残業代込み賃金設計一覧表!X20="","",③残業代込み賃金設計一覧表!X20)</f>
        <v/>
      </c>
      <c r="Y20" s="329">
        <f>IF(③残業代込み賃金設計一覧表!AE20="","",③残業代込み賃金設計一覧表!AE20)</f>
        <v>278682.97786720324</v>
      </c>
      <c r="Z20" s="320">
        <f>IF(②社員基本データ入力!Z20="","",②社員基本データ入力!Z20)</f>
        <v>10000</v>
      </c>
      <c r="AA20" s="320">
        <f>IF(②社員基本データ入力!AA20="","",②社員基本データ入力!AA20)</f>
        <v>5000</v>
      </c>
      <c r="AB20" s="320" t="str">
        <f>IF(②社員基本データ入力!AB20="","",②社員基本データ入力!AB20)</f>
        <v/>
      </c>
      <c r="AC20" s="320" t="str">
        <f>IF(②社員基本データ入力!AC20="","",②社員基本データ入力!AC20)</f>
        <v/>
      </c>
      <c r="AD20" s="320" t="str">
        <f>IF(②社員基本データ入力!AD20="","",②社員基本データ入力!AD20)</f>
        <v/>
      </c>
      <c r="AE20" s="320" t="str">
        <f>IF(②社員基本データ入力!AE20="","",②社員基本データ入力!AE20)</f>
        <v/>
      </c>
      <c r="AF20" s="320" t="str">
        <f>IF(②社員基本データ入力!AF20="","",②社員基本データ入力!AF20)</f>
        <v/>
      </c>
      <c r="AG20" s="320">
        <f>IF(②社員基本データ入力!AG20="","",②社員基本データ入力!AG20)</f>
        <v>5000</v>
      </c>
      <c r="AH20" s="320">
        <f>IF(②社員基本データ入力!AH20="","",②社員基本データ入力!AH20)</f>
        <v>20000</v>
      </c>
      <c r="AI20" s="320">
        <f>IF(②社員基本データ入力!AI20="","",②社員基本データ入力!AI20)</f>
        <v>15000</v>
      </c>
      <c r="AJ20" s="320" t="str">
        <f>IF(②社員基本データ入力!AJ20="","",②社員基本データ入力!AJ20)</f>
        <v/>
      </c>
      <c r="AK20" s="320" t="str">
        <f>IF(②社員基本データ入力!AK20="","",②社員基本データ入力!AK20)</f>
        <v/>
      </c>
      <c r="AL20" s="320" t="str">
        <f>IF(②社員基本データ入力!AL20="","",②社員基本データ入力!AL20)</f>
        <v/>
      </c>
      <c r="AM20" s="320" t="str">
        <f>IF(②社員基本データ入力!AM20="","",②社員基本データ入力!AM20)</f>
        <v/>
      </c>
      <c r="AN20" s="320" t="str">
        <f>IF(②社員基本データ入力!AN20="","",②社員基本データ入力!AN20)</f>
        <v/>
      </c>
      <c r="AO20" s="600" t="str">
        <f>IF(②社員基本データ入力!AO20="","",②社員基本データ入力!AO20)</f>
        <v/>
      </c>
      <c r="AP20" s="607" t="str">
        <f>IF(②社員基本データ入力!AP20="","",②社員基本データ入力!AP20)</f>
        <v/>
      </c>
      <c r="AQ20" s="320" t="str">
        <f>IF(②社員基本データ入力!AQ20="","",②社員基本データ入力!AQ20)</f>
        <v/>
      </c>
      <c r="AR20" s="608" t="str">
        <f>IF(②社員基本データ入力!AR20="","",②社員基本データ入力!AR20)</f>
        <v/>
      </c>
      <c r="AS20" s="603">
        <f>IF(②社員基本データ入力!AS20="","",②社員基本データ入力!AS20)</f>
        <v>15000</v>
      </c>
      <c r="AT20" s="320">
        <f>IF(②社員基本データ入力!AT20="","",②社員基本データ入力!AT20)</f>
        <v>35000</v>
      </c>
      <c r="AU20" s="329">
        <f>IF(③残業代込み賃金設計一覧表!AF20="","",③残業代込み賃金設計一覧表!AF20)</f>
        <v>10000</v>
      </c>
      <c r="AV20" s="329">
        <f>IF(③残業代込み賃金設計一覧表!AG20="","",③残業代込み賃金設計一覧表!AG20)</f>
        <v>5000</v>
      </c>
      <c r="AW20" s="329" t="str">
        <f>IF(③残業代込み賃金設計一覧表!AH20="","",③残業代込み賃金設計一覧表!AH20)</f>
        <v/>
      </c>
      <c r="AX20" s="329" t="str">
        <f>IF(③残業代込み賃金設計一覧表!AI20="","",③残業代込み賃金設計一覧表!AI20)</f>
        <v/>
      </c>
      <c r="AY20" s="329" t="str">
        <f>IF(③残業代込み賃金設計一覧表!AJ20="","",③残業代込み賃金設計一覧表!AJ20)</f>
        <v/>
      </c>
      <c r="AZ20" s="329" t="str">
        <f>IF(③残業代込み賃金設計一覧表!AK20="","",③残業代込み賃金設計一覧表!AK20)</f>
        <v/>
      </c>
      <c r="BA20" s="329" t="str">
        <f>IF(③残業代込み賃金設計一覧表!AL20="","",③残業代込み賃金設計一覧表!AL20)</f>
        <v/>
      </c>
      <c r="BB20" s="329">
        <f>IF(③残業代込み賃金設計一覧表!AM20="","",③残業代込み賃金設計一覧表!AM20)</f>
        <v>5000</v>
      </c>
      <c r="BC20" s="329">
        <f>IF(③残業代込み賃金設計一覧表!AN20="","",③残業代込み賃金設計一覧表!AN20)</f>
        <v>20000</v>
      </c>
      <c r="BD20" s="329">
        <f>IF(③残業代込み賃金設計一覧表!AO20="","",③残業代込み賃金設計一覧表!AO20)</f>
        <v>15000</v>
      </c>
      <c r="BE20" s="329" t="str">
        <f>IF(③残業代込み賃金設計一覧表!AP20="","",③残業代込み賃金設計一覧表!AP20)</f>
        <v/>
      </c>
      <c r="BF20" s="329" t="str">
        <f>IF(③残業代込み賃金設計一覧表!AQ20="","",③残業代込み賃金設計一覧表!AQ20)</f>
        <v/>
      </c>
      <c r="BG20" s="329" t="str">
        <f>IF(③残業代込み賃金設計一覧表!AR20="","",③残業代込み賃金設計一覧表!AR20)</f>
        <v/>
      </c>
      <c r="BH20" s="329" t="str">
        <f>IF(③残業代込み賃金設計一覧表!AS20="","",③残業代込み賃金設計一覧表!AS20)</f>
        <v/>
      </c>
      <c r="BI20" s="329" t="str">
        <f>IF(③残業代込み賃金設計一覧表!AT20="","",③残業代込み賃金設計一覧表!AT20)</f>
        <v/>
      </c>
      <c r="BJ20" s="611" t="str">
        <f>IF(③残業代込み賃金設計一覧表!AU20="","",③残業代込み賃金設計一覧表!AU20)</f>
        <v/>
      </c>
      <c r="BK20" s="618" t="str">
        <f>IF(③残業代込み賃金設計一覧表!AV20="","",③残業代込み賃金設計一覧表!AV20)</f>
        <v/>
      </c>
      <c r="BL20" s="329" t="str">
        <f>IF(③残業代込み賃金設計一覧表!AW20="","",③残業代込み賃金設計一覧表!AW20)</f>
        <v/>
      </c>
      <c r="BM20" s="619" t="str">
        <f>IF(③残業代込み賃金設計一覧表!AX20="","",③残業代込み賃金設計一覧表!AX20)</f>
        <v/>
      </c>
      <c r="BN20" s="614">
        <f>IF(③残業代込み賃金設計一覧表!AY20="","",③残業代込み賃金設計一覧表!AY20)</f>
        <v>15000</v>
      </c>
      <c r="BO20" s="329">
        <f>IF(③残業代込み賃金設計一覧表!AZ20="","",③残業代込み賃金設計一覧表!AZ20)</f>
        <v>35000</v>
      </c>
      <c r="BP20" s="320">
        <f>IF(②社員基本データ入力!AV20="","",②社員基本データ入力!AV20)</f>
        <v>51467.307692307695</v>
      </c>
      <c r="BQ20" s="320">
        <f>IF(②社員基本データ入力!AW20="","",②社員基本データ入力!AW20)</f>
        <v>5146.7307692307695</v>
      </c>
      <c r="BR20" s="320">
        <f>IF(②社員基本データ入力!AX20="","",②社員基本データ入力!AX20)</f>
        <v>22233.876923076925</v>
      </c>
      <c r="BS20" s="320">
        <f>IF(②社員基本データ入力!AY20="","",②社員基本データ入力!AY20)</f>
        <v>78847.915384615393</v>
      </c>
      <c r="BT20" s="329">
        <f>IF(③残業代込み賃金設計一覧表!BC20="","",③残業代込み賃金設計一覧表!BC20)</f>
        <v>43079.275653923542</v>
      </c>
      <c r="BU20" s="329">
        <f>IF(③残業代込み賃金設計一覧表!BD20="","",③残業代込み賃金設計一覧表!BD20)</f>
        <v>4307.9275653923542</v>
      </c>
      <c r="BV20" s="329">
        <f>IF(③残業代込み賃金設計一覧表!BE20="","",③残業代込み賃金設計一覧表!BE20)</f>
        <v>18610.247082494971</v>
      </c>
      <c r="BW20" s="329">
        <f>IF(③残業代込み賃金設計一覧表!BF20="","",③残業代込み賃金設計一覧表!BF20)</f>
        <v>65997.450301810866</v>
      </c>
      <c r="BX20" s="329">
        <f>IF(③残業代込み賃金設計一覧表!BI20="","",③残業代込み賃金設計一覧表!BI20)</f>
        <v>71007.487215601286</v>
      </c>
      <c r="BY20" s="213">
        <f>IF(②社員基本データ入力!$AU20="","",②社員基本データ入力!$AU20)</f>
        <v>371840</v>
      </c>
      <c r="BZ20" s="329">
        <f>IF(③残業代込み賃金設計一覧表!$BJ20="","",③残業代込み賃金設計一覧表!$BJ20)</f>
        <v>384690.46508280456</v>
      </c>
      <c r="CA20" s="268">
        <f t="shared" si="11"/>
        <v>12850.465082804556</v>
      </c>
      <c r="CB20" s="213">
        <f>IF(②社員基本データ入力!$AZ20="","",②社員基本データ入力!$AZ20)</f>
        <v>450687.91538461542</v>
      </c>
      <c r="CC20" s="329">
        <f>IF(③残業代込み賃金設計一覧表!$BL20="","",③残業代込み賃金設計一覧表!$BL20)</f>
        <v>450687.91538461542</v>
      </c>
      <c r="CD20" s="268">
        <f t="shared" si="12"/>
        <v>0</v>
      </c>
      <c r="CE20" s="659"/>
      <c r="CF20" s="380">
        <f>IF(②社員基本データ入力!BB20="","",②社員基本データ入力!BB20)</f>
        <v>20</v>
      </c>
      <c r="CG20" s="380">
        <f>IF(②社員基本データ入力!BC20="","",②社員基本データ入力!BC20)</f>
        <v>10</v>
      </c>
      <c r="CH20" s="380">
        <f>IF(②社員基本データ入力!BD20="","",②社員基本データ入力!BD20)</f>
        <v>8</v>
      </c>
      <c r="CI20" s="363">
        <f>IF(③残業代込み賃金設計一覧表!BO20="","",③残業代込み賃金設計一覧表!BO20)</f>
        <v>20</v>
      </c>
      <c r="CJ20" s="363">
        <f>IF(③残業代込み賃金設計一覧表!BP20="","",③残業代込み賃金設計一覧表!BP20)</f>
        <v>10</v>
      </c>
      <c r="CK20" s="363">
        <f>IF(③残業代込み賃金設計一覧表!BQ20="","",③残業代込み賃金設計一覧表!BQ20)</f>
        <v>8</v>
      </c>
      <c r="CL20" s="659"/>
      <c r="CM20" s="320">
        <f>IF(②社員基本データ入力!BF20="","",②社員基本データ入力!BF20)</f>
        <v>356840</v>
      </c>
      <c r="CN20" s="320">
        <f>IF(②社員基本データ入力!BG20="","",②社員基本データ入力!BG20)</f>
        <v>2058.6923076923076</v>
      </c>
      <c r="CO20" s="320">
        <f>IF(②社員基本データ入力!BH20="","",②社員基本データ入力!BH20)</f>
        <v>2573.3653846153848</v>
      </c>
      <c r="CP20" s="320">
        <f>IF(②社員基本データ入力!BI20="","",②社員基本データ入力!BI20)</f>
        <v>514.67307692307691</v>
      </c>
      <c r="CQ20" s="320">
        <f>IF(②社員基本データ入力!BJ20="","",②社員基本データ入力!BJ20)</f>
        <v>2779.2346153846156</v>
      </c>
      <c r="CR20" s="329">
        <f>IF(③残業代込み賃金設計一覧表!BS20="","",③残業代込み賃金設計一覧表!BS20)</f>
        <v>298682.97786720324</v>
      </c>
      <c r="CS20" s="329">
        <f>IF(③残業代込み賃金設計一覧表!BT20="","",③残業代込み賃金設計一覧表!BT20)</f>
        <v>1723.1710261569417</v>
      </c>
      <c r="CT20" s="329">
        <f>IF(③残業代込み賃金設計一覧表!BU20="","",③残業代込み賃金設計一覧表!BU20)</f>
        <v>2153.9637826961771</v>
      </c>
      <c r="CU20" s="329">
        <f>IF(③残業代込み賃金設計一覧表!BV20="","",③残業代込み賃金設計一覧表!BV20)</f>
        <v>430.79275653923543</v>
      </c>
      <c r="CV20" s="329">
        <f>IF(③残業代込み賃金設計一覧表!BW20="","",③残業代込み賃金設計一覧表!BW20)</f>
        <v>2326.2808853118713</v>
      </c>
      <c r="CW20" s="659"/>
      <c r="CX20" s="384">
        <f>IF(②社員基本データ入力!BL20="","",②社員基本データ入力!BL20)</f>
        <v>356840</v>
      </c>
      <c r="CY20" s="384">
        <f>IF(②社員基本データ入力!BM20="","",②社員基本データ入力!BM20)</f>
        <v>2058.6923076923076</v>
      </c>
      <c r="CZ20" s="385" t="str">
        <f>IF(②社員基本データ入力!BN20="","",②社員基本データ入力!BN20)</f>
        <v>○</v>
      </c>
      <c r="DA20" s="367">
        <f>IF(③残業代込み賃金設計一覧表!BY20="","",③残業代込み賃金設計一覧表!BY20)</f>
        <v>293682.97786720324</v>
      </c>
      <c r="DB20" s="367">
        <f>IF(③残業代込み賃金設計一覧表!BZ20="","",③残業代込み賃金設計一覧表!BZ20)</f>
        <v>1694.3248723107879</v>
      </c>
      <c r="DC20" s="368" t="str">
        <f>IF(③残業代込み賃金設計一覧表!CA20="","",③残業代込み賃金設計一覧表!CA20)</f>
        <v>○</v>
      </c>
      <c r="DD20" s="659"/>
      <c r="DE20" s="389">
        <f>IF(②社員基本データ入力!BP20="","",②社員基本データ入力!BP20)</f>
        <v>45</v>
      </c>
      <c r="DF20" s="389">
        <f>IF(②社員基本データ入力!BQ20="","",②社員基本データ入力!BQ20)</f>
        <v>20</v>
      </c>
      <c r="DG20" s="389">
        <f>IF(②社員基本データ入力!BR20="","",②社員基本データ入力!BR20)</f>
        <v>8</v>
      </c>
      <c r="DH20" s="659"/>
      <c r="DI20" s="372">
        <f>IF(③残業代込み賃金設計一覧表!CG20="","",③残業代込み賃金設計一覧表!CG20)</f>
        <v>25</v>
      </c>
      <c r="DJ20" s="372">
        <f>IF(③残業代込み賃金設計一覧表!CH20="","",③残業代込み賃金設計一覧表!CH20)</f>
        <v>10</v>
      </c>
      <c r="DK20" s="372">
        <f>IF(③残業代込み賃金設計一覧表!CI20="","",③残業代込み賃金設計一覧表!CI20)</f>
        <v>0</v>
      </c>
      <c r="DL20" s="659"/>
      <c r="DM20" s="372">
        <f>IF(③残業代込み賃金設計一覧表!CK20="","",③残業代込み賃金設計一覧表!CK20)</f>
        <v>20</v>
      </c>
      <c r="DN20" s="372">
        <f>IF(③残業代込み賃金設計一覧表!CL20="","",③残業代込み賃金設計一覧表!CL20)</f>
        <v>10</v>
      </c>
      <c r="DO20" s="372">
        <f>IF(③残業代込み賃金設計一覧表!CM20="","",③残業代込み賃金設計一覧表!CM20)</f>
        <v>8</v>
      </c>
      <c r="DQ20" s="264">
        <f>IF(③残業代込み賃金設計一覧表!CO20="","",③残業代込み賃金設計一覧表!CO20)</f>
        <v>0</v>
      </c>
      <c r="DS20" s="264">
        <f>IF(③残業代込み賃金設計一覧表!CQ20="","",③残業代込み賃金設計一覧表!CQ20)</f>
        <v>25</v>
      </c>
    </row>
    <row r="21" spans="2:123" s="112" customFormat="1" ht="18" customHeight="1" x14ac:dyDescent="0.2">
      <c r="B21" s="131">
        <f t="shared" si="8"/>
        <v>12</v>
      </c>
      <c r="C21" s="167">
        <f>IF(②社員基本データ入力!H21="","",②社員基本データ入力!H21)</f>
        <v>112</v>
      </c>
      <c r="D21" s="167">
        <f>IF(②社員基本データ入力!I21="","",②社員基本データ入力!I21)</f>
        <v>1</v>
      </c>
      <c r="E21" s="172" t="str">
        <f>IF(②社員基本データ入力!J21="","",②社員基本データ入力!J21)</f>
        <v>AN</v>
      </c>
      <c r="F21" s="534" t="str">
        <f>IF(②社員基本データ入力!K21="","",②社員基本データ入力!K21)</f>
        <v/>
      </c>
      <c r="G21" s="169" t="str">
        <f>IF(②社員基本データ入力!L21="","",②社員基本データ入力!L21)</f>
        <v/>
      </c>
      <c r="H21" s="167" t="str">
        <f>IF(②社員基本データ入力!M21="","",②社員基本データ入力!M21)</f>
        <v>課長</v>
      </c>
      <c r="I21" s="167">
        <f>IF(②社員基本データ入力!N21="","",②社員基本データ入力!N21)</f>
        <v>9</v>
      </c>
      <c r="J21" s="535">
        <f>IF(②社員基本データ入力!O21="","",②社員基本データ入力!O21)</f>
        <v>31101</v>
      </c>
      <c r="K21" s="535">
        <f>IF(②社員基本データ入力!P21="","",②社員基本データ入力!P21)</f>
        <v>38160</v>
      </c>
      <c r="L21" s="175">
        <f t="shared" si="13"/>
        <v>40</v>
      </c>
      <c r="M21" s="175">
        <f t="shared" si="9"/>
        <v>1</v>
      </c>
      <c r="N21" s="175">
        <f t="shared" si="14"/>
        <v>20</v>
      </c>
      <c r="O21" s="175">
        <f t="shared" si="10"/>
        <v>9</v>
      </c>
      <c r="P21" s="552">
        <f>IF(②社員基本データ入力!U21="","",②社員基本データ入力!U21)</f>
        <v>164240</v>
      </c>
      <c r="Q21" s="552">
        <f>IF(②社員基本データ入力!V21="","",②社員基本データ入力!V21)</f>
        <v>194900</v>
      </c>
      <c r="R21" s="553" t="str">
        <f>IF(②社員基本データ入力!W21="","",②社員基本データ入力!W21)</f>
        <v/>
      </c>
      <c r="S21" s="553" t="str">
        <f>IF(②社員基本データ入力!X21="","",②社員基本データ入力!X21)</f>
        <v/>
      </c>
      <c r="T21" s="320">
        <f>IF(②社員基本データ入力!Y21="","",②社員基本データ入力!Y21)</f>
        <v>359140</v>
      </c>
      <c r="U21" s="554">
        <f>IF(③残業代込み賃金設計一覧表!U21="","",③残業代込み賃金設計一覧表!U21)</f>
        <v>164240</v>
      </c>
      <c r="V21" s="554">
        <f>IF(③残業代込み賃金設計一覧表!V21="","",③残業代込み賃金設計一覧表!V21)</f>
        <v>189153.93364928913</v>
      </c>
      <c r="W21" s="555" t="str">
        <f>IF(③残業代込み賃金設計一覧表!W21="","",③残業代込み賃金設計一覧表!W21)</f>
        <v/>
      </c>
      <c r="X21" s="555" t="str">
        <f>IF(③残業代込み賃金設計一覧表!X21="","",③残業代込み賃金設計一覧表!X21)</f>
        <v/>
      </c>
      <c r="Y21" s="329">
        <f>IF(③残業代込み賃金設計一覧表!AE21="","",③残業代込み賃金設計一覧表!AE21)</f>
        <v>353393.93364928913</v>
      </c>
      <c r="Z21" s="320">
        <f>IF(②社員基本データ入力!Z21="","",②社員基本データ入力!Z21)</f>
        <v>40000</v>
      </c>
      <c r="AA21" s="320" t="str">
        <f>IF(②社員基本データ入力!AA21="","",②社員基本データ入力!AA21)</f>
        <v/>
      </c>
      <c r="AB21" s="320" t="str">
        <f>IF(②社員基本データ入力!AB21="","",②社員基本データ入力!AB21)</f>
        <v/>
      </c>
      <c r="AC21" s="320" t="str">
        <f>IF(②社員基本データ入力!AC21="","",②社員基本データ入力!AC21)</f>
        <v/>
      </c>
      <c r="AD21" s="320" t="str">
        <f>IF(②社員基本データ入力!AD21="","",②社員基本データ入力!AD21)</f>
        <v/>
      </c>
      <c r="AE21" s="320" t="str">
        <f>IF(②社員基本データ入力!AE21="","",②社員基本データ入力!AE21)</f>
        <v/>
      </c>
      <c r="AF21" s="320" t="str">
        <f>IF(②社員基本データ入力!AF21="","",②社員基本データ入力!AF21)</f>
        <v/>
      </c>
      <c r="AG21" s="320">
        <f>IF(②社員基本データ入力!AG21="","",②社員基本データ入力!AG21)</f>
        <v>5000</v>
      </c>
      <c r="AH21" s="320">
        <f>IF(②社員基本データ入力!AH21="","",②社員基本データ入力!AH21)</f>
        <v>45000</v>
      </c>
      <c r="AI21" s="320" t="str">
        <f>IF(②社員基本データ入力!AI21="","",②社員基本データ入力!AI21)</f>
        <v/>
      </c>
      <c r="AJ21" s="320" t="str">
        <f>IF(②社員基本データ入力!AJ21="","",②社員基本データ入力!AJ21)</f>
        <v/>
      </c>
      <c r="AK21" s="320" t="str">
        <f>IF(②社員基本データ入力!AK21="","",②社員基本データ入力!AK21)</f>
        <v/>
      </c>
      <c r="AL21" s="320" t="str">
        <f>IF(②社員基本データ入力!AL21="","",②社員基本データ入力!AL21)</f>
        <v/>
      </c>
      <c r="AM21" s="320" t="str">
        <f>IF(②社員基本データ入力!AM21="","",②社員基本データ入力!AM21)</f>
        <v/>
      </c>
      <c r="AN21" s="320" t="str">
        <f>IF(②社員基本データ入力!AN21="","",②社員基本データ入力!AN21)</f>
        <v/>
      </c>
      <c r="AO21" s="600" t="str">
        <f>IF(②社員基本データ入力!AO21="","",②社員基本データ入力!AO21)</f>
        <v/>
      </c>
      <c r="AP21" s="607" t="str">
        <f>IF(②社員基本データ入力!AP21="","",②社員基本データ入力!AP21)</f>
        <v/>
      </c>
      <c r="AQ21" s="320">
        <f>IF(②社員基本データ入力!AQ21="","",②社員基本データ入力!AQ21)</f>
        <v>15000</v>
      </c>
      <c r="AR21" s="608" t="str">
        <f>IF(②社員基本データ入力!AR21="","",②社員基本データ入力!AR21)</f>
        <v/>
      </c>
      <c r="AS21" s="603">
        <f>IF(②社員基本データ入力!AS21="","",②社員基本データ入力!AS21)</f>
        <v>15000</v>
      </c>
      <c r="AT21" s="320">
        <f>IF(②社員基本データ入力!AT21="","",②社員基本データ入力!AT21)</f>
        <v>60000</v>
      </c>
      <c r="AU21" s="329">
        <f>IF(③残業代込み賃金設計一覧表!AF21="","",③残業代込み賃金設計一覧表!AF21)</f>
        <v>40000</v>
      </c>
      <c r="AV21" s="329" t="str">
        <f>IF(③残業代込み賃金設計一覧表!AG21="","",③残業代込み賃金設計一覧表!AG21)</f>
        <v/>
      </c>
      <c r="AW21" s="329" t="str">
        <f>IF(③残業代込み賃金設計一覧表!AH21="","",③残業代込み賃金設計一覧表!AH21)</f>
        <v/>
      </c>
      <c r="AX21" s="329" t="str">
        <f>IF(③残業代込み賃金設計一覧表!AI21="","",③残業代込み賃金設計一覧表!AI21)</f>
        <v/>
      </c>
      <c r="AY21" s="329" t="str">
        <f>IF(③残業代込み賃金設計一覧表!AJ21="","",③残業代込み賃金設計一覧表!AJ21)</f>
        <v/>
      </c>
      <c r="AZ21" s="329" t="str">
        <f>IF(③残業代込み賃金設計一覧表!AK21="","",③残業代込み賃金設計一覧表!AK21)</f>
        <v/>
      </c>
      <c r="BA21" s="329" t="str">
        <f>IF(③残業代込み賃金設計一覧表!AL21="","",③残業代込み賃金設計一覧表!AL21)</f>
        <v/>
      </c>
      <c r="BB21" s="329">
        <f>IF(③残業代込み賃金設計一覧表!AM21="","",③残業代込み賃金設計一覧表!AM21)</f>
        <v>5000</v>
      </c>
      <c r="BC21" s="329">
        <f>IF(③残業代込み賃金設計一覧表!AN21="","",③残業代込み賃金設計一覧表!AN21)</f>
        <v>45000</v>
      </c>
      <c r="BD21" s="329" t="str">
        <f>IF(③残業代込み賃金設計一覧表!AO21="","",③残業代込み賃金設計一覧表!AO21)</f>
        <v/>
      </c>
      <c r="BE21" s="329" t="str">
        <f>IF(③残業代込み賃金設計一覧表!AP21="","",③残業代込み賃金設計一覧表!AP21)</f>
        <v/>
      </c>
      <c r="BF21" s="329" t="str">
        <f>IF(③残業代込み賃金設計一覧表!AQ21="","",③残業代込み賃金設計一覧表!AQ21)</f>
        <v/>
      </c>
      <c r="BG21" s="329" t="str">
        <f>IF(③残業代込み賃金設計一覧表!AR21="","",③残業代込み賃金設計一覧表!AR21)</f>
        <v/>
      </c>
      <c r="BH21" s="329" t="str">
        <f>IF(③残業代込み賃金設計一覧表!AS21="","",③残業代込み賃金設計一覧表!AS21)</f>
        <v/>
      </c>
      <c r="BI21" s="329" t="str">
        <f>IF(③残業代込み賃金設計一覧表!AT21="","",③残業代込み賃金設計一覧表!AT21)</f>
        <v/>
      </c>
      <c r="BJ21" s="611" t="str">
        <f>IF(③残業代込み賃金設計一覧表!AU21="","",③残業代込み賃金設計一覧表!AU21)</f>
        <v/>
      </c>
      <c r="BK21" s="618" t="str">
        <f>IF(③残業代込み賃金設計一覧表!AV21="","",③残業代込み賃金設計一覧表!AV21)</f>
        <v/>
      </c>
      <c r="BL21" s="329">
        <f>IF(③残業代込み賃金設計一覧表!AW21="","",③残業代込み賃金設計一覧表!AW21)</f>
        <v>15000</v>
      </c>
      <c r="BM21" s="619" t="str">
        <f>IF(③残業代込み賃金設計一覧表!AX21="","",③残業代込み賃金設計一覧表!AX21)</f>
        <v/>
      </c>
      <c r="BN21" s="614">
        <f>IF(③残業代込み賃金設計一覧表!AY21="","",③残業代込み賃金設計一覧表!AY21)</f>
        <v>15000</v>
      </c>
      <c r="BO21" s="329">
        <f>IF(③残業代込み賃金設計一覧表!AZ21="","",③残業代込み賃金設計一覧表!AZ21)</f>
        <v>60000</v>
      </c>
      <c r="BP21" s="320">
        <f>IF(②社員基本データ入力!AV21="","",②社員基本データ入力!AV21)</f>
        <v>0</v>
      </c>
      <c r="BQ21" s="320">
        <f>IF(②社員基本データ入力!AW21="","",②社員基本データ入力!AW21)</f>
        <v>0</v>
      </c>
      <c r="BR21" s="320">
        <f>IF(②社員基本データ入力!AX21="","",②社員基本データ入力!AX21)</f>
        <v>0</v>
      </c>
      <c r="BS21" s="320">
        <f>IF(②社員基本データ入力!AY21="","",②社員基本データ入力!AY21)</f>
        <v>0</v>
      </c>
      <c r="BT21" s="329">
        <f>IF(③残業代込み賃金設計一覧表!BC21="","",③残業代込み賃金設計一覧表!BC21)</f>
        <v>0</v>
      </c>
      <c r="BU21" s="329">
        <f>IF(③残業代込み賃金設計一覧表!BD21="","",③残業代込み賃金設計一覧表!BD21)</f>
        <v>0</v>
      </c>
      <c r="BV21" s="329">
        <f>IF(③残業代込み賃金設計一覧表!BE21="","",③残業代込み賃金設計一覧表!BE21)</f>
        <v>0</v>
      </c>
      <c r="BW21" s="329">
        <f>IF(③残業代込み賃金設計一覧表!BF21="","",③残業代込み賃金設計一覧表!BF21)</f>
        <v>0</v>
      </c>
      <c r="BX21" s="329">
        <f>IF(③残業代込み賃金設計一覧表!BI21="","",③残業代込み賃金設計一覧表!BI21)</f>
        <v>5746.0663507108693</v>
      </c>
      <c r="BY21" s="213">
        <f>IF(②社員基本データ入力!$AU21="","",②社員基本データ入力!$AU21)</f>
        <v>419140</v>
      </c>
      <c r="BZ21" s="329">
        <f>IF(③残業代込み賃金設計一覧表!$BJ21="","",③残業代込み賃金設計一覧表!$BJ21)</f>
        <v>419140</v>
      </c>
      <c r="CA21" s="268">
        <f t="shared" si="11"/>
        <v>0</v>
      </c>
      <c r="CB21" s="213">
        <f>IF(②社員基本データ入力!$AZ21="","",②社員基本データ入力!$AZ21)</f>
        <v>419140</v>
      </c>
      <c r="CC21" s="329">
        <f>IF(③残業代込み賃金設計一覧表!$BL21="","",③残業代込み賃金設計一覧表!$BL21)</f>
        <v>419140</v>
      </c>
      <c r="CD21" s="268">
        <f t="shared" si="12"/>
        <v>0</v>
      </c>
      <c r="CE21" s="659"/>
      <c r="CF21" s="380">
        <f>IF(②社員基本データ入力!BB21="","",②社員基本データ入力!BB21)</f>
        <v>0</v>
      </c>
      <c r="CG21" s="380">
        <f>IF(②社員基本データ入力!BC21="","",②社員基本データ入力!BC21)</f>
        <v>0</v>
      </c>
      <c r="CH21" s="380">
        <f>IF(②社員基本データ入力!BD21="","",②社員基本データ入力!BD21)</f>
        <v>0</v>
      </c>
      <c r="CI21" s="363">
        <f>IF(③残業代込み賃金設計一覧表!BO21="","",③残業代込み賃金設計一覧表!BO21)</f>
        <v>0</v>
      </c>
      <c r="CJ21" s="363">
        <f>IF(③残業代込み賃金設計一覧表!BP21="","",③残業代込み賃金設計一覧表!BP21)</f>
        <v>0</v>
      </c>
      <c r="CK21" s="363">
        <f>IF(③残業代込み賃金設計一覧表!BQ21="","",③残業代込み賃金設計一覧表!BQ21)</f>
        <v>0</v>
      </c>
      <c r="CL21" s="659"/>
      <c r="CM21" s="320">
        <f>IF(②社員基本データ入力!BF21="","",②社員基本データ入力!BF21)</f>
        <v>404140</v>
      </c>
      <c r="CN21" s="320">
        <f>IF(②社員基本データ入力!BG21="","",②社員基本データ入力!BG21)</f>
        <v>2331.5769230769229</v>
      </c>
      <c r="CO21" s="320">
        <f>IF(②社員基本データ入力!BH21="","",②社員基本データ入力!BH21)</f>
        <v>2914.4711538461534</v>
      </c>
      <c r="CP21" s="320">
        <f>IF(②社員基本データ入力!BI21="","",②社員基本データ入力!BI21)</f>
        <v>582.89423076923072</v>
      </c>
      <c r="CQ21" s="320">
        <f>IF(②社員基本データ入力!BJ21="","",②社員基本データ入力!BJ21)</f>
        <v>3147.6288461538461</v>
      </c>
      <c r="CR21" s="329">
        <f>IF(③残業代込み賃金設計一覧表!BS21="","",③残業代込み賃金設計一覧表!BS21)</f>
        <v>398393.93364928913</v>
      </c>
      <c r="CS21" s="329">
        <f>IF(③残業代込み賃金設計一覧表!BT21="","",③残業代込み賃金設計一覧表!BT21)</f>
        <v>2298.4265402843603</v>
      </c>
      <c r="CT21" s="329">
        <f>IF(③残業代込み賃金設計一覧表!BU21="","",③残業代込み賃金設計一覧表!BU21)</f>
        <v>2873.0331753554501</v>
      </c>
      <c r="CU21" s="329">
        <f>IF(③残業代込み賃金設計一覧表!BV21="","",③残業代込み賃金設計一覧表!BV21)</f>
        <v>574.60663507109007</v>
      </c>
      <c r="CV21" s="329">
        <f>IF(③残業代込み賃金設計一覧表!BW21="","",③残業代込み賃金設計一覧表!BW21)</f>
        <v>3102.8758293838864</v>
      </c>
      <c r="CW21" s="659"/>
      <c r="CX21" s="384">
        <f>IF(②社員基本データ入力!BL21="","",②社員基本データ入力!BL21)</f>
        <v>404140</v>
      </c>
      <c r="CY21" s="384">
        <f>IF(②社員基本データ入力!BM21="","",②社員基本データ入力!BM21)</f>
        <v>2331.5769230769229</v>
      </c>
      <c r="CZ21" s="385" t="str">
        <f>IF(②社員基本データ入力!BN21="","",②社員基本データ入力!BN21)</f>
        <v>○</v>
      </c>
      <c r="DA21" s="367">
        <f>IF(③残業代込み賃金設計一覧表!BY21="","",③残業代込み賃金設計一覧表!BY21)</f>
        <v>393393.93364928913</v>
      </c>
      <c r="DB21" s="367">
        <f>IF(③残業代込み賃金設計一覧表!BZ21="","",③残業代込み賃金設計一覧表!BZ21)</f>
        <v>2269.5803864382065</v>
      </c>
      <c r="DC21" s="368" t="str">
        <f>IF(③残業代込み賃金設計一覧表!CA21="","",③残業代込み賃金設計一覧表!CA21)</f>
        <v>○</v>
      </c>
      <c r="DD21" s="659"/>
      <c r="DE21" s="389">
        <f>IF(②社員基本データ入力!BP21="","",②社員基本データ入力!BP21)</f>
        <v>45</v>
      </c>
      <c r="DF21" s="389">
        <f>IF(②社員基本データ入力!BQ21="","",②社員基本データ入力!BQ21)</f>
        <v>20</v>
      </c>
      <c r="DG21" s="389">
        <f>IF(②社員基本データ入力!BR21="","",②社員基本データ入力!BR21)</f>
        <v>8</v>
      </c>
      <c r="DH21" s="659"/>
      <c r="DI21" s="372">
        <f>IF(③残業代込み賃金設計一覧表!CG21="","",③残業代込み賃金設計一覧表!CG21)</f>
        <v>25</v>
      </c>
      <c r="DJ21" s="372">
        <f>IF(③残業代込み賃金設計一覧表!CH21="","",③残業代込み賃金設計一覧表!CH21)</f>
        <v>10</v>
      </c>
      <c r="DK21" s="372">
        <f>IF(③残業代込み賃金設計一覧表!CI21="","",③残業代込み賃金設計一覧表!CI21)</f>
        <v>0</v>
      </c>
      <c r="DL21" s="659"/>
      <c r="DM21" s="372">
        <f>IF(③残業代込み賃金設計一覧表!CK21="","",③残業代込み賃金設計一覧表!CK21)</f>
        <v>20</v>
      </c>
      <c r="DN21" s="372">
        <f>IF(③残業代込み賃金設計一覧表!CL21="","",③残業代込み賃金設計一覧表!CL21)</f>
        <v>10</v>
      </c>
      <c r="DO21" s="372">
        <f>IF(③残業代込み賃金設計一覧表!CM21="","",③残業代込み賃金設計一覧表!CM21)</f>
        <v>8</v>
      </c>
      <c r="DQ21" s="264">
        <f>IF(③残業代込み賃金設計一覧表!CO21="","",③残業代込み賃金設計一覧表!CO21)</f>
        <v>0</v>
      </c>
      <c r="DS21" s="264">
        <f>IF(③残業代込み賃金設計一覧表!CQ21="","",③残業代込み賃金設計一覧表!CQ21)</f>
        <v>25</v>
      </c>
    </row>
    <row r="22" spans="2:123" s="112" customFormat="1" ht="18" customHeight="1" x14ac:dyDescent="0.2">
      <c r="B22" s="131">
        <f t="shared" si="8"/>
        <v>13</v>
      </c>
      <c r="C22" s="167">
        <f>IF(②社員基本データ入力!H22="","",②社員基本データ入力!H22)</f>
        <v>113</v>
      </c>
      <c r="D22" s="170">
        <f>IF(②社員基本データ入力!I22="","",②社員基本データ入力!I22)</f>
        <v>1</v>
      </c>
      <c r="E22" s="172" t="str">
        <f>IF(②社員基本データ入力!J22="","",②社員基本データ入力!J22)</f>
        <v>AO</v>
      </c>
      <c r="F22" s="534" t="str">
        <f>IF(②社員基本データ入力!K22="","",②社員基本データ入力!K22)</f>
        <v/>
      </c>
      <c r="G22" s="169" t="str">
        <f>IF(②社員基本データ入力!L22="","",②社員基本データ入力!L22)</f>
        <v/>
      </c>
      <c r="H22" s="537" t="str">
        <f>IF(②社員基本データ入力!M22="","",②社員基本データ入力!M22)</f>
        <v>一般</v>
      </c>
      <c r="I22" s="538">
        <f>IF(②社員基本データ入力!N22="","",②社員基本データ入力!N22)</f>
        <v>5</v>
      </c>
      <c r="J22" s="535">
        <f>IF(②社員基本データ入力!O22="","",②社員基本データ入力!O22)</f>
        <v>31246</v>
      </c>
      <c r="K22" s="535">
        <f>IF(②社員基本データ入力!P22="","",②社員基本データ入力!P22)</f>
        <v>38722</v>
      </c>
      <c r="L22" s="175">
        <f t="shared" si="13"/>
        <v>39</v>
      </c>
      <c r="M22" s="175">
        <f t="shared" si="9"/>
        <v>8</v>
      </c>
      <c r="N22" s="175">
        <f t="shared" si="14"/>
        <v>19</v>
      </c>
      <c r="O22" s="175">
        <f t="shared" si="10"/>
        <v>2</v>
      </c>
      <c r="P22" s="552">
        <f>IF(②社員基本データ入力!U22="","",②社員基本データ入力!U22)</f>
        <v>162740</v>
      </c>
      <c r="Q22" s="552">
        <f>IF(②社員基本データ入力!V22="","",②社員基本データ入力!V22)</f>
        <v>133760</v>
      </c>
      <c r="R22" s="553" t="str">
        <f>IF(②社員基本データ入力!W22="","",②社員基本データ入力!W22)</f>
        <v/>
      </c>
      <c r="S22" s="553" t="str">
        <f>IF(②社員基本データ入力!X22="","",②社員基本データ入力!X22)</f>
        <v/>
      </c>
      <c r="T22" s="320">
        <f>IF(②社員基本データ入力!Y22="","",②社員基本データ入力!Y22)</f>
        <v>296500</v>
      </c>
      <c r="U22" s="554">
        <f>IF(③残業代込み賃金設計一覧表!U22="","",③残業代込み賃金設計一覧表!U22)</f>
        <v>162740</v>
      </c>
      <c r="V22" s="554">
        <f>IF(③残業代込み賃金設計一覧表!V22="","",③残業代込み賃金設計一覧表!V22)</f>
        <v>83807.283702213288</v>
      </c>
      <c r="W22" s="555" t="str">
        <f>IF(③残業代込み賃金設計一覧表!W22="","",③残業代込み賃金設計一覧表!W22)</f>
        <v/>
      </c>
      <c r="X22" s="555" t="str">
        <f>IF(③残業代込み賃金設計一覧表!X22="","",③残業代込み賃金設計一覧表!X22)</f>
        <v/>
      </c>
      <c r="Y22" s="329">
        <f>IF(③残業代込み賃金設計一覧表!AE22="","",③残業代込み賃金設計一覧表!AE22)</f>
        <v>246547.28370221329</v>
      </c>
      <c r="Z22" s="320" t="str">
        <f>IF(②社員基本データ入力!Z22="","",②社員基本データ入力!Z22)</f>
        <v/>
      </c>
      <c r="AA22" s="320">
        <f>IF(②社員基本データ入力!AA22="","",②社員基本データ入力!AA22)</f>
        <v>5000</v>
      </c>
      <c r="AB22" s="320" t="str">
        <f>IF(②社員基本データ入力!AB22="","",②社員基本データ入力!AB22)</f>
        <v/>
      </c>
      <c r="AC22" s="320" t="str">
        <f>IF(②社員基本データ入力!AC22="","",②社員基本データ入力!AC22)</f>
        <v/>
      </c>
      <c r="AD22" s="320" t="str">
        <f>IF(②社員基本データ入力!AD22="","",②社員基本データ入力!AD22)</f>
        <v/>
      </c>
      <c r="AE22" s="320" t="str">
        <f>IF(②社員基本データ入力!AE22="","",②社員基本データ入力!AE22)</f>
        <v/>
      </c>
      <c r="AF22" s="320" t="str">
        <f>IF(②社員基本データ入力!AF22="","",②社員基本データ入力!AF22)</f>
        <v/>
      </c>
      <c r="AG22" s="320">
        <f>IF(②社員基本データ入力!AG22="","",②社員基本データ入力!AG22)</f>
        <v>5000</v>
      </c>
      <c r="AH22" s="320">
        <f>IF(②社員基本データ入力!AH22="","",②社員基本データ入力!AH22)</f>
        <v>10000</v>
      </c>
      <c r="AI22" s="320">
        <f>IF(②社員基本データ入力!AI22="","",②社員基本データ入力!AI22)</f>
        <v>15000</v>
      </c>
      <c r="AJ22" s="320" t="str">
        <f>IF(②社員基本データ入力!AJ22="","",②社員基本データ入力!AJ22)</f>
        <v/>
      </c>
      <c r="AK22" s="320" t="str">
        <f>IF(②社員基本データ入力!AK22="","",②社員基本データ入力!AK22)</f>
        <v/>
      </c>
      <c r="AL22" s="320" t="str">
        <f>IF(②社員基本データ入力!AL22="","",②社員基本データ入力!AL22)</f>
        <v/>
      </c>
      <c r="AM22" s="320" t="str">
        <f>IF(②社員基本データ入力!AM22="","",②社員基本データ入力!AM22)</f>
        <v/>
      </c>
      <c r="AN22" s="320" t="str">
        <f>IF(②社員基本データ入力!AN22="","",②社員基本データ入力!AN22)</f>
        <v/>
      </c>
      <c r="AO22" s="600" t="str">
        <f>IF(②社員基本データ入力!AO22="","",②社員基本データ入力!AO22)</f>
        <v/>
      </c>
      <c r="AP22" s="607" t="str">
        <f>IF(②社員基本データ入力!AP22="","",②社員基本データ入力!AP22)</f>
        <v/>
      </c>
      <c r="AQ22" s="320">
        <f>IF(②社員基本データ入力!AQ22="","",②社員基本データ入力!AQ22)</f>
        <v>15000</v>
      </c>
      <c r="AR22" s="608" t="str">
        <f>IF(②社員基本データ入力!AR22="","",②社員基本データ入力!AR22)</f>
        <v/>
      </c>
      <c r="AS22" s="603">
        <f>IF(②社員基本データ入力!AS22="","",②社員基本データ入力!AS22)</f>
        <v>30000</v>
      </c>
      <c r="AT22" s="320">
        <f>IF(②社員基本データ入力!AT22="","",②社員基本データ入力!AT22)</f>
        <v>40000</v>
      </c>
      <c r="AU22" s="329" t="str">
        <f>IF(③残業代込み賃金設計一覧表!AF22="","",③残業代込み賃金設計一覧表!AF22)</f>
        <v/>
      </c>
      <c r="AV22" s="329">
        <f>IF(③残業代込み賃金設計一覧表!AG22="","",③残業代込み賃金設計一覧表!AG22)</f>
        <v>5000</v>
      </c>
      <c r="AW22" s="329" t="str">
        <f>IF(③残業代込み賃金設計一覧表!AH22="","",③残業代込み賃金設計一覧表!AH22)</f>
        <v/>
      </c>
      <c r="AX22" s="329" t="str">
        <f>IF(③残業代込み賃金設計一覧表!AI22="","",③残業代込み賃金設計一覧表!AI22)</f>
        <v/>
      </c>
      <c r="AY22" s="329" t="str">
        <f>IF(③残業代込み賃金設計一覧表!AJ22="","",③残業代込み賃金設計一覧表!AJ22)</f>
        <v/>
      </c>
      <c r="AZ22" s="329" t="str">
        <f>IF(③残業代込み賃金設計一覧表!AK22="","",③残業代込み賃金設計一覧表!AK22)</f>
        <v/>
      </c>
      <c r="BA22" s="329" t="str">
        <f>IF(③残業代込み賃金設計一覧表!AL22="","",③残業代込み賃金設計一覧表!AL22)</f>
        <v/>
      </c>
      <c r="BB22" s="329">
        <f>IF(③残業代込み賃金設計一覧表!AM22="","",③残業代込み賃金設計一覧表!AM22)</f>
        <v>5000</v>
      </c>
      <c r="BC22" s="329">
        <f>IF(③残業代込み賃金設計一覧表!AN22="","",③残業代込み賃金設計一覧表!AN22)</f>
        <v>10000</v>
      </c>
      <c r="BD22" s="329">
        <f>IF(③残業代込み賃金設計一覧表!AO22="","",③残業代込み賃金設計一覧表!AO22)</f>
        <v>15000</v>
      </c>
      <c r="BE22" s="329" t="str">
        <f>IF(③残業代込み賃金設計一覧表!AP22="","",③残業代込み賃金設計一覧表!AP22)</f>
        <v/>
      </c>
      <c r="BF22" s="329" t="str">
        <f>IF(③残業代込み賃金設計一覧表!AQ22="","",③残業代込み賃金設計一覧表!AQ22)</f>
        <v/>
      </c>
      <c r="BG22" s="329" t="str">
        <f>IF(③残業代込み賃金設計一覧表!AR22="","",③残業代込み賃金設計一覧表!AR22)</f>
        <v/>
      </c>
      <c r="BH22" s="329" t="str">
        <f>IF(③残業代込み賃金設計一覧表!AS22="","",③残業代込み賃金設計一覧表!AS22)</f>
        <v/>
      </c>
      <c r="BI22" s="329" t="str">
        <f>IF(③残業代込み賃金設計一覧表!AT22="","",③残業代込み賃金設計一覧表!AT22)</f>
        <v/>
      </c>
      <c r="BJ22" s="611" t="str">
        <f>IF(③残業代込み賃金設計一覧表!AU22="","",③残業代込み賃金設計一覧表!AU22)</f>
        <v/>
      </c>
      <c r="BK22" s="618" t="str">
        <f>IF(③残業代込み賃金設計一覧表!AV22="","",③残業代込み賃金設計一覧表!AV22)</f>
        <v/>
      </c>
      <c r="BL22" s="329">
        <f>IF(③残業代込み賃金設計一覧表!AW22="","",③残業代込み賃金設計一覧表!AW22)</f>
        <v>15000</v>
      </c>
      <c r="BM22" s="619" t="str">
        <f>IF(③残業代込み賃金設計一覧表!AX22="","",③残業代込み賃金設計一覧表!AX22)</f>
        <v/>
      </c>
      <c r="BN22" s="614">
        <f>IF(③残業代込み賃金設計一覧表!AY22="","",③残業代込み賃金設計一覧表!AY22)</f>
        <v>30000</v>
      </c>
      <c r="BO22" s="329">
        <f>IF(③残業代込み賃金設計一覧表!AZ22="","",③残業代込み賃金設計一覧表!AZ22)</f>
        <v>40000</v>
      </c>
      <c r="BP22" s="320">
        <f>IF(②社員基本データ入力!AV22="","",②社員基本データ入力!AV22)</f>
        <v>44206.730769230773</v>
      </c>
      <c r="BQ22" s="320">
        <f>IF(②社員基本データ入力!AW22="","",②社員基本データ入力!AW22)</f>
        <v>4420.6730769230771</v>
      </c>
      <c r="BR22" s="320">
        <f>IF(②社員基本データ入力!AX22="","",②社員基本データ入力!AX22)</f>
        <v>19097.307692307691</v>
      </c>
      <c r="BS22" s="320">
        <f>IF(②社員基本データ入力!AY22="","",②社員基本データ入力!AY22)</f>
        <v>67724.711538461546</v>
      </c>
      <c r="BT22" s="329">
        <f>IF(③残業代込み賃金設計一覧表!BC22="","",③残業代込み賃金設計一覧表!BC22)</f>
        <v>37002.012072434605</v>
      </c>
      <c r="BU22" s="329">
        <f>IF(③残業代込み賃金設計一覧表!BD22="","",③残業代込み賃金設計一覧表!BD22)</f>
        <v>3700.2012072434604</v>
      </c>
      <c r="BV22" s="329">
        <f>IF(③残業代込み賃金設計一覧表!BE22="","",③残業代込み賃金設計一覧表!BE22)</f>
        <v>15984.86921529175</v>
      </c>
      <c r="BW22" s="329">
        <f>IF(③残業代込み賃金設計一覧表!BF22="","",③残業代込み賃金設計一覧表!BF22)</f>
        <v>56687.082494969814</v>
      </c>
      <c r="BX22" s="329">
        <f>IF(③残業代込み賃金設計一覧表!BI22="","",③残業代込み賃金設計一覧表!BI22)</f>
        <v>60990.345341278437</v>
      </c>
      <c r="BY22" s="213">
        <f>IF(②社員基本データ入力!$AU22="","",②社員基本データ入力!$AU22)</f>
        <v>336500</v>
      </c>
      <c r="BZ22" s="329">
        <f>IF(③残業代込み賃金設計一覧表!$BJ22="","",③残業代込み賃金設計一覧表!$BJ22)</f>
        <v>347537.62904349173</v>
      </c>
      <c r="CA22" s="268">
        <f t="shared" si="11"/>
        <v>11037.629043491732</v>
      </c>
      <c r="CB22" s="213">
        <f>IF(②社員基本データ入力!$AZ22="","",②社員基本データ入力!$AZ22)</f>
        <v>404224.71153846156</v>
      </c>
      <c r="CC22" s="329">
        <f>IF(③残業代込み賃金設計一覧表!$BL22="","",③残業代込み賃金設計一覧表!$BL22)</f>
        <v>404224.71153846156</v>
      </c>
      <c r="CD22" s="268">
        <f t="shared" si="12"/>
        <v>0</v>
      </c>
      <c r="CE22" s="659"/>
      <c r="CF22" s="380">
        <f>IF(②社員基本データ入力!BB22="","",②社員基本データ入力!BB22)</f>
        <v>20</v>
      </c>
      <c r="CG22" s="380">
        <f>IF(②社員基本データ入力!BC22="","",②社員基本データ入力!BC22)</f>
        <v>10</v>
      </c>
      <c r="CH22" s="380">
        <f>IF(②社員基本データ入力!BD22="","",②社員基本データ入力!BD22)</f>
        <v>8</v>
      </c>
      <c r="CI22" s="363">
        <f>IF(③残業代込み賃金設計一覧表!BO22="","",③残業代込み賃金設計一覧表!BO22)</f>
        <v>20</v>
      </c>
      <c r="CJ22" s="363">
        <f>IF(③残業代込み賃金設計一覧表!BP22="","",③残業代込み賃金設計一覧表!BP22)</f>
        <v>10</v>
      </c>
      <c r="CK22" s="363">
        <f>IF(③残業代込み賃金設計一覧表!BQ22="","",③残業代込み賃金設計一覧表!BQ22)</f>
        <v>8</v>
      </c>
      <c r="CL22" s="659"/>
      <c r="CM22" s="320">
        <f>IF(②社員基本データ入力!BF22="","",②社員基本データ入力!BF22)</f>
        <v>306500</v>
      </c>
      <c r="CN22" s="320">
        <f>IF(②社員基本データ入力!BG22="","",②社員基本データ入力!BG22)</f>
        <v>1768.2692307692307</v>
      </c>
      <c r="CO22" s="320">
        <f>IF(②社員基本データ入力!BH22="","",②社員基本データ入力!BH22)</f>
        <v>2210.3365384615386</v>
      </c>
      <c r="CP22" s="320">
        <f>IF(②社員基本データ入力!BI22="","",②社員基本データ入力!BI22)</f>
        <v>442.06730769230768</v>
      </c>
      <c r="CQ22" s="320">
        <f>IF(②社員基本データ入力!BJ22="","",②社員基本データ入力!BJ22)</f>
        <v>2387.1634615384614</v>
      </c>
      <c r="CR22" s="329">
        <f>IF(③残業代込み賃金設計一覧表!BS22="","",③残業代込み賃金設計一覧表!BS22)</f>
        <v>256547.28370221329</v>
      </c>
      <c r="CS22" s="329">
        <f>IF(③残業代込み賃金設計一覧表!BT22="","",③残業代込み賃金設計一覧表!BT22)</f>
        <v>1480.0804828973842</v>
      </c>
      <c r="CT22" s="329">
        <f>IF(③残業代込み賃金設計一覧表!BU22="","",③残業代込み賃金設計一覧表!BU22)</f>
        <v>1850.1006036217302</v>
      </c>
      <c r="CU22" s="329">
        <f>IF(③残業代込み賃金設計一覧表!BV22="","",③残業代込み賃金設計一覧表!BV22)</f>
        <v>370.02012072434604</v>
      </c>
      <c r="CV22" s="329">
        <f>IF(③残業代込み賃金設計一覧表!BW22="","",③残業代込み賃金設計一覧表!BW22)</f>
        <v>1998.1086519114688</v>
      </c>
      <c r="CW22" s="659"/>
      <c r="CX22" s="384">
        <f>IF(②社員基本データ入力!BL22="","",②社員基本データ入力!BL22)</f>
        <v>306500</v>
      </c>
      <c r="CY22" s="384">
        <f>IF(②社員基本データ入力!BM22="","",②社員基本データ入力!BM22)</f>
        <v>1768.2692307692307</v>
      </c>
      <c r="CZ22" s="385" t="str">
        <f>IF(②社員基本データ入力!BN22="","",②社員基本データ入力!BN22)</f>
        <v>○</v>
      </c>
      <c r="DA22" s="367">
        <f>IF(③残業代込み賃金設計一覧表!BY22="","",③残業代込み賃金設計一覧表!BY22)</f>
        <v>251547.28370221329</v>
      </c>
      <c r="DB22" s="367">
        <f>IF(③残業代込み賃金設計一覧表!BZ22="","",③残業代込み賃金設計一覧表!BZ22)</f>
        <v>1451.2343290512304</v>
      </c>
      <c r="DC22" s="368" t="str">
        <f>IF(③残業代込み賃金設計一覧表!CA22="","",③残業代込み賃金設計一覧表!CA22)</f>
        <v>○</v>
      </c>
      <c r="DD22" s="659"/>
      <c r="DE22" s="389">
        <f>IF(②社員基本データ入力!BP22="","",②社員基本データ入力!BP22)</f>
        <v>45</v>
      </c>
      <c r="DF22" s="389">
        <f>IF(②社員基本データ入力!BQ22="","",②社員基本データ入力!BQ22)</f>
        <v>20</v>
      </c>
      <c r="DG22" s="389">
        <f>IF(②社員基本データ入力!BR22="","",②社員基本データ入力!BR22)</f>
        <v>8</v>
      </c>
      <c r="DH22" s="659"/>
      <c r="DI22" s="372">
        <f>IF(③残業代込み賃金設計一覧表!CG22="","",③残業代込み賃金設計一覧表!CG22)</f>
        <v>25</v>
      </c>
      <c r="DJ22" s="372">
        <f>IF(③残業代込み賃金設計一覧表!CH22="","",③残業代込み賃金設計一覧表!CH22)</f>
        <v>10</v>
      </c>
      <c r="DK22" s="372">
        <f>IF(③残業代込み賃金設計一覧表!CI22="","",③残業代込み賃金設計一覧表!CI22)</f>
        <v>0</v>
      </c>
      <c r="DL22" s="659"/>
      <c r="DM22" s="372">
        <f>IF(③残業代込み賃金設計一覧表!CK22="","",③残業代込み賃金設計一覧表!CK22)</f>
        <v>20</v>
      </c>
      <c r="DN22" s="372">
        <f>IF(③残業代込み賃金設計一覧表!CL22="","",③残業代込み賃金設計一覧表!CL22)</f>
        <v>10</v>
      </c>
      <c r="DO22" s="372">
        <f>IF(③残業代込み賃金設計一覧表!CM22="","",③残業代込み賃金設計一覧表!CM22)</f>
        <v>8</v>
      </c>
      <c r="DQ22" s="264">
        <f>IF(③残業代込み賃金設計一覧表!CO22="","",③残業代込み賃金設計一覧表!CO22)</f>
        <v>8</v>
      </c>
      <c r="DS22" s="264">
        <f>IF(③残業代込み賃金設計一覧表!CQ22="","",③残業代込み賃金設計一覧表!CQ22)</f>
        <v>33</v>
      </c>
    </row>
    <row r="23" spans="2:123" s="112" customFormat="1" ht="18" customHeight="1" x14ac:dyDescent="0.2">
      <c r="B23" s="131">
        <f t="shared" si="8"/>
        <v>14</v>
      </c>
      <c r="C23" s="167">
        <f>IF(②社員基本データ入力!H23="","",②社員基本データ入力!H23)</f>
        <v>114</v>
      </c>
      <c r="D23" s="167">
        <f>IF(②社員基本データ入力!I23="","",②社員基本データ入力!I23)</f>
        <v>2</v>
      </c>
      <c r="E23" s="172" t="str">
        <f>IF(②社員基本データ入力!J23="","",②社員基本データ入力!J23)</f>
        <v>AP</v>
      </c>
      <c r="F23" s="534" t="str">
        <f>IF(②社員基本データ入力!K23="","",②社員基本データ入力!K23)</f>
        <v/>
      </c>
      <c r="G23" s="171" t="str">
        <f>IF(②社員基本データ入力!L23="","",②社員基本データ入力!L23)</f>
        <v/>
      </c>
      <c r="H23" s="173" t="str">
        <f>IF(②社員基本データ入力!M23="","",②社員基本データ入力!M23)</f>
        <v>主任</v>
      </c>
      <c r="I23" s="539">
        <f>IF(②社員基本データ入力!N23="","",②社員基本データ入力!N23)</f>
        <v>6</v>
      </c>
      <c r="J23" s="540">
        <f>IF(②社員基本データ入力!O23="","",②社員基本データ入力!O23)</f>
        <v>28831</v>
      </c>
      <c r="K23" s="535">
        <f>IF(②社員基本データ入力!P23="","",②社員基本データ入力!P23)</f>
        <v>39027</v>
      </c>
      <c r="L23" s="175">
        <f t="shared" si="13"/>
        <v>46</v>
      </c>
      <c r="M23" s="175">
        <f t="shared" si="9"/>
        <v>3</v>
      </c>
      <c r="N23" s="175">
        <f t="shared" si="14"/>
        <v>18</v>
      </c>
      <c r="O23" s="175">
        <f t="shared" si="10"/>
        <v>4</v>
      </c>
      <c r="P23" s="552">
        <f>IF(②社員基本データ入力!U23="","",②社員基本データ入力!U23)</f>
        <v>173240</v>
      </c>
      <c r="Q23" s="552">
        <f>IF(②社員基本データ入力!V23="","",②社員基本データ入力!V23)</f>
        <v>130550</v>
      </c>
      <c r="R23" s="553" t="str">
        <f>IF(②社員基本データ入力!W23="","",②社員基本データ入力!W23)</f>
        <v/>
      </c>
      <c r="S23" s="553" t="str">
        <f>IF(②社員基本データ入力!X23="","",②社員基本データ入力!X23)</f>
        <v/>
      </c>
      <c r="T23" s="320">
        <f>IF(②社員基本データ入力!Y23="","",②社員基本データ入力!Y23)</f>
        <v>303790</v>
      </c>
      <c r="U23" s="554">
        <f>IF(③残業代込み賃金設計一覧表!U23="","",③残業代込み賃金設計一覧表!U23)</f>
        <v>173240</v>
      </c>
      <c r="V23" s="554">
        <f>IF(③残業代込み賃金設計一覧表!V23="","",③残業代込み賃金設計一覧表!V23)</f>
        <v>78594.285714285739</v>
      </c>
      <c r="W23" s="555" t="str">
        <f>IF(③残業代込み賃金設計一覧表!W23="","",③残業代込み賃金設計一覧表!W23)</f>
        <v/>
      </c>
      <c r="X23" s="555" t="str">
        <f>IF(③残業代込み賃金設計一覧表!X23="","",③残業代込み賃金設計一覧表!X23)</f>
        <v/>
      </c>
      <c r="Y23" s="329">
        <f>IF(③残業代込み賃金設計一覧表!AE23="","",③残業代込み賃金設計一覧表!AE23)</f>
        <v>251834.28571428574</v>
      </c>
      <c r="Z23" s="320">
        <f>IF(②社員基本データ入力!Z23="","",②社員基本データ入力!Z23)</f>
        <v>10000</v>
      </c>
      <c r="AA23" s="320" t="str">
        <f>IF(②社員基本データ入力!AA23="","",②社員基本データ入力!AA23)</f>
        <v/>
      </c>
      <c r="AB23" s="320" t="str">
        <f>IF(②社員基本データ入力!AB23="","",②社員基本データ入力!AB23)</f>
        <v/>
      </c>
      <c r="AC23" s="320" t="str">
        <f>IF(②社員基本データ入力!AC23="","",②社員基本データ入力!AC23)</f>
        <v/>
      </c>
      <c r="AD23" s="320" t="str">
        <f>IF(②社員基本データ入力!AD23="","",②社員基本データ入力!AD23)</f>
        <v/>
      </c>
      <c r="AE23" s="320" t="str">
        <f>IF(②社員基本データ入力!AE23="","",②社員基本データ入力!AE23)</f>
        <v/>
      </c>
      <c r="AF23" s="320" t="str">
        <f>IF(②社員基本データ入力!AF23="","",②社員基本データ入力!AF23)</f>
        <v/>
      </c>
      <c r="AG23" s="320">
        <f>IF(②社員基本データ入力!AG23="","",②社員基本データ入力!AG23)</f>
        <v>5000</v>
      </c>
      <c r="AH23" s="320">
        <f>IF(②社員基本データ入力!AH23="","",②社員基本データ入力!AH23)</f>
        <v>15000</v>
      </c>
      <c r="AI23" s="320">
        <f>IF(②社員基本データ入力!AI23="","",②社員基本データ入力!AI23)</f>
        <v>5000</v>
      </c>
      <c r="AJ23" s="320" t="str">
        <f>IF(②社員基本データ入力!AJ23="","",②社員基本データ入力!AJ23)</f>
        <v/>
      </c>
      <c r="AK23" s="320" t="str">
        <f>IF(②社員基本データ入力!AK23="","",②社員基本データ入力!AK23)</f>
        <v/>
      </c>
      <c r="AL23" s="320" t="str">
        <f>IF(②社員基本データ入力!AL23="","",②社員基本データ入力!AL23)</f>
        <v/>
      </c>
      <c r="AM23" s="320" t="str">
        <f>IF(②社員基本データ入力!AM23="","",②社員基本データ入力!AM23)</f>
        <v/>
      </c>
      <c r="AN23" s="320" t="str">
        <f>IF(②社員基本データ入力!AN23="","",②社員基本データ入力!AN23)</f>
        <v/>
      </c>
      <c r="AO23" s="600" t="str">
        <f>IF(②社員基本データ入力!AO23="","",②社員基本データ入力!AO23)</f>
        <v/>
      </c>
      <c r="AP23" s="607" t="str">
        <f>IF(②社員基本データ入力!AP23="","",②社員基本データ入力!AP23)</f>
        <v/>
      </c>
      <c r="AQ23" s="320">
        <f>IF(②社員基本データ入力!AQ23="","",②社員基本データ入力!AQ23)</f>
        <v>15000</v>
      </c>
      <c r="AR23" s="608" t="str">
        <f>IF(②社員基本データ入力!AR23="","",②社員基本データ入力!AR23)</f>
        <v/>
      </c>
      <c r="AS23" s="603">
        <f>IF(②社員基本データ入力!AS23="","",②社員基本データ入力!AS23)</f>
        <v>20000</v>
      </c>
      <c r="AT23" s="320">
        <f>IF(②社員基本データ入力!AT23="","",②社員基本データ入力!AT23)</f>
        <v>35000</v>
      </c>
      <c r="AU23" s="329">
        <f>IF(③残業代込み賃金設計一覧表!AF23="","",③残業代込み賃金設計一覧表!AF23)</f>
        <v>10000</v>
      </c>
      <c r="AV23" s="329" t="str">
        <f>IF(③残業代込み賃金設計一覧表!AG23="","",③残業代込み賃金設計一覧表!AG23)</f>
        <v/>
      </c>
      <c r="AW23" s="329" t="str">
        <f>IF(③残業代込み賃金設計一覧表!AH23="","",③残業代込み賃金設計一覧表!AH23)</f>
        <v/>
      </c>
      <c r="AX23" s="329" t="str">
        <f>IF(③残業代込み賃金設計一覧表!AI23="","",③残業代込み賃金設計一覧表!AI23)</f>
        <v/>
      </c>
      <c r="AY23" s="329" t="str">
        <f>IF(③残業代込み賃金設計一覧表!AJ23="","",③残業代込み賃金設計一覧表!AJ23)</f>
        <v/>
      </c>
      <c r="AZ23" s="329" t="str">
        <f>IF(③残業代込み賃金設計一覧表!AK23="","",③残業代込み賃金設計一覧表!AK23)</f>
        <v/>
      </c>
      <c r="BA23" s="329" t="str">
        <f>IF(③残業代込み賃金設計一覧表!AL23="","",③残業代込み賃金設計一覧表!AL23)</f>
        <v/>
      </c>
      <c r="BB23" s="329">
        <f>IF(③残業代込み賃金設計一覧表!AM23="","",③残業代込み賃金設計一覧表!AM23)</f>
        <v>5000</v>
      </c>
      <c r="BC23" s="329">
        <f>IF(③残業代込み賃金設計一覧表!AN23="","",③残業代込み賃金設計一覧表!AN23)</f>
        <v>15000</v>
      </c>
      <c r="BD23" s="329">
        <f>IF(③残業代込み賃金設計一覧表!AO23="","",③残業代込み賃金設計一覧表!AO23)</f>
        <v>5000</v>
      </c>
      <c r="BE23" s="329" t="str">
        <f>IF(③残業代込み賃金設計一覧表!AP23="","",③残業代込み賃金設計一覧表!AP23)</f>
        <v/>
      </c>
      <c r="BF23" s="329" t="str">
        <f>IF(③残業代込み賃金設計一覧表!AQ23="","",③残業代込み賃金設計一覧表!AQ23)</f>
        <v/>
      </c>
      <c r="BG23" s="329" t="str">
        <f>IF(③残業代込み賃金設計一覧表!AR23="","",③残業代込み賃金設計一覧表!AR23)</f>
        <v/>
      </c>
      <c r="BH23" s="329" t="str">
        <f>IF(③残業代込み賃金設計一覧表!AS23="","",③残業代込み賃金設計一覧表!AS23)</f>
        <v/>
      </c>
      <c r="BI23" s="329" t="str">
        <f>IF(③残業代込み賃金設計一覧表!AT23="","",③残業代込み賃金設計一覧表!AT23)</f>
        <v/>
      </c>
      <c r="BJ23" s="611" t="str">
        <f>IF(③残業代込み賃金設計一覧表!AU23="","",③残業代込み賃金設計一覧表!AU23)</f>
        <v/>
      </c>
      <c r="BK23" s="618" t="str">
        <f>IF(③残業代込み賃金設計一覧表!AV23="","",③残業代込み賃金設計一覧表!AV23)</f>
        <v/>
      </c>
      <c r="BL23" s="329">
        <f>IF(③残業代込み賃金設計一覧表!AW23="","",③残業代込み賃金設計一覧表!AW23)</f>
        <v>15000</v>
      </c>
      <c r="BM23" s="619" t="str">
        <f>IF(③残業代込み賃金設計一覧表!AX23="","",③残業代込み賃金設計一覧表!AX23)</f>
        <v/>
      </c>
      <c r="BN23" s="614">
        <f>IF(③残業代込み賃金設計一覧表!AY23="","",③残業代込み賃金設計一覧表!AY23)</f>
        <v>20000</v>
      </c>
      <c r="BO23" s="329">
        <f>IF(③残業代込み賃金設計一覧表!AZ23="","",③残業代込み賃金設計一覧表!AZ23)</f>
        <v>35000</v>
      </c>
      <c r="BP23" s="320">
        <f>IF(②社員基本データ入力!AV23="","",②社員基本データ入力!AV23)</f>
        <v>45979.326923076922</v>
      </c>
      <c r="BQ23" s="320">
        <f>IF(②社員基本データ入力!AW23="","",②社員基本データ入力!AW23)</f>
        <v>4597.9326923076924</v>
      </c>
      <c r="BR23" s="320">
        <f>IF(②社員基本データ入力!AX23="","",②社員基本データ入力!AX23)</f>
        <v>19863.069230769233</v>
      </c>
      <c r="BS23" s="320">
        <f>IF(②社員基本データ入力!AY23="","",②社員基本データ入力!AY23)</f>
        <v>70440.328846153847</v>
      </c>
      <c r="BT23" s="329">
        <f>IF(③残業代込み賃金設計一覧表!BC23="","",③残業代込み賃金設計一覧表!BC23)</f>
        <v>38485.71428571429</v>
      </c>
      <c r="BU23" s="329">
        <f>IF(③残業代込み賃金設計一覧表!BD23="","",③残業代込み賃金設計一覧表!BD23)</f>
        <v>3848.5714285714289</v>
      </c>
      <c r="BV23" s="329">
        <f>IF(③残業代込み賃金設計一覧表!BE23="","",③残業代込み賃金設計一覧表!BE23)</f>
        <v>16625.828571428574</v>
      </c>
      <c r="BW23" s="329">
        <f>IF(③残業代込み賃金設計一覧表!BF23="","",③残業代込み賃金設計一覧表!BF23)</f>
        <v>58960.114285714291</v>
      </c>
      <c r="BX23" s="329">
        <f>IF(③残業代込み賃金設計一覧表!BI23="","",③残業代込み賃金設計一覧表!BI23)</f>
        <v>63435.928846153816</v>
      </c>
      <c r="BY23" s="213">
        <f>IF(②社員基本データ入力!$AU23="","",②社員基本データ入力!$AU23)</f>
        <v>338790</v>
      </c>
      <c r="BZ23" s="329">
        <f>IF(③残業代込み賃金設計一覧表!$BJ23="","",③残業代込み賃金設計一覧表!$BJ23)</f>
        <v>350270.21456043958</v>
      </c>
      <c r="CA23" s="268">
        <f t="shared" si="11"/>
        <v>11480.214560439577</v>
      </c>
      <c r="CB23" s="213">
        <f>IF(②社員基本データ入力!$AZ23="","",②社員基本データ入力!$AZ23)</f>
        <v>409230.32884615386</v>
      </c>
      <c r="CC23" s="329">
        <f>IF(③残業代込み賃金設計一覧表!$BL23="","",③残業代込み賃金設計一覧表!$BL23)</f>
        <v>409230.32884615386</v>
      </c>
      <c r="CD23" s="268">
        <f t="shared" si="12"/>
        <v>0</v>
      </c>
      <c r="CE23" s="659"/>
      <c r="CF23" s="380">
        <f>IF(②社員基本データ入力!BB23="","",②社員基本データ入力!BB23)</f>
        <v>20</v>
      </c>
      <c r="CG23" s="380">
        <f>IF(②社員基本データ入力!BC23="","",②社員基本データ入力!BC23)</f>
        <v>10</v>
      </c>
      <c r="CH23" s="380">
        <f>IF(②社員基本データ入力!BD23="","",②社員基本データ入力!BD23)</f>
        <v>8</v>
      </c>
      <c r="CI23" s="363">
        <f>IF(③残業代込み賃金設計一覧表!BO23="","",③残業代込み賃金設計一覧表!BO23)</f>
        <v>20</v>
      </c>
      <c r="CJ23" s="363">
        <f>IF(③残業代込み賃金設計一覧表!BP23="","",③残業代込み賃金設計一覧表!BP23)</f>
        <v>10</v>
      </c>
      <c r="CK23" s="363">
        <f>IF(③残業代込み賃金設計一覧表!BQ23="","",③残業代込み賃金設計一覧表!BQ23)</f>
        <v>8</v>
      </c>
      <c r="CL23" s="659"/>
      <c r="CM23" s="320">
        <f>IF(②社員基本データ入力!BF23="","",②社員基本データ入力!BF23)</f>
        <v>318790</v>
      </c>
      <c r="CN23" s="320">
        <f>IF(②社員基本データ入力!BG23="","",②社員基本データ入力!BG23)</f>
        <v>1839.1730769230769</v>
      </c>
      <c r="CO23" s="320">
        <f>IF(②社員基本データ入力!BH23="","",②社員基本データ入力!BH23)</f>
        <v>2298.9663461538462</v>
      </c>
      <c r="CP23" s="320">
        <f>IF(②社員基本データ入力!BI23="","",②社員基本データ入力!BI23)</f>
        <v>459.79326923076923</v>
      </c>
      <c r="CQ23" s="320">
        <f>IF(②社員基本データ入力!BJ23="","",②社員基本データ入力!BJ23)</f>
        <v>2482.8836538461542</v>
      </c>
      <c r="CR23" s="329">
        <f>IF(③残業代込み賃金設計一覧表!BS23="","",③残業代込み賃金設計一覧表!BS23)</f>
        <v>266834.28571428574</v>
      </c>
      <c r="CS23" s="329">
        <f>IF(③残業代込み賃金設計一覧表!BT23="","",③残業代込み賃金設計一覧表!BT23)</f>
        <v>1539.4285714285716</v>
      </c>
      <c r="CT23" s="329">
        <f>IF(③残業代込み賃金設計一覧表!BU23="","",③残業代込み賃金設計一覧表!BU23)</f>
        <v>1924.2857142857144</v>
      </c>
      <c r="CU23" s="329">
        <f>IF(③残業代込み賃金設計一覧表!BV23="","",③残業代込み賃金設計一覧表!BV23)</f>
        <v>384.85714285714289</v>
      </c>
      <c r="CV23" s="329">
        <f>IF(③残業代込み賃金設計一覧表!BW23="","",③残業代込み賃金設計一覧表!BW23)</f>
        <v>2078.2285714285717</v>
      </c>
      <c r="CW23" s="659"/>
      <c r="CX23" s="384">
        <f>IF(②社員基本データ入力!BL23="","",②社員基本データ入力!BL23)</f>
        <v>318790</v>
      </c>
      <c r="CY23" s="384">
        <f>IF(②社員基本データ入力!BM23="","",②社員基本データ入力!BM23)</f>
        <v>1839.1730769230769</v>
      </c>
      <c r="CZ23" s="385" t="str">
        <f>IF(②社員基本データ入力!BN23="","",②社員基本データ入力!BN23)</f>
        <v>○</v>
      </c>
      <c r="DA23" s="367">
        <f>IF(③残業代込み賃金設計一覧表!BY23="","",③残業代込み賃金設計一覧表!BY23)</f>
        <v>261834.28571428574</v>
      </c>
      <c r="DB23" s="367">
        <f>IF(③残業代込み賃金設計一覧表!BZ23="","",③残業代込み賃金設計一覧表!BZ23)</f>
        <v>1510.5824175824177</v>
      </c>
      <c r="DC23" s="368" t="str">
        <f>IF(③残業代込み賃金設計一覧表!CA23="","",③残業代込み賃金設計一覧表!CA23)</f>
        <v>○</v>
      </c>
      <c r="DD23" s="659"/>
      <c r="DE23" s="389">
        <f>IF(②社員基本データ入力!BP23="","",②社員基本データ入力!BP23)</f>
        <v>45</v>
      </c>
      <c r="DF23" s="389">
        <f>IF(②社員基本データ入力!BQ23="","",②社員基本データ入力!BQ23)</f>
        <v>20</v>
      </c>
      <c r="DG23" s="389">
        <f>IF(②社員基本データ入力!BR23="","",②社員基本データ入力!BR23)</f>
        <v>8</v>
      </c>
      <c r="DH23" s="659"/>
      <c r="DI23" s="372">
        <f>IF(③残業代込み賃金設計一覧表!CG23="","",③残業代込み賃金設計一覧表!CG23)</f>
        <v>25</v>
      </c>
      <c r="DJ23" s="372">
        <f>IF(③残業代込み賃金設計一覧表!CH23="","",③残業代込み賃金設計一覧表!CH23)</f>
        <v>10</v>
      </c>
      <c r="DK23" s="372">
        <f>IF(③残業代込み賃金設計一覧表!CI23="","",③残業代込み賃金設計一覧表!CI23)</f>
        <v>0</v>
      </c>
      <c r="DL23" s="659"/>
      <c r="DM23" s="372">
        <f>IF(③残業代込み賃金設計一覧表!CK23="","",③残業代込み賃金設計一覧表!CK23)</f>
        <v>20</v>
      </c>
      <c r="DN23" s="372">
        <f>IF(③残業代込み賃金設計一覧表!CL23="","",③残業代込み賃金設計一覧表!CL23)</f>
        <v>10</v>
      </c>
      <c r="DO23" s="372">
        <f>IF(③残業代込み賃金設計一覧表!CM23="","",③残業代込み賃金設計一覧表!CM23)</f>
        <v>8</v>
      </c>
      <c r="DQ23" s="264">
        <f>IF(③残業代込み賃金設計一覧表!CO23="","",③残業代込み賃金設計一覧表!CO23)</f>
        <v>7</v>
      </c>
      <c r="DS23" s="264">
        <f>IF(③残業代込み賃金設計一覧表!CQ23="","",③残業代込み賃金設計一覧表!CQ23)</f>
        <v>32</v>
      </c>
    </row>
    <row r="24" spans="2:123" s="112" customFormat="1" ht="18" customHeight="1" x14ac:dyDescent="0.2">
      <c r="B24" s="131">
        <f t="shared" si="8"/>
        <v>15</v>
      </c>
      <c r="C24" s="167">
        <f>IF(②社員基本データ入力!H24="","",②社員基本データ入力!H24)</f>
        <v>115</v>
      </c>
      <c r="D24" s="167">
        <f>IF(②社員基本データ入力!I24="","",②社員基本データ入力!I24)</f>
        <v>1</v>
      </c>
      <c r="E24" s="172" t="str">
        <f>IF(②社員基本データ入力!J24="","",②社員基本データ入力!J24)</f>
        <v>AQ</v>
      </c>
      <c r="F24" s="534" t="str">
        <f>IF(②社員基本データ入力!K24="","",②社員基本データ入力!K24)</f>
        <v/>
      </c>
      <c r="G24" s="171" t="str">
        <f>IF(②社員基本データ入力!L24="","",②社員基本データ入力!L24)</f>
        <v/>
      </c>
      <c r="H24" s="537" t="str">
        <f>IF(②社員基本データ入力!M24="","",②社員基本データ入力!M24)</f>
        <v>一般</v>
      </c>
      <c r="I24" s="541">
        <f>IF(②社員基本データ入力!N24="","",②社員基本データ入力!N24)</f>
        <v>5</v>
      </c>
      <c r="J24" s="540">
        <f>IF(②社員基本データ入力!O24="","",②社員基本データ入力!O24)</f>
        <v>25877</v>
      </c>
      <c r="K24" s="535">
        <f>IF(②社員基本データ入力!P24="","",②社員基本データ入力!P24)</f>
        <v>39609</v>
      </c>
      <c r="L24" s="175">
        <f t="shared" si="13"/>
        <v>54</v>
      </c>
      <c r="M24" s="175">
        <f t="shared" si="9"/>
        <v>4</v>
      </c>
      <c r="N24" s="175">
        <f t="shared" si="14"/>
        <v>16</v>
      </c>
      <c r="O24" s="175">
        <f t="shared" si="10"/>
        <v>9</v>
      </c>
      <c r="P24" s="552">
        <f>IF(②社員基本データ入力!U24="","",②社員基本データ入力!U24)</f>
        <v>179240</v>
      </c>
      <c r="Q24" s="552">
        <f>IF(②社員基本データ入力!V24="","",②社員基本データ入力!V24)</f>
        <v>136970</v>
      </c>
      <c r="R24" s="553" t="str">
        <f>IF(②社員基本データ入力!W24="","",②社員基本データ入力!W24)</f>
        <v/>
      </c>
      <c r="S24" s="553" t="str">
        <f>IF(②社員基本データ入力!X24="","",②社員基本データ入力!X24)</f>
        <v/>
      </c>
      <c r="T24" s="320">
        <f>IF(②社員基本データ入力!Y24="","",②社員基本データ入力!Y24)</f>
        <v>316210</v>
      </c>
      <c r="U24" s="554">
        <f>IF(③残業代込み賃金設計一覧表!U24="","",③残業代込み賃金設計一覧表!U24)</f>
        <v>179240</v>
      </c>
      <c r="V24" s="554">
        <f>IF(③残業代込み賃金設計一覧表!V24="","",③残業代込み賃金設計一覧表!V24)</f>
        <v>84619.879275653919</v>
      </c>
      <c r="W24" s="555" t="str">
        <f>IF(③残業代込み賃金設計一覧表!W24="","",③残業代込み賃金設計一覧表!W24)</f>
        <v/>
      </c>
      <c r="X24" s="555" t="str">
        <f>IF(③残業代込み賃金設計一覧表!X24="","",③残業代込み賃金設計一覧表!X24)</f>
        <v/>
      </c>
      <c r="Y24" s="329">
        <f>IF(③残業代込み賃金設計一覧表!AE24="","",③残業代込み賃金設計一覧表!AE24)</f>
        <v>263859.87927565392</v>
      </c>
      <c r="Z24" s="320" t="str">
        <f>IF(②社員基本データ入力!Z24="","",②社員基本データ入力!Z24)</f>
        <v/>
      </c>
      <c r="AA24" s="320" t="str">
        <f>IF(②社員基本データ入力!AA24="","",②社員基本データ入力!AA24)</f>
        <v/>
      </c>
      <c r="AB24" s="320" t="str">
        <f>IF(②社員基本データ入力!AB24="","",②社員基本データ入力!AB24)</f>
        <v/>
      </c>
      <c r="AC24" s="320" t="str">
        <f>IF(②社員基本データ入力!AC24="","",②社員基本データ入力!AC24)</f>
        <v/>
      </c>
      <c r="AD24" s="320" t="str">
        <f>IF(②社員基本データ入力!AD24="","",②社員基本データ入力!AD24)</f>
        <v/>
      </c>
      <c r="AE24" s="320" t="str">
        <f>IF(②社員基本データ入力!AE24="","",②社員基本データ入力!AE24)</f>
        <v/>
      </c>
      <c r="AF24" s="320" t="str">
        <f>IF(②社員基本データ入力!AF24="","",②社員基本データ入力!AF24)</f>
        <v/>
      </c>
      <c r="AG24" s="320">
        <f>IF(②社員基本データ入力!AG24="","",②社員基本データ入力!AG24)</f>
        <v>5000</v>
      </c>
      <c r="AH24" s="320">
        <f>IF(②社員基本データ入力!AH24="","",②社員基本データ入力!AH24)</f>
        <v>5000</v>
      </c>
      <c r="AI24" s="320">
        <f>IF(②社員基本データ入力!AI24="","",②社員基本データ入力!AI24)</f>
        <v>20000</v>
      </c>
      <c r="AJ24" s="320" t="str">
        <f>IF(②社員基本データ入力!AJ24="","",②社員基本データ入力!AJ24)</f>
        <v/>
      </c>
      <c r="AK24" s="320" t="str">
        <f>IF(②社員基本データ入力!AK24="","",②社員基本データ入力!AK24)</f>
        <v/>
      </c>
      <c r="AL24" s="320" t="str">
        <f>IF(②社員基本データ入力!AL24="","",②社員基本データ入力!AL24)</f>
        <v/>
      </c>
      <c r="AM24" s="320" t="str">
        <f>IF(②社員基本データ入力!AM24="","",②社員基本データ入力!AM24)</f>
        <v/>
      </c>
      <c r="AN24" s="320" t="str">
        <f>IF(②社員基本データ入力!AN24="","",②社員基本データ入力!AN24)</f>
        <v/>
      </c>
      <c r="AO24" s="600" t="str">
        <f>IF(②社員基本データ入力!AO24="","",②社員基本データ入力!AO24)</f>
        <v/>
      </c>
      <c r="AP24" s="607" t="str">
        <f>IF(②社員基本データ入力!AP24="","",②社員基本データ入力!AP24)</f>
        <v/>
      </c>
      <c r="AQ24" s="320" t="str">
        <f>IF(②社員基本データ入力!AQ24="","",②社員基本データ入力!AQ24)</f>
        <v/>
      </c>
      <c r="AR24" s="608" t="str">
        <f>IF(②社員基本データ入力!AR24="","",②社員基本データ入力!AR24)</f>
        <v/>
      </c>
      <c r="AS24" s="603">
        <f>IF(②社員基本データ入力!AS24="","",②社員基本データ入力!AS24)</f>
        <v>20000</v>
      </c>
      <c r="AT24" s="320">
        <f>IF(②社員基本データ入力!AT24="","",②社員基本データ入力!AT24)</f>
        <v>25000</v>
      </c>
      <c r="AU24" s="329" t="str">
        <f>IF(③残業代込み賃金設計一覧表!AF24="","",③残業代込み賃金設計一覧表!AF24)</f>
        <v/>
      </c>
      <c r="AV24" s="329" t="str">
        <f>IF(③残業代込み賃金設計一覧表!AG24="","",③残業代込み賃金設計一覧表!AG24)</f>
        <v/>
      </c>
      <c r="AW24" s="329" t="str">
        <f>IF(③残業代込み賃金設計一覧表!AH24="","",③残業代込み賃金設計一覧表!AH24)</f>
        <v/>
      </c>
      <c r="AX24" s="329" t="str">
        <f>IF(③残業代込み賃金設計一覧表!AI24="","",③残業代込み賃金設計一覧表!AI24)</f>
        <v/>
      </c>
      <c r="AY24" s="329" t="str">
        <f>IF(③残業代込み賃金設計一覧表!AJ24="","",③残業代込み賃金設計一覧表!AJ24)</f>
        <v/>
      </c>
      <c r="AZ24" s="329" t="str">
        <f>IF(③残業代込み賃金設計一覧表!AK24="","",③残業代込み賃金設計一覧表!AK24)</f>
        <v/>
      </c>
      <c r="BA24" s="329" t="str">
        <f>IF(③残業代込み賃金設計一覧表!AL24="","",③残業代込み賃金設計一覧表!AL24)</f>
        <v/>
      </c>
      <c r="BB24" s="329">
        <f>IF(③残業代込み賃金設計一覧表!AM24="","",③残業代込み賃金設計一覧表!AM24)</f>
        <v>5000</v>
      </c>
      <c r="BC24" s="329">
        <f>IF(③残業代込み賃金設計一覧表!AN24="","",③残業代込み賃金設計一覧表!AN24)</f>
        <v>5000</v>
      </c>
      <c r="BD24" s="329">
        <f>IF(③残業代込み賃金設計一覧表!AO24="","",③残業代込み賃金設計一覧表!AO24)</f>
        <v>20000</v>
      </c>
      <c r="BE24" s="329" t="str">
        <f>IF(③残業代込み賃金設計一覧表!AP24="","",③残業代込み賃金設計一覧表!AP24)</f>
        <v/>
      </c>
      <c r="BF24" s="329" t="str">
        <f>IF(③残業代込み賃金設計一覧表!AQ24="","",③残業代込み賃金設計一覧表!AQ24)</f>
        <v/>
      </c>
      <c r="BG24" s="329" t="str">
        <f>IF(③残業代込み賃金設計一覧表!AR24="","",③残業代込み賃金設計一覧表!AR24)</f>
        <v/>
      </c>
      <c r="BH24" s="329" t="str">
        <f>IF(③残業代込み賃金設計一覧表!AS24="","",③残業代込み賃金設計一覧表!AS24)</f>
        <v/>
      </c>
      <c r="BI24" s="329" t="str">
        <f>IF(③残業代込み賃金設計一覧表!AT24="","",③残業代込み賃金設計一覧表!AT24)</f>
        <v/>
      </c>
      <c r="BJ24" s="611" t="str">
        <f>IF(③残業代込み賃金設計一覧表!AU24="","",③残業代込み賃金設計一覧表!AU24)</f>
        <v/>
      </c>
      <c r="BK24" s="618" t="str">
        <f>IF(③残業代込み賃金設計一覧表!AV24="","",③残業代込み賃金設計一覧表!AV24)</f>
        <v/>
      </c>
      <c r="BL24" s="329" t="str">
        <f>IF(③残業代込み賃金設計一覧表!AW24="","",③残業代込み賃金設計一覧表!AW24)</f>
        <v/>
      </c>
      <c r="BM24" s="619" t="str">
        <f>IF(③残業代込み賃金設計一覧表!AX24="","",③残業代込み賃金設計一覧表!AX24)</f>
        <v/>
      </c>
      <c r="BN24" s="614">
        <f>IF(③残業代込み賃金設計一覧表!AY24="","",③残業代込み賃金設計一覧表!AY24)</f>
        <v>20000</v>
      </c>
      <c r="BO24" s="329">
        <f>IF(③残業代込み賃金設計一覧表!AZ24="","",③残業代込み賃金設計一覧表!AZ24)</f>
        <v>25000</v>
      </c>
      <c r="BP24" s="320">
        <f>IF(②社員基本データ入力!AV24="","",②社員基本データ入力!AV24)</f>
        <v>46328.365384615383</v>
      </c>
      <c r="BQ24" s="320">
        <f>IF(②社員基本データ入力!AW24="","",②社員基本データ入力!AW24)</f>
        <v>4632.8365384615381</v>
      </c>
      <c r="BR24" s="320">
        <f>IF(②社員基本データ入力!AX24="","",②社員基本データ入力!AX24)</f>
        <v>20013.853846153845</v>
      </c>
      <c r="BS24" s="320">
        <f>IF(②社員基本データ入力!AY24="","",②社員基本データ入力!AY24)</f>
        <v>70975.055769230763</v>
      </c>
      <c r="BT24" s="329">
        <f>IF(③残業代込み賃金設計一覧表!BC24="","",③残業代込み賃金設計一覧表!BC24)</f>
        <v>38777.867203219314</v>
      </c>
      <c r="BU24" s="329">
        <f>IF(③残業代込み賃金設計一覧表!BD24="","",③残業代込み賃金設計一覧表!BD24)</f>
        <v>3877.7867203219312</v>
      </c>
      <c r="BV24" s="329">
        <f>IF(③残業代込み賃金設計一覧表!BE24="","",③残業代込み賃金設計一覧表!BE24)</f>
        <v>16752.038631790743</v>
      </c>
      <c r="BW24" s="329">
        <f>IF(③残業代込み賃金設計一覧表!BF24="","",③残業代込み賃金設計一覧表!BF24)</f>
        <v>59407.692555331989</v>
      </c>
      <c r="BX24" s="329">
        <f>IF(③残業代込み賃金設計一覧表!BI24="","",③残業代込み賃金設計一覧表!BI24)</f>
        <v>63917.483938244855</v>
      </c>
      <c r="BY24" s="213">
        <f>IF(②社員基本データ入力!$AU24="","",②社員基本データ入力!$AU24)</f>
        <v>341210</v>
      </c>
      <c r="BZ24" s="329">
        <f>IF(③残業代込み賃金設計一覧表!$BJ24="","",③残業代込み賃金設計一覧表!$BJ24)</f>
        <v>352777.36321389879</v>
      </c>
      <c r="CA24" s="268">
        <f t="shared" si="11"/>
        <v>11567.363213898789</v>
      </c>
      <c r="CB24" s="213">
        <f>IF(②社員基本データ入力!$AZ24="","",②社員基本データ入力!$AZ24)</f>
        <v>412185.05576923076</v>
      </c>
      <c r="CC24" s="329">
        <f>IF(③残業代込み賃金設計一覧表!$BL24="","",③残業代込み賃金設計一覧表!$BL24)</f>
        <v>412185.05576923076</v>
      </c>
      <c r="CD24" s="268">
        <f t="shared" si="12"/>
        <v>0</v>
      </c>
      <c r="CE24" s="659"/>
      <c r="CF24" s="380">
        <f>IF(②社員基本データ入力!BB24="","",②社員基本データ入力!BB24)</f>
        <v>20</v>
      </c>
      <c r="CG24" s="380">
        <f>IF(②社員基本データ入力!BC24="","",②社員基本データ入力!BC24)</f>
        <v>10</v>
      </c>
      <c r="CH24" s="380">
        <f>IF(②社員基本データ入力!BD24="","",②社員基本データ入力!BD24)</f>
        <v>8</v>
      </c>
      <c r="CI24" s="363">
        <f>IF(③残業代込み賃金設計一覧表!BO24="","",③残業代込み賃金設計一覧表!BO24)</f>
        <v>20</v>
      </c>
      <c r="CJ24" s="363">
        <f>IF(③残業代込み賃金設計一覧表!BP24="","",③残業代込み賃金設計一覧表!BP24)</f>
        <v>10</v>
      </c>
      <c r="CK24" s="363">
        <f>IF(③残業代込み賃金設計一覧表!BQ24="","",③残業代込み賃金設計一覧表!BQ24)</f>
        <v>8</v>
      </c>
      <c r="CL24" s="659"/>
      <c r="CM24" s="320">
        <f>IF(②社員基本データ入力!BF24="","",②社員基本データ入力!BF24)</f>
        <v>321210</v>
      </c>
      <c r="CN24" s="320">
        <f>IF(②社員基本データ入力!BG24="","",②社員基本データ入力!BG24)</f>
        <v>1853.1346153846152</v>
      </c>
      <c r="CO24" s="320">
        <f>IF(②社員基本データ入力!BH24="","",②社員基本データ入力!BH24)</f>
        <v>2316.4182692307691</v>
      </c>
      <c r="CP24" s="320">
        <f>IF(②社員基本データ入力!BI24="","",②社員基本データ入力!BI24)</f>
        <v>463.28365384615381</v>
      </c>
      <c r="CQ24" s="320">
        <f>IF(②社員基本データ入力!BJ24="","",②社員基本データ入力!BJ24)</f>
        <v>2501.7317307692306</v>
      </c>
      <c r="CR24" s="329">
        <f>IF(③残業代込み賃金設計一覧表!BS24="","",③残業代込み賃金設計一覧表!BS24)</f>
        <v>268859.87927565392</v>
      </c>
      <c r="CS24" s="329">
        <f>IF(③残業代込み賃金設計一覧表!BT24="","",③残業代込み賃金設計一覧表!BT24)</f>
        <v>1551.1146881287725</v>
      </c>
      <c r="CT24" s="329">
        <f>IF(③残業代込み賃金設計一覧表!BU24="","",③残業代込み賃金設計一覧表!BU24)</f>
        <v>1938.8933601609656</v>
      </c>
      <c r="CU24" s="329">
        <f>IF(③残業代込み賃金設計一覧表!BV24="","",③残業代込み賃金設計一覧表!BV24)</f>
        <v>387.77867203219313</v>
      </c>
      <c r="CV24" s="329">
        <f>IF(③残業代込み賃金設計一覧表!BW24="","",③残業代込み賃金設計一覧表!BW24)</f>
        <v>2094.0048289738429</v>
      </c>
      <c r="CW24" s="659"/>
      <c r="CX24" s="384">
        <f>IF(②社員基本データ入力!BL24="","",②社員基本データ入力!BL24)</f>
        <v>321210</v>
      </c>
      <c r="CY24" s="384">
        <f>IF(②社員基本データ入力!BM24="","",②社員基本データ入力!BM24)</f>
        <v>1853.1346153846152</v>
      </c>
      <c r="CZ24" s="385" t="str">
        <f>IF(②社員基本データ入力!BN24="","",②社員基本データ入力!BN24)</f>
        <v>○</v>
      </c>
      <c r="DA24" s="367">
        <f>IF(③残業代込み賃金設計一覧表!BY24="","",③残業代込み賃金設計一覧表!BY24)</f>
        <v>263859.87927565392</v>
      </c>
      <c r="DB24" s="367">
        <f>IF(③残業代込み賃金設計一覧表!BZ24="","",③残業代込み賃金設計一覧表!BZ24)</f>
        <v>1522.2685342826187</v>
      </c>
      <c r="DC24" s="368" t="str">
        <f>IF(③残業代込み賃金設計一覧表!CA24="","",③残業代込み賃金設計一覧表!CA24)</f>
        <v>○</v>
      </c>
      <c r="DD24" s="659"/>
      <c r="DE24" s="389">
        <f>IF(②社員基本データ入力!BP24="","",②社員基本データ入力!BP24)</f>
        <v>45</v>
      </c>
      <c r="DF24" s="389">
        <f>IF(②社員基本データ入力!BQ24="","",②社員基本データ入力!BQ24)</f>
        <v>20</v>
      </c>
      <c r="DG24" s="389">
        <f>IF(②社員基本データ入力!BR24="","",②社員基本データ入力!BR24)</f>
        <v>8</v>
      </c>
      <c r="DH24" s="659"/>
      <c r="DI24" s="372">
        <f>IF(③残業代込み賃金設計一覧表!CG24="","",③残業代込み賃金設計一覧表!CG24)</f>
        <v>25</v>
      </c>
      <c r="DJ24" s="372">
        <f>IF(③残業代込み賃金設計一覧表!CH24="","",③残業代込み賃金設計一覧表!CH24)</f>
        <v>10</v>
      </c>
      <c r="DK24" s="372">
        <f>IF(③残業代込み賃金設計一覧表!CI24="","",③残業代込み賃金設計一覧表!CI24)</f>
        <v>0</v>
      </c>
      <c r="DL24" s="659"/>
      <c r="DM24" s="372">
        <f>IF(③残業代込み賃金設計一覧表!CK24="","",③残業代込み賃金設計一覧表!CK24)</f>
        <v>20</v>
      </c>
      <c r="DN24" s="372">
        <f>IF(③残業代込み賃金設計一覧表!CL24="","",③残業代込み賃金設計一覧表!CL24)</f>
        <v>10</v>
      </c>
      <c r="DO24" s="372">
        <f>IF(③残業代込み賃金設計一覧表!CM24="","",③残業代込み賃金設計一覧表!CM24)</f>
        <v>8</v>
      </c>
      <c r="DQ24" s="264">
        <f>IF(③残業代込み賃金設計一覧表!CO24="","",③残業代込み賃金設計一覧表!CO24)</f>
        <v>0</v>
      </c>
      <c r="DS24" s="264">
        <f>IF(③残業代込み賃金設計一覧表!CQ24="","",③残業代込み賃金設計一覧表!CQ24)</f>
        <v>25</v>
      </c>
    </row>
    <row r="25" spans="2:123" s="112" customFormat="1" ht="18" customHeight="1" x14ac:dyDescent="0.2">
      <c r="B25" s="131">
        <f t="shared" si="8"/>
        <v>16</v>
      </c>
      <c r="C25" s="167">
        <f>IF(②社員基本データ入力!H25="","",②社員基本データ入力!H25)</f>
        <v>116</v>
      </c>
      <c r="D25" s="167">
        <f>IF(②社員基本データ入力!I25="","",②社員基本データ入力!I25)</f>
        <v>1</v>
      </c>
      <c r="E25" s="172" t="str">
        <f>IF(②社員基本データ入力!J25="","",②社員基本データ入力!J25)</f>
        <v>AR</v>
      </c>
      <c r="F25" s="534" t="str">
        <f>IF(②社員基本データ入力!K25="","",②社員基本データ入力!K25)</f>
        <v/>
      </c>
      <c r="G25" s="171" t="str">
        <f>IF(②社員基本データ入力!L25="","",②社員基本データ入力!L25)</f>
        <v/>
      </c>
      <c r="H25" s="537" t="str">
        <f>IF(②社員基本データ入力!M25="","",②社員基本データ入力!M25)</f>
        <v>一般</v>
      </c>
      <c r="I25" s="541">
        <f>IF(②社員基本データ入力!N25="","",②社員基本データ入力!N25)</f>
        <v>5</v>
      </c>
      <c r="J25" s="540">
        <f>IF(②社員基本データ入力!O25="","",②社員基本データ入力!O25)</f>
        <v>31666</v>
      </c>
      <c r="K25" s="535">
        <f>IF(②社員基本データ入力!P25="","",②社員基本データ入力!P25)</f>
        <v>39678</v>
      </c>
      <c r="L25" s="175">
        <f t="shared" si="13"/>
        <v>38</v>
      </c>
      <c r="M25" s="175">
        <f t="shared" si="9"/>
        <v>6</v>
      </c>
      <c r="N25" s="175">
        <f t="shared" si="14"/>
        <v>16</v>
      </c>
      <c r="O25" s="175">
        <f t="shared" si="10"/>
        <v>7</v>
      </c>
      <c r="P25" s="552">
        <f>IF(②社員基本データ入力!U25="","",②社員基本データ入力!U25)</f>
        <v>161240</v>
      </c>
      <c r="Q25" s="552">
        <f>IF(②社員基本データ入力!V25="","",②社員基本データ入力!V25)</f>
        <v>118780</v>
      </c>
      <c r="R25" s="553" t="str">
        <f>IF(②社員基本データ入力!W25="","",②社員基本データ入力!W25)</f>
        <v/>
      </c>
      <c r="S25" s="553" t="str">
        <f>IF(②社員基本データ入力!X25="","",②社員基本データ入力!X25)</f>
        <v/>
      </c>
      <c r="T25" s="320">
        <f>IF(②社員基本データ入力!Y25="","",②社員基本データ入力!Y25)</f>
        <v>280020</v>
      </c>
      <c r="U25" s="554">
        <f>IF(③残業代込み賃金設計一覧表!U25="","",③残業代込み賃金設計一覧表!U25)</f>
        <v>161240</v>
      </c>
      <c r="V25" s="554">
        <f>IF(③残業代込み賃金設計一覧表!V25="","",③残業代込み賃金設計一覧表!V25)</f>
        <v>72328.04828973845</v>
      </c>
      <c r="W25" s="555" t="str">
        <f>IF(③残業代込み賃金設計一覧表!W25="","",③残業代込み賃金設計一覧表!W25)</f>
        <v/>
      </c>
      <c r="X25" s="555" t="str">
        <f>IF(③残業代込み賃金設計一覧表!X25="","",③残業代込み賃金設計一覧表!X25)</f>
        <v/>
      </c>
      <c r="Y25" s="329">
        <f>IF(③残業代込み賃金設計一覧表!AE25="","",③残業代込み賃金設計一覧表!AE25)</f>
        <v>233568.04828973845</v>
      </c>
      <c r="Z25" s="320" t="str">
        <f>IF(②社員基本データ入力!Z25="","",②社員基本データ入力!Z25)</f>
        <v/>
      </c>
      <c r="AA25" s="320" t="str">
        <f>IF(②社員基本データ入力!AA25="","",②社員基本データ入力!AA25)</f>
        <v/>
      </c>
      <c r="AB25" s="320" t="str">
        <f>IF(②社員基本データ入力!AB25="","",②社員基本データ入力!AB25)</f>
        <v/>
      </c>
      <c r="AC25" s="320" t="str">
        <f>IF(②社員基本データ入力!AC25="","",②社員基本データ入力!AC25)</f>
        <v/>
      </c>
      <c r="AD25" s="320" t="str">
        <f>IF(②社員基本データ入力!AD25="","",②社員基本データ入力!AD25)</f>
        <v/>
      </c>
      <c r="AE25" s="320" t="str">
        <f>IF(②社員基本データ入力!AE25="","",②社員基本データ入力!AE25)</f>
        <v/>
      </c>
      <c r="AF25" s="320" t="str">
        <f>IF(②社員基本データ入力!AF25="","",②社員基本データ入力!AF25)</f>
        <v/>
      </c>
      <c r="AG25" s="320">
        <f>IF(②社員基本データ入力!AG25="","",②社員基本データ入力!AG25)</f>
        <v>5000</v>
      </c>
      <c r="AH25" s="320">
        <f>IF(②社員基本データ入力!AH25="","",②社員基本データ入力!AH25)</f>
        <v>5000</v>
      </c>
      <c r="AI25" s="320">
        <f>IF(②社員基本データ入力!AI25="","",②社員基本データ入力!AI25)</f>
        <v>15000</v>
      </c>
      <c r="AJ25" s="320" t="str">
        <f>IF(②社員基本データ入力!AJ25="","",②社員基本データ入力!AJ25)</f>
        <v/>
      </c>
      <c r="AK25" s="320" t="str">
        <f>IF(②社員基本データ入力!AK25="","",②社員基本データ入力!AK25)</f>
        <v/>
      </c>
      <c r="AL25" s="320" t="str">
        <f>IF(②社員基本データ入力!AL25="","",②社員基本データ入力!AL25)</f>
        <v/>
      </c>
      <c r="AM25" s="320" t="str">
        <f>IF(②社員基本データ入力!AM25="","",②社員基本データ入力!AM25)</f>
        <v/>
      </c>
      <c r="AN25" s="320" t="str">
        <f>IF(②社員基本データ入力!AN25="","",②社員基本データ入力!AN25)</f>
        <v/>
      </c>
      <c r="AO25" s="600" t="str">
        <f>IF(②社員基本データ入力!AO25="","",②社員基本データ入力!AO25)</f>
        <v/>
      </c>
      <c r="AP25" s="607" t="str">
        <f>IF(②社員基本データ入力!AP25="","",②社員基本データ入力!AP25)</f>
        <v/>
      </c>
      <c r="AQ25" s="320" t="str">
        <f>IF(②社員基本データ入力!AQ25="","",②社員基本データ入力!AQ25)</f>
        <v/>
      </c>
      <c r="AR25" s="608" t="str">
        <f>IF(②社員基本データ入力!AR25="","",②社員基本データ入力!AR25)</f>
        <v/>
      </c>
      <c r="AS25" s="603">
        <f>IF(②社員基本データ入力!AS25="","",②社員基本データ入力!AS25)</f>
        <v>15000</v>
      </c>
      <c r="AT25" s="320">
        <f>IF(②社員基本データ入力!AT25="","",②社員基本データ入力!AT25)</f>
        <v>20000</v>
      </c>
      <c r="AU25" s="329" t="str">
        <f>IF(③残業代込み賃金設計一覧表!AF25="","",③残業代込み賃金設計一覧表!AF25)</f>
        <v/>
      </c>
      <c r="AV25" s="329" t="str">
        <f>IF(③残業代込み賃金設計一覧表!AG25="","",③残業代込み賃金設計一覧表!AG25)</f>
        <v/>
      </c>
      <c r="AW25" s="329" t="str">
        <f>IF(③残業代込み賃金設計一覧表!AH25="","",③残業代込み賃金設計一覧表!AH25)</f>
        <v/>
      </c>
      <c r="AX25" s="329" t="str">
        <f>IF(③残業代込み賃金設計一覧表!AI25="","",③残業代込み賃金設計一覧表!AI25)</f>
        <v/>
      </c>
      <c r="AY25" s="329" t="str">
        <f>IF(③残業代込み賃金設計一覧表!AJ25="","",③残業代込み賃金設計一覧表!AJ25)</f>
        <v/>
      </c>
      <c r="AZ25" s="329" t="str">
        <f>IF(③残業代込み賃金設計一覧表!AK25="","",③残業代込み賃金設計一覧表!AK25)</f>
        <v/>
      </c>
      <c r="BA25" s="329" t="str">
        <f>IF(③残業代込み賃金設計一覧表!AL25="","",③残業代込み賃金設計一覧表!AL25)</f>
        <v/>
      </c>
      <c r="BB25" s="329">
        <f>IF(③残業代込み賃金設計一覧表!AM25="","",③残業代込み賃金設計一覧表!AM25)</f>
        <v>5000</v>
      </c>
      <c r="BC25" s="329">
        <f>IF(③残業代込み賃金設計一覧表!AN25="","",③残業代込み賃金設計一覧表!AN25)</f>
        <v>5000</v>
      </c>
      <c r="BD25" s="329">
        <f>IF(③残業代込み賃金設計一覧表!AO25="","",③残業代込み賃金設計一覧表!AO25)</f>
        <v>15000</v>
      </c>
      <c r="BE25" s="329" t="str">
        <f>IF(③残業代込み賃金設計一覧表!AP25="","",③残業代込み賃金設計一覧表!AP25)</f>
        <v/>
      </c>
      <c r="BF25" s="329" t="str">
        <f>IF(③残業代込み賃金設計一覧表!AQ25="","",③残業代込み賃金設計一覧表!AQ25)</f>
        <v/>
      </c>
      <c r="BG25" s="329" t="str">
        <f>IF(③残業代込み賃金設計一覧表!AR25="","",③残業代込み賃金設計一覧表!AR25)</f>
        <v/>
      </c>
      <c r="BH25" s="329" t="str">
        <f>IF(③残業代込み賃金設計一覧表!AS25="","",③残業代込み賃金設計一覧表!AS25)</f>
        <v/>
      </c>
      <c r="BI25" s="329" t="str">
        <f>IF(③残業代込み賃金設計一覧表!AT25="","",③残業代込み賃金設計一覧表!AT25)</f>
        <v/>
      </c>
      <c r="BJ25" s="611" t="str">
        <f>IF(③残業代込み賃金設計一覧表!AU25="","",③残業代込み賃金設計一覧表!AU25)</f>
        <v/>
      </c>
      <c r="BK25" s="618" t="str">
        <f>IF(③残業代込み賃金設計一覧表!AV25="","",③残業代込み賃金設計一覧表!AV25)</f>
        <v/>
      </c>
      <c r="BL25" s="329" t="str">
        <f>IF(③残業代込み賃金設計一覧表!AW25="","",③残業代込み賃金設計一覧表!AW25)</f>
        <v/>
      </c>
      <c r="BM25" s="619" t="str">
        <f>IF(③残業代込み賃金設計一覧表!AX25="","",③残業代込み賃金設計一覧表!AX25)</f>
        <v/>
      </c>
      <c r="BN25" s="614">
        <f>IF(③残業代込み賃金設計一覧表!AY25="","",③残業代込み賃金設計一覧表!AY25)</f>
        <v>15000</v>
      </c>
      <c r="BO25" s="329">
        <f>IF(③残業代込み賃金設計一覧表!AZ25="","",③残業代込み賃金設計一覧表!AZ25)</f>
        <v>20000</v>
      </c>
      <c r="BP25" s="320">
        <f>IF(②社員基本データ入力!AV25="","",②社員基本データ入力!AV25)</f>
        <v>41108.653846153844</v>
      </c>
      <c r="BQ25" s="320">
        <f>IF(②社員基本データ入力!AW25="","",②社員基本データ入力!AW25)</f>
        <v>4110.8653846153848</v>
      </c>
      <c r="BR25" s="320">
        <f>IF(②社員基本データ入力!AX25="","",②社員基本データ入力!AX25)</f>
        <v>17758.938461538462</v>
      </c>
      <c r="BS25" s="320">
        <f>IF(②社員基本データ入力!AY25="","",②社員基本データ入力!AY25)</f>
        <v>62978.457692307689</v>
      </c>
      <c r="BT25" s="329">
        <f>IF(③残業代込み賃金設計一覧表!BC25="","",③残業代込み賃金設計一覧表!BC25)</f>
        <v>34408.853118712272</v>
      </c>
      <c r="BU25" s="329">
        <f>IF(③残業代込み賃金設計一覧表!BD25="","",③残業代込み賃金設計一覧表!BD25)</f>
        <v>3440.8853118712273</v>
      </c>
      <c r="BV25" s="329">
        <f>IF(③残業代込み賃金設計一覧表!BE25="","",③残業代込み賃金設計一覧表!BE25)</f>
        <v>14864.624547283704</v>
      </c>
      <c r="BW25" s="329">
        <f>IF(③残業代込み賃金設計一覧表!BF25="","",③残業代込み賃金設計一覧表!BF25)</f>
        <v>52714.362977867204</v>
      </c>
      <c r="BX25" s="329">
        <f>IF(③残業代込み賃金設計一覧表!BI25="","",③残業代込み賃金設計一覧表!BI25)</f>
        <v>56716.046424702043</v>
      </c>
      <c r="BY25" s="213">
        <f>IF(②社員基本データ入力!$AU25="","",②社員基本データ入力!$AU25)</f>
        <v>300020</v>
      </c>
      <c r="BZ25" s="329">
        <f>IF(③残業代込み賃金設計一覧表!$BJ25="","",③残業代込み賃金設計一覧表!$BJ25)</f>
        <v>310284.09471444052</v>
      </c>
      <c r="CA25" s="268">
        <f t="shared" si="11"/>
        <v>10264.094714440522</v>
      </c>
      <c r="CB25" s="213">
        <f>IF(②社員基本データ入力!$AZ25="","",②社員基本データ入力!$AZ25)</f>
        <v>362998.45769230771</v>
      </c>
      <c r="CC25" s="329">
        <f>IF(③残業代込み賃金設計一覧表!$BL25="","",③残業代込み賃金設計一覧表!$BL25)</f>
        <v>362998.45769230771</v>
      </c>
      <c r="CD25" s="268">
        <f t="shared" si="12"/>
        <v>0</v>
      </c>
      <c r="CE25" s="659"/>
      <c r="CF25" s="380">
        <f>IF(②社員基本データ入力!BB25="","",②社員基本データ入力!BB25)</f>
        <v>20</v>
      </c>
      <c r="CG25" s="380">
        <f>IF(②社員基本データ入力!BC25="","",②社員基本データ入力!BC25)</f>
        <v>10</v>
      </c>
      <c r="CH25" s="380">
        <f>IF(②社員基本データ入力!BD25="","",②社員基本データ入力!BD25)</f>
        <v>8</v>
      </c>
      <c r="CI25" s="363">
        <f>IF(③残業代込み賃金設計一覧表!BO25="","",③残業代込み賃金設計一覧表!BO25)</f>
        <v>20</v>
      </c>
      <c r="CJ25" s="363">
        <f>IF(③残業代込み賃金設計一覧表!BP25="","",③残業代込み賃金設計一覧表!BP25)</f>
        <v>10</v>
      </c>
      <c r="CK25" s="363">
        <f>IF(③残業代込み賃金設計一覧表!BQ25="","",③残業代込み賃金設計一覧表!BQ25)</f>
        <v>8</v>
      </c>
      <c r="CL25" s="659"/>
      <c r="CM25" s="320">
        <f>IF(②社員基本データ入力!BF25="","",②社員基本データ入力!BF25)</f>
        <v>285020</v>
      </c>
      <c r="CN25" s="320">
        <f>IF(②社員基本データ入力!BG25="","",②社員基本データ入力!BG25)</f>
        <v>1644.3461538461538</v>
      </c>
      <c r="CO25" s="320">
        <f>IF(②社員基本データ入力!BH25="","",②社員基本データ入力!BH25)</f>
        <v>2055.4326923076924</v>
      </c>
      <c r="CP25" s="320">
        <f>IF(②社員基本データ入力!BI25="","",②社員基本データ入力!BI25)</f>
        <v>411.08653846153845</v>
      </c>
      <c r="CQ25" s="320">
        <f>IF(②社員基本データ入力!BJ25="","",②社員基本データ入力!BJ25)</f>
        <v>2219.8673076923078</v>
      </c>
      <c r="CR25" s="329">
        <f>IF(③残業代込み賃金設計一覧表!BS25="","",③残業代込み賃金設計一覧表!BS25)</f>
        <v>238568.04828973845</v>
      </c>
      <c r="CS25" s="329">
        <f>IF(③残業代込み賃金設計一覧表!BT25="","",③残業代込み賃金設計一覧表!BT25)</f>
        <v>1376.3541247484909</v>
      </c>
      <c r="CT25" s="329">
        <f>IF(③残業代込み賃金設計一覧表!BU25="","",③残業代込み賃金設計一覧表!BU25)</f>
        <v>1720.4426559356136</v>
      </c>
      <c r="CU25" s="329">
        <f>IF(③残業代込み賃金設計一覧表!BV25="","",③残業代込み賃金設計一覧表!BV25)</f>
        <v>344.08853118712273</v>
      </c>
      <c r="CV25" s="329">
        <f>IF(③残業代込み賃金設計一覧表!BW25="","",③残業代込み賃金設計一覧表!BW25)</f>
        <v>1858.0780684104629</v>
      </c>
      <c r="CW25" s="659"/>
      <c r="CX25" s="384">
        <f>IF(②社員基本データ入力!BL25="","",②社員基本データ入力!BL25)</f>
        <v>285020</v>
      </c>
      <c r="CY25" s="384">
        <f>IF(②社員基本データ入力!BM25="","",②社員基本データ入力!BM25)</f>
        <v>1644.3461538461538</v>
      </c>
      <c r="CZ25" s="385" t="str">
        <f>IF(②社員基本データ入力!BN25="","",②社員基本データ入力!BN25)</f>
        <v>○</v>
      </c>
      <c r="DA25" s="367">
        <f>IF(③残業代込み賃金設計一覧表!BY25="","",③残業代込み賃金設計一覧表!BY25)</f>
        <v>233568.04828973845</v>
      </c>
      <c r="DB25" s="367">
        <f>IF(③残業代込み賃金設計一覧表!BZ25="","",③残業代込み賃金設計一覧表!BZ25)</f>
        <v>1347.5079709023371</v>
      </c>
      <c r="DC25" s="368" t="str">
        <f>IF(③残業代込み賃金設計一覧表!CA25="","",③残業代込み賃金設計一覧表!CA25)</f>
        <v>○</v>
      </c>
      <c r="DD25" s="659"/>
      <c r="DE25" s="389">
        <f>IF(②社員基本データ入力!BP25="","",②社員基本データ入力!BP25)</f>
        <v>45</v>
      </c>
      <c r="DF25" s="389">
        <f>IF(②社員基本データ入力!BQ25="","",②社員基本データ入力!BQ25)</f>
        <v>20</v>
      </c>
      <c r="DG25" s="389">
        <f>IF(②社員基本データ入力!BR25="","",②社員基本データ入力!BR25)</f>
        <v>8</v>
      </c>
      <c r="DH25" s="659"/>
      <c r="DI25" s="372">
        <f>IF(③残業代込み賃金設計一覧表!CG25="","",③残業代込み賃金設計一覧表!CG25)</f>
        <v>25</v>
      </c>
      <c r="DJ25" s="372">
        <f>IF(③残業代込み賃金設計一覧表!CH25="","",③残業代込み賃金設計一覧表!CH25)</f>
        <v>10</v>
      </c>
      <c r="DK25" s="372">
        <f>IF(③残業代込み賃金設計一覧表!CI25="","",③残業代込み賃金設計一覧表!CI25)</f>
        <v>0</v>
      </c>
      <c r="DL25" s="659"/>
      <c r="DM25" s="372">
        <f>IF(③残業代込み賃金設計一覧表!CK25="","",③残業代込み賃金設計一覧表!CK25)</f>
        <v>20</v>
      </c>
      <c r="DN25" s="372">
        <f>IF(③残業代込み賃金設計一覧表!CL25="","",③残業代込み賃金設計一覧表!CL25)</f>
        <v>10</v>
      </c>
      <c r="DO25" s="372">
        <f>IF(③残業代込み賃金設計一覧表!CM25="","",③残業代込み賃金設計一覧表!CM25)</f>
        <v>8</v>
      </c>
      <c r="DQ25" s="264">
        <f>IF(③残業代込み賃金設計一覧表!CO25="","",③残業代込み賃金設計一覧表!CO25)</f>
        <v>0</v>
      </c>
      <c r="DS25" s="264">
        <f>IF(③残業代込み賃金設計一覧表!CQ25="","",③残業代込み賃金設計一覧表!CQ25)</f>
        <v>25</v>
      </c>
    </row>
    <row r="26" spans="2:123" s="112" customFormat="1" ht="18" customHeight="1" x14ac:dyDescent="0.2">
      <c r="B26" s="131">
        <f t="shared" si="8"/>
        <v>17</v>
      </c>
      <c r="C26" s="167">
        <f>IF(②社員基本データ入力!H26="","",②社員基本データ入力!H26)</f>
        <v>117</v>
      </c>
      <c r="D26" s="170">
        <f>IF(②社員基本データ入力!I26="","",②社員基本データ入力!I26)</f>
        <v>1</v>
      </c>
      <c r="E26" s="172" t="str">
        <f>IF(②社員基本データ入力!J26="","",②社員基本データ入力!J26)</f>
        <v>AS</v>
      </c>
      <c r="F26" s="534" t="str">
        <f>IF(②社員基本データ入力!K26="","",②社員基本データ入力!K26)</f>
        <v/>
      </c>
      <c r="G26" s="171" t="str">
        <f>IF(②社員基本データ入力!L26="","",②社員基本データ入力!L26)</f>
        <v/>
      </c>
      <c r="H26" s="537" t="str">
        <f>IF(②社員基本データ入力!M26="","",②社員基本データ入力!M26)</f>
        <v>一般</v>
      </c>
      <c r="I26" s="541">
        <f>IF(②社員基本データ入力!N26="","",②社員基本データ入力!N26)</f>
        <v>5</v>
      </c>
      <c r="J26" s="540">
        <f>IF(②社員基本データ入力!O26="","",②社員基本データ入力!O26)</f>
        <v>30727</v>
      </c>
      <c r="K26" s="535">
        <f>IF(②社員基本データ入力!P26="","",②社員基本データ入力!P26)</f>
        <v>39909</v>
      </c>
      <c r="L26" s="175">
        <f t="shared" si="13"/>
        <v>41</v>
      </c>
      <c r="M26" s="175">
        <f t="shared" si="9"/>
        <v>1</v>
      </c>
      <c r="N26" s="175">
        <f t="shared" si="14"/>
        <v>15</v>
      </c>
      <c r="O26" s="175">
        <f t="shared" si="10"/>
        <v>11</v>
      </c>
      <c r="P26" s="552">
        <f>IF(②社員基本データ入力!U26="","",②社員基本データ入力!U26)</f>
        <v>165740</v>
      </c>
      <c r="Q26" s="552">
        <f>IF(②社員基本データ入力!V26="","",②社員基本データ入力!V26)</f>
        <v>132690</v>
      </c>
      <c r="R26" s="553" t="str">
        <f>IF(②社員基本データ入力!W26="","",②社員基本データ入力!W26)</f>
        <v/>
      </c>
      <c r="S26" s="553" t="str">
        <f>IF(②社員基本データ入力!X26="","",②社員基本データ入力!X26)</f>
        <v/>
      </c>
      <c r="T26" s="320">
        <f>IF(②社員基本データ入力!Y26="","",②社員基本データ入力!Y26)</f>
        <v>298430</v>
      </c>
      <c r="U26" s="554">
        <f>IF(③残業代込み賃金設計一覧表!U26="","",③残業代込み賃金設計一覧表!U26)</f>
        <v>165740</v>
      </c>
      <c r="V26" s="554">
        <f>IF(③残業代込み賃金設計一覧表!V26="","",③残業代込み賃金設計一覧表!V26)</f>
        <v>82422.736418511049</v>
      </c>
      <c r="W26" s="555" t="str">
        <f>IF(③残業代込み賃金設計一覧表!W26="","",③残業代込み賃金設計一覧表!W26)</f>
        <v/>
      </c>
      <c r="X26" s="555" t="str">
        <f>IF(③残業代込み賃金設計一覧表!X26="","",③残業代込み賃金設計一覧表!X26)</f>
        <v/>
      </c>
      <c r="Y26" s="329">
        <f>IF(③残業代込み賃金設計一覧表!AE26="","",③残業代込み賃金設計一覧表!AE26)</f>
        <v>248162.73641851105</v>
      </c>
      <c r="Z26" s="320" t="str">
        <f>IF(②社員基本データ入力!Z26="","",②社員基本データ入力!Z26)</f>
        <v/>
      </c>
      <c r="AA26" s="320">
        <f>IF(②社員基本データ入力!AA26="","",②社員基本データ入力!AA26)</f>
        <v>5000</v>
      </c>
      <c r="AB26" s="320" t="str">
        <f>IF(②社員基本データ入力!AB26="","",②社員基本データ入力!AB26)</f>
        <v/>
      </c>
      <c r="AC26" s="320" t="str">
        <f>IF(②社員基本データ入力!AC26="","",②社員基本データ入力!AC26)</f>
        <v/>
      </c>
      <c r="AD26" s="320" t="str">
        <f>IF(②社員基本データ入力!AD26="","",②社員基本データ入力!AD26)</f>
        <v/>
      </c>
      <c r="AE26" s="320" t="str">
        <f>IF(②社員基本データ入力!AE26="","",②社員基本データ入力!AE26)</f>
        <v/>
      </c>
      <c r="AF26" s="320" t="str">
        <f>IF(②社員基本データ入力!AF26="","",②社員基本データ入力!AF26)</f>
        <v/>
      </c>
      <c r="AG26" s="320">
        <f>IF(②社員基本データ入力!AG26="","",②社員基本データ入力!AG26)</f>
        <v>5000</v>
      </c>
      <c r="AH26" s="320">
        <f>IF(②社員基本データ入力!AH26="","",②社員基本データ入力!AH26)</f>
        <v>10000</v>
      </c>
      <c r="AI26" s="320">
        <f>IF(②社員基本データ入力!AI26="","",②社員基本データ入力!AI26)</f>
        <v>15000</v>
      </c>
      <c r="AJ26" s="320" t="str">
        <f>IF(②社員基本データ入力!AJ26="","",②社員基本データ入力!AJ26)</f>
        <v/>
      </c>
      <c r="AK26" s="320" t="str">
        <f>IF(②社員基本データ入力!AK26="","",②社員基本データ入力!AK26)</f>
        <v/>
      </c>
      <c r="AL26" s="320" t="str">
        <f>IF(②社員基本データ入力!AL26="","",②社員基本データ入力!AL26)</f>
        <v/>
      </c>
      <c r="AM26" s="320" t="str">
        <f>IF(②社員基本データ入力!AM26="","",②社員基本データ入力!AM26)</f>
        <v/>
      </c>
      <c r="AN26" s="320" t="str">
        <f>IF(②社員基本データ入力!AN26="","",②社員基本データ入力!AN26)</f>
        <v/>
      </c>
      <c r="AO26" s="600" t="str">
        <f>IF(②社員基本データ入力!AO26="","",②社員基本データ入力!AO26)</f>
        <v/>
      </c>
      <c r="AP26" s="607" t="str">
        <f>IF(②社員基本データ入力!AP26="","",②社員基本データ入力!AP26)</f>
        <v/>
      </c>
      <c r="AQ26" s="320">
        <f>IF(②社員基本データ入力!AQ26="","",②社員基本データ入力!AQ26)</f>
        <v>15000</v>
      </c>
      <c r="AR26" s="608" t="str">
        <f>IF(②社員基本データ入力!AR26="","",②社員基本データ入力!AR26)</f>
        <v/>
      </c>
      <c r="AS26" s="603">
        <f>IF(②社員基本データ入力!AS26="","",②社員基本データ入力!AS26)</f>
        <v>30000</v>
      </c>
      <c r="AT26" s="320">
        <f>IF(②社員基本データ入力!AT26="","",②社員基本データ入力!AT26)</f>
        <v>40000</v>
      </c>
      <c r="AU26" s="329" t="str">
        <f>IF(③残業代込み賃金設計一覧表!AF26="","",③残業代込み賃金設計一覧表!AF26)</f>
        <v/>
      </c>
      <c r="AV26" s="329">
        <f>IF(③残業代込み賃金設計一覧表!AG26="","",③残業代込み賃金設計一覧表!AG26)</f>
        <v>5000</v>
      </c>
      <c r="AW26" s="329" t="str">
        <f>IF(③残業代込み賃金設計一覧表!AH26="","",③残業代込み賃金設計一覧表!AH26)</f>
        <v/>
      </c>
      <c r="AX26" s="329" t="str">
        <f>IF(③残業代込み賃金設計一覧表!AI26="","",③残業代込み賃金設計一覧表!AI26)</f>
        <v/>
      </c>
      <c r="AY26" s="329" t="str">
        <f>IF(③残業代込み賃金設計一覧表!AJ26="","",③残業代込み賃金設計一覧表!AJ26)</f>
        <v/>
      </c>
      <c r="AZ26" s="329" t="str">
        <f>IF(③残業代込み賃金設計一覧表!AK26="","",③残業代込み賃金設計一覧表!AK26)</f>
        <v/>
      </c>
      <c r="BA26" s="329" t="str">
        <f>IF(③残業代込み賃金設計一覧表!AL26="","",③残業代込み賃金設計一覧表!AL26)</f>
        <v/>
      </c>
      <c r="BB26" s="329">
        <f>IF(③残業代込み賃金設計一覧表!AM26="","",③残業代込み賃金設計一覧表!AM26)</f>
        <v>5000</v>
      </c>
      <c r="BC26" s="329">
        <f>IF(③残業代込み賃金設計一覧表!AN26="","",③残業代込み賃金設計一覧表!AN26)</f>
        <v>10000</v>
      </c>
      <c r="BD26" s="329">
        <f>IF(③残業代込み賃金設計一覧表!AO26="","",③残業代込み賃金設計一覧表!AO26)</f>
        <v>15000</v>
      </c>
      <c r="BE26" s="329" t="str">
        <f>IF(③残業代込み賃金設計一覧表!AP26="","",③残業代込み賃金設計一覧表!AP26)</f>
        <v/>
      </c>
      <c r="BF26" s="329" t="str">
        <f>IF(③残業代込み賃金設計一覧表!AQ26="","",③残業代込み賃金設計一覧表!AQ26)</f>
        <v/>
      </c>
      <c r="BG26" s="329" t="str">
        <f>IF(③残業代込み賃金設計一覧表!AR26="","",③残業代込み賃金設計一覧表!AR26)</f>
        <v/>
      </c>
      <c r="BH26" s="329" t="str">
        <f>IF(③残業代込み賃金設計一覧表!AS26="","",③残業代込み賃金設計一覧表!AS26)</f>
        <v/>
      </c>
      <c r="BI26" s="329" t="str">
        <f>IF(③残業代込み賃金設計一覧表!AT26="","",③残業代込み賃金設計一覧表!AT26)</f>
        <v/>
      </c>
      <c r="BJ26" s="611" t="str">
        <f>IF(③残業代込み賃金設計一覧表!AU26="","",③残業代込み賃金設計一覧表!AU26)</f>
        <v/>
      </c>
      <c r="BK26" s="618" t="str">
        <f>IF(③残業代込み賃金設計一覧表!AV26="","",③残業代込み賃金設計一覧表!AV26)</f>
        <v/>
      </c>
      <c r="BL26" s="329">
        <f>IF(③残業代込み賃金設計一覧表!AW26="","",③残業代込み賃金設計一覧表!AW26)</f>
        <v>15000</v>
      </c>
      <c r="BM26" s="619" t="str">
        <f>IF(③残業代込み賃金設計一覧表!AX26="","",③残業代込み賃金設計一覧表!AX26)</f>
        <v/>
      </c>
      <c r="BN26" s="614">
        <f>IF(③残業代込み賃金設計一覧表!AY26="","",③残業代込み賃金設計一覧表!AY26)</f>
        <v>30000</v>
      </c>
      <c r="BO26" s="329">
        <f>IF(③残業代込み賃金設計一覧表!AZ26="","",③残業代込み賃金設計一覧表!AZ26)</f>
        <v>40000</v>
      </c>
      <c r="BP26" s="320">
        <f>IF(②社員基本データ入力!AV26="","",②社員基本データ入力!AV26)</f>
        <v>44485.096153846156</v>
      </c>
      <c r="BQ26" s="320">
        <f>IF(②社員基本データ入力!AW26="","",②社員基本データ入力!AW26)</f>
        <v>4448.5096153846152</v>
      </c>
      <c r="BR26" s="320">
        <f>IF(②社員基本データ入力!AX26="","",②社員基本データ入力!AX26)</f>
        <v>19217.561538461538</v>
      </c>
      <c r="BS26" s="320">
        <f>IF(②社員基本データ入力!AY26="","",②社員基本データ入力!AY26)</f>
        <v>68151.167307692318</v>
      </c>
      <c r="BT26" s="329">
        <f>IF(③残業代込み賃金設計一覧表!BC26="","",③残業代込み賃金設計一覧表!BC26)</f>
        <v>37235.010060362169</v>
      </c>
      <c r="BU26" s="329">
        <f>IF(③残業代込み賃金設計一覧表!BD26="","",③残業代込み賃金設計一覧表!BD26)</f>
        <v>3723.5010060362169</v>
      </c>
      <c r="BV26" s="329">
        <f>IF(③残業代込み賃金設計一覧表!BE26="","",③残業代込み賃金設計一覧表!BE26)</f>
        <v>16085.524346076458</v>
      </c>
      <c r="BW26" s="329">
        <f>IF(③残業代込み賃金設計一覧表!BF26="","",③残業代込み賃金設計一覧表!BF26)</f>
        <v>57044.035412474841</v>
      </c>
      <c r="BX26" s="329">
        <f>IF(③残業代込み賃金設計一覧表!BI26="","",③残業代込み賃金設計一覧表!BI26)</f>
        <v>61374.395476706413</v>
      </c>
      <c r="BY26" s="213">
        <f>IF(②社員基本データ入力!$AU26="","",②社員基本データ入力!$AU26)</f>
        <v>338430</v>
      </c>
      <c r="BZ26" s="329">
        <f>IF(③残業代込み賃金設計一覧表!$BJ26="","",③残業代込み賃金設計一覧表!$BJ26)</f>
        <v>349537.13189521746</v>
      </c>
      <c r="CA26" s="268">
        <f t="shared" si="11"/>
        <v>11107.131895217462</v>
      </c>
      <c r="CB26" s="213">
        <f>IF(②社員基本データ入力!$AZ26="","",②社員基本データ入力!$AZ26)</f>
        <v>406581.16730769235</v>
      </c>
      <c r="CC26" s="329">
        <f>IF(③残業代込み賃金設計一覧表!$BL26="","",③残業代込み賃金設計一覧表!$BL26)</f>
        <v>406581.16730769229</v>
      </c>
      <c r="CD26" s="268">
        <f t="shared" si="12"/>
        <v>-5.8207660913467407E-11</v>
      </c>
      <c r="CE26" s="659"/>
      <c r="CF26" s="380">
        <f>IF(②社員基本データ入力!BB26="","",②社員基本データ入力!BB26)</f>
        <v>20</v>
      </c>
      <c r="CG26" s="380">
        <f>IF(②社員基本データ入力!BC26="","",②社員基本データ入力!BC26)</f>
        <v>10</v>
      </c>
      <c r="CH26" s="380">
        <f>IF(②社員基本データ入力!BD26="","",②社員基本データ入力!BD26)</f>
        <v>8</v>
      </c>
      <c r="CI26" s="363">
        <f>IF(③残業代込み賃金設計一覧表!BO26="","",③残業代込み賃金設計一覧表!BO26)</f>
        <v>20</v>
      </c>
      <c r="CJ26" s="363">
        <f>IF(③残業代込み賃金設計一覧表!BP26="","",③残業代込み賃金設計一覧表!BP26)</f>
        <v>10</v>
      </c>
      <c r="CK26" s="363">
        <f>IF(③残業代込み賃金設計一覧表!BQ26="","",③残業代込み賃金設計一覧表!BQ26)</f>
        <v>8</v>
      </c>
      <c r="CL26" s="659"/>
      <c r="CM26" s="320">
        <f>IF(②社員基本データ入力!BF26="","",②社員基本データ入力!BF26)</f>
        <v>308430</v>
      </c>
      <c r="CN26" s="320">
        <f>IF(②社員基本データ入力!BG26="","",②社員基本データ入力!BG26)</f>
        <v>1779.403846153846</v>
      </c>
      <c r="CO26" s="320">
        <f>IF(②社員基本データ入力!BH26="","",②社員基本データ入力!BH26)</f>
        <v>2224.2548076923076</v>
      </c>
      <c r="CP26" s="320">
        <f>IF(②社員基本データ入力!BI26="","",②社員基本データ入力!BI26)</f>
        <v>444.85096153846149</v>
      </c>
      <c r="CQ26" s="320">
        <f>IF(②社員基本データ入力!BJ26="","",②社員基本データ入力!BJ26)</f>
        <v>2402.1951923076922</v>
      </c>
      <c r="CR26" s="329">
        <f>IF(③残業代込み賃金設計一覧表!BS26="","",③残業代込み賃金設計一覧表!BS26)</f>
        <v>258162.73641851105</v>
      </c>
      <c r="CS26" s="329">
        <f>IF(③残業代込み賃金設計一覧表!BT26="","",③残業代込み賃金設計一覧表!BT26)</f>
        <v>1489.4004024144867</v>
      </c>
      <c r="CT26" s="329">
        <f>IF(③残業代込み賃金設計一覧表!BU26="","",③残業代込み賃金設計一覧表!BU26)</f>
        <v>1861.7505030181085</v>
      </c>
      <c r="CU26" s="329">
        <f>IF(③残業代込み賃金設計一覧表!BV26="","",③残業代込み賃金設計一覧表!BV26)</f>
        <v>372.35010060362168</v>
      </c>
      <c r="CV26" s="329">
        <f>IF(③残業代込み賃金設計一覧表!BW26="","",③残業代込み賃金設計一覧表!BW26)</f>
        <v>2010.6905432595572</v>
      </c>
      <c r="CW26" s="659"/>
      <c r="CX26" s="384">
        <f>IF(②社員基本データ入力!BL26="","",②社員基本データ入力!BL26)</f>
        <v>308430</v>
      </c>
      <c r="CY26" s="384">
        <f>IF(②社員基本データ入力!BM26="","",②社員基本データ入力!BM26)</f>
        <v>1779.403846153846</v>
      </c>
      <c r="CZ26" s="385" t="str">
        <f>IF(②社員基本データ入力!BN26="","",②社員基本データ入力!BN26)</f>
        <v>○</v>
      </c>
      <c r="DA26" s="367">
        <f>IF(③残業代込み賃金設計一覧表!BY26="","",③残業代込み賃金設計一覧表!BY26)</f>
        <v>253162.73641851105</v>
      </c>
      <c r="DB26" s="367">
        <f>IF(③残業代込み賃金設計一覧表!BZ26="","",③残業代込み賃金設計一覧表!BZ26)</f>
        <v>1460.5542485683329</v>
      </c>
      <c r="DC26" s="368" t="str">
        <f>IF(③残業代込み賃金設計一覧表!CA26="","",③残業代込み賃金設計一覧表!CA26)</f>
        <v>○</v>
      </c>
      <c r="DD26" s="659"/>
      <c r="DE26" s="389">
        <f>IF(②社員基本データ入力!BP26="","",②社員基本データ入力!BP26)</f>
        <v>45</v>
      </c>
      <c r="DF26" s="389">
        <f>IF(②社員基本データ入力!BQ26="","",②社員基本データ入力!BQ26)</f>
        <v>20</v>
      </c>
      <c r="DG26" s="389">
        <f>IF(②社員基本データ入力!BR26="","",②社員基本データ入力!BR26)</f>
        <v>8</v>
      </c>
      <c r="DH26" s="659"/>
      <c r="DI26" s="372">
        <f>IF(③残業代込み賃金設計一覧表!CG26="","",③残業代込み賃金設計一覧表!CG26)</f>
        <v>25</v>
      </c>
      <c r="DJ26" s="372">
        <f>IF(③残業代込み賃金設計一覧表!CH26="","",③残業代込み賃金設計一覧表!CH26)</f>
        <v>10</v>
      </c>
      <c r="DK26" s="372">
        <f>IF(③残業代込み賃金設計一覧表!CI26="","",③残業代込み賃金設計一覧表!CI26)</f>
        <v>0</v>
      </c>
      <c r="DL26" s="659"/>
      <c r="DM26" s="372">
        <f>IF(③残業代込み賃金設計一覧表!CK26="","",③残業代込み賃金設計一覧表!CK26)</f>
        <v>20</v>
      </c>
      <c r="DN26" s="372">
        <f>IF(③残業代込み賃金設計一覧表!CL26="","",③残業代込み賃金設計一覧表!CL26)</f>
        <v>10</v>
      </c>
      <c r="DO26" s="372">
        <f>IF(③残業代込み賃金設計一覧表!CM26="","",③残業代込み賃金設計一覧表!CM26)</f>
        <v>8</v>
      </c>
      <c r="DQ26" s="264">
        <f>IF(③残業代込み賃金設計一覧表!CO26="","",③残業代込み賃金設計一覧表!CO26)</f>
        <v>8</v>
      </c>
      <c r="DS26" s="264">
        <f>IF(③残業代込み賃金設計一覧表!CQ26="","",③残業代込み賃金設計一覧表!CQ26)</f>
        <v>33</v>
      </c>
    </row>
    <row r="27" spans="2:123" s="112" customFormat="1" ht="18" customHeight="1" x14ac:dyDescent="0.2">
      <c r="B27" s="131">
        <f t="shared" si="8"/>
        <v>18</v>
      </c>
      <c r="C27" s="167">
        <f>IF(②社員基本データ入力!H27="","",②社員基本データ入力!H27)</f>
        <v>118</v>
      </c>
      <c r="D27" s="167">
        <f>IF(②社員基本データ入力!I27="","",②社員基本データ入力!I27)</f>
        <v>2</v>
      </c>
      <c r="E27" s="172" t="str">
        <f>IF(②社員基本データ入力!J27="","",②社員基本データ入力!J27)</f>
        <v>AT</v>
      </c>
      <c r="F27" s="534" t="str">
        <f>IF(②社員基本データ入力!K27="","",②社員基本データ入力!K27)</f>
        <v/>
      </c>
      <c r="G27" s="171" t="str">
        <f>IF(②社員基本データ入力!L27="","",②社員基本データ入力!L27)</f>
        <v/>
      </c>
      <c r="H27" s="537" t="str">
        <f>IF(②社員基本データ入力!M27="","",②社員基本データ入力!M27)</f>
        <v>一般</v>
      </c>
      <c r="I27" s="541">
        <f>IF(②社員基本データ入力!N27="","",②社員基本データ入力!N27)</f>
        <v>5</v>
      </c>
      <c r="J27" s="540">
        <f>IF(②社員基本データ入力!O27="","",②社員基本データ入力!O27)</f>
        <v>32739</v>
      </c>
      <c r="K27" s="535">
        <f>IF(②社員基本データ入力!P27="","",②社員基本データ入力!P27)</f>
        <v>39998</v>
      </c>
      <c r="L27" s="175">
        <f t="shared" si="13"/>
        <v>35</v>
      </c>
      <c r="M27" s="175">
        <f t="shared" si="9"/>
        <v>7</v>
      </c>
      <c r="N27" s="175">
        <f t="shared" si="14"/>
        <v>15</v>
      </c>
      <c r="O27" s="175">
        <f t="shared" si="10"/>
        <v>8</v>
      </c>
      <c r="P27" s="552">
        <f>IF(②社員基本データ入力!U27="","",②社員基本データ入力!U27)</f>
        <v>156740</v>
      </c>
      <c r="Q27" s="552">
        <f>IF(②社員基本データ入力!V27="","",②社員基本データ入力!V27)</f>
        <v>120920</v>
      </c>
      <c r="R27" s="553" t="str">
        <f>IF(②社員基本データ入力!W27="","",②社員基本データ入力!W27)</f>
        <v/>
      </c>
      <c r="S27" s="553" t="str">
        <f>IF(②社員基本データ入力!X27="","",②社員基本データ入力!X27)</f>
        <v/>
      </c>
      <c r="T27" s="320">
        <f>IF(②社員基本データ入力!Y27="","",②社員基本データ入力!Y27)</f>
        <v>277660</v>
      </c>
      <c r="U27" s="554">
        <f>IF(③残業代込み賃金設計一覧表!U27="","",③残業代込み賃金設計一覧表!U27)</f>
        <v>156740</v>
      </c>
      <c r="V27" s="554">
        <f>IF(③残業代込み賃金設計一覧表!V27="","",③残業代込み賃金設計一覧表!V27)</f>
        <v>74852.676056338008</v>
      </c>
      <c r="W27" s="555" t="str">
        <f>IF(③残業代込み賃金設計一覧表!W27="","",③残業代込み賃金設計一覧表!W27)</f>
        <v/>
      </c>
      <c r="X27" s="555" t="str">
        <f>IF(③残業代込み賃金設計一覧表!X27="","",③残業代込み賃金設計一覧表!X27)</f>
        <v/>
      </c>
      <c r="Y27" s="329">
        <f>IF(③残業代込み賃金設計一覧表!AE27="","",③残業代込み賃金設計一覧表!AE27)</f>
        <v>231592.67605633801</v>
      </c>
      <c r="Z27" s="320" t="str">
        <f>IF(②社員基本データ入力!Z27="","",②社員基本データ入力!Z27)</f>
        <v/>
      </c>
      <c r="AA27" s="320" t="str">
        <f>IF(②社員基本データ入力!AA27="","",②社員基本データ入力!AA27)</f>
        <v/>
      </c>
      <c r="AB27" s="320" t="str">
        <f>IF(②社員基本データ入力!AB27="","",②社員基本データ入力!AB27)</f>
        <v/>
      </c>
      <c r="AC27" s="320" t="str">
        <f>IF(②社員基本データ入力!AC27="","",②社員基本データ入力!AC27)</f>
        <v/>
      </c>
      <c r="AD27" s="320" t="str">
        <f>IF(②社員基本データ入力!AD27="","",②社員基本データ入力!AD27)</f>
        <v/>
      </c>
      <c r="AE27" s="320" t="str">
        <f>IF(②社員基本データ入力!AE27="","",②社員基本データ入力!AE27)</f>
        <v/>
      </c>
      <c r="AF27" s="320" t="str">
        <f>IF(②社員基本データ入力!AF27="","",②社員基本データ入力!AF27)</f>
        <v/>
      </c>
      <c r="AG27" s="320">
        <f>IF(②社員基本データ入力!AG27="","",②社員基本データ入力!AG27)</f>
        <v>5000</v>
      </c>
      <c r="AH27" s="320">
        <f>IF(②社員基本データ入力!AH27="","",②社員基本データ入力!AH27)</f>
        <v>5000</v>
      </c>
      <c r="AI27" s="320">
        <f>IF(②社員基本データ入力!AI27="","",②社員基本データ入力!AI27)</f>
        <v>10000</v>
      </c>
      <c r="AJ27" s="320" t="str">
        <f>IF(②社員基本データ入力!AJ27="","",②社員基本データ入力!AJ27)</f>
        <v/>
      </c>
      <c r="AK27" s="320" t="str">
        <f>IF(②社員基本データ入力!AK27="","",②社員基本データ入力!AK27)</f>
        <v/>
      </c>
      <c r="AL27" s="320" t="str">
        <f>IF(②社員基本データ入力!AL27="","",②社員基本データ入力!AL27)</f>
        <v/>
      </c>
      <c r="AM27" s="320" t="str">
        <f>IF(②社員基本データ入力!AM27="","",②社員基本データ入力!AM27)</f>
        <v/>
      </c>
      <c r="AN27" s="320" t="str">
        <f>IF(②社員基本データ入力!AN27="","",②社員基本データ入力!AN27)</f>
        <v/>
      </c>
      <c r="AO27" s="600" t="str">
        <f>IF(②社員基本データ入力!AO27="","",②社員基本データ入力!AO27)</f>
        <v/>
      </c>
      <c r="AP27" s="607" t="str">
        <f>IF(②社員基本データ入力!AP27="","",②社員基本データ入力!AP27)</f>
        <v/>
      </c>
      <c r="AQ27" s="320" t="str">
        <f>IF(②社員基本データ入力!AQ27="","",②社員基本データ入力!AQ27)</f>
        <v/>
      </c>
      <c r="AR27" s="608" t="str">
        <f>IF(②社員基本データ入力!AR27="","",②社員基本データ入力!AR27)</f>
        <v/>
      </c>
      <c r="AS27" s="603">
        <f>IF(②社員基本データ入力!AS27="","",②社員基本データ入力!AS27)</f>
        <v>10000</v>
      </c>
      <c r="AT27" s="320">
        <f>IF(②社員基本データ入力!AT27="","",②社員基本データ入力!AT27)</f>
        <v>15000</v>
      </c>
      <c r="AU27" s="329" t="str">
        <f>IF(③残業代込み賃金設計一覧表!AF27="","",③残業代込み賃金設計一覧表!AF27)</f>
        <v/>
      </c>
      <c r="AV27" s="329" t="str">
        <f>IF(③残業代込み賃金設計一覧表!AG27="","",③残業代込み賃金設計一覧表!AG27)</f>
        <v/>
      </c>
      <c r="AW27" s="329" t="str">
        <f>IF(③残業代込み賃金設計一覧表!AH27="","",③残業代込み賃金設計一覧表!AH27)</f>
        <v/>
      </c>
      <c r="AX27" s="329" t="str">
        <f>IF(③残業代込み賃金設計一覧表!AI27="","",③残業代込み賃金設計一覧表!AI27)</f>
        <v/>
      </c>
      <c r="AY27" s="329" t="str">
        <f>IF(③残業代込み賃金設計一覧表!AJ27="","",③残業代込み賃金設計一覧表!AJ27)</f>
        <v/>
      </c>
      <c r="AZ27" s="329" t="str">
        <f>IF(③残業代込み賃金設計一覧表!AK27="","",③残業代込み賃金設計一覧表!AK27)</f>
        <v/>
      </c>
      <c r="BA27" s="329" t="str">
        <f>IF(③残業代込み賃金設計一覧表!AL27="","",③残業代込み賃金設計一覧表!AL27)</f>
        <v/>
      </c>
      <c r="BB27" s="329">
        <f>IF(③残業代込み賃金設計一覧表!AM27="","",③残業代込み賃金設計一覧表!AM27)</f>
        <v>5000</v>
      </c>
      <c r="BC27" s="329">
        <f>IF(③残業代込み賃金設計一覧表!AN27="","",③残業代込み賃金設計一覧表!AN27)</f>
        <v>5000</v>
      </c>
      <c r="BD27" s="329">
        <f>IF(③残業代込み賃金設計一覧表!AO27="","",③残業代込み賃金設計一覧表!AO27)</f>
        <v>10000</v>
      </c>
      <c r="BE27" s="329" t="str">
        <f>IF(③残業代込み賃金設計一覧表!AP27="","",③残業代込み賃金設計一覧表!AP27)</f>
        <v/>
      </c>
      <c r="BF27" s="329" t="str">
        <f>IF(③残業代込み賃金設計一覧表!AQ27="","",③残業代込み賃金設計一覧表!AQ27)</f>
        <v/>
      </c>
      <c r="BG27" s="329" t="str">
        <f>IF(③残業代込み賃金設計一覧表!AR27="","",③残業代込み賃金設計一覧表!AR27)</f>
        <v/>
      </c>
      <c r="BH27" s="329" t="str">
        <f>IF(③残業代込み賃金設計一覧表!AS27="","",③残業代込み賃金設計一覧表!AS27)</f>
        <v/>
      </c>
      <c r="BI27" s="329" t="str">
        <f>IF(③残業代込み賃金設計一覧表!AT27="","",③残業代込み賃金設計一覧表!AT27)</f>
        <v/>
      </c>
      <c r="BJ27" s="611" t="str">
        <f>IF(③残業代込み賃金設計一覧表!AU27="","",③残業代込み賃金設計一覧表!AU27)</f>
        <v/>
      </c>
      <c r="BK27" s="618" t="str">
        <f>IF(③残業代込み賃金設計一覧表!AV27="","",③残業代込み賃金設計一覧表!AV27)</f>
        <v/>
      </c>
      <c r="BL27" s="329" t="str">
        <f>IF(③残業代込み賃金設計一覧表!AW27="","",③残業代込み賃金設計一覧表!AW27)</f>
        <v/>
      </c>
      <c r="BM27" s="619" t="str">
        <f>IF(③残業代込み賃金設計一覧表!AX27="","",③残業代込み賃金設計一覧表!AX27)</f>
        <v/>
      </c>
      <c r="BN27" s="614">
        <f>IF(③残業代込み賃金設計一覧表!AY27="","",③残業代込み賃金設計一覧表!AY27)</f>
        <v>10000</v>
      </c>
      <c r="BO27" s="329">
        <f>IF(③残業代込み賃金設計一覧表!AZ27="","",③残業代込み賃金設計一覧表!AZ27)</f>
        <v>15000</v>
      </c>
      <c r="BP27" s="320">
        <f>IF(②社員基本データ入力!AV27="","",②社員基本データ入力!AV27)</f>
        <v>40768.269230769227</v>
      </c>
      <c r="BQ27" s="320">
        <f>IF(②社員基本データ入力!AW27="","",②社員基本データ入力!AW27)</f>
        <v>4076.8269230769229</v>
      </c>
      <c r="BR27" s="320">
        <f>IF(②社員基本データ入力!AX27="","",②社員基本データ入力!AX27)</f>
        <v>17611.892307692306</v>
      </c>
      <c r="BS27" s="320">
        <f>IF(②社員基本データ入力!AY27="","",②社員基本データ入力!AY27)</f>
        <v>62456.988461538451</v>
      </c>
      <c r="BT27" s="329">
        <f>IF(③残業代込み賃金設計一覧表!BC27="","",③残業代込み賃金設計一覧表!BC27)</f>
        <v>34123.943661971825</v>
      </c>
      <c r="BU27" s="329">
        <f>IF(③残業代込み賃金設計一覧表!BD27="","",③残業代込み賃金設計一覧表!BD27)</f>
        <v>3412.3943661971825</v>
      </c>
      <c r="BV27" s="329">
        <f>IF(③残業代込み賃金設計一覧表!BE27="","",③残業代込み賃金設計一覧表!BE27)</f>
        <v>14741.543661971831</v>
      </c>
      <c r="BW27" s="329">
        <f>IF(③残業代込み賃金設計一覧表!BF27="","",③残業代込み賃金設計一覧表!BF27)</f>
        <v>52277.881690140835</v>
      </c>
      <c r="BX27" s="329">
        <f>IF(③残業代込み賃金設計一覧表!BI27="","",③残業代込み賃金設計一覧表!BI27)</f>
        <v>56246.430715059607</v>
      </c>
      <c r="BY27" s="213">
        <f>IF(②社員基本データ入力!$AU27="","",②社員基本データ入力!$AU27)</f>
        <v>292660</v>
      </c>
      <c r="BZ27" s="329">
        <f>IF(③残業代込み賃金設計一覧表!$BJ27="","",③残業代込み賃金設計一覧表!$BJ27)</f>
        <v>302839.10677139764</v>
      </c>
      <c r="CA27" s="268">
        <f t="shared" si="11"/>
        <v>10179.106771397637</v>
      </c>
      <c r="CB27" s="213">
        <f>IF(②社員基本データ入力!$AZ27="","",②社員基本データ入力!$AZ27)</f>
        <v>355116.98846153845</v>
      </c>
      <c r="CC27" s="329">
        <f>IF(③残業代込み賃金設計一覧表!$BL27="","",③残業代込み賃金設計一覧表!$BL27)</f>
        <v>355116.98846153845</v>
      </c>
      <c r="CD27" s="268">
        <f t="shared" si="12"/>
        <v>0</v>
      </c>
      <c r="CE27" s="659"/>
      <c r="CF27" s="380">
        <f>IF(②社員基本データ入力!BB27="","",②社員基本データ入力!BB27)</f>
        <v>20</v>
      </c>
      <c r="CG27" s="380">
        <f>IF(②社員基本データ入力!BC27="","",②社員基本データ入力!BC27)</f>
        <v>10</v>
      </c>
      <c r="CH27" s="380">
        <f>IF(②社員基本データ入力!BD27="","",②社員基本データ入力!BD27)</f>
        <v>8</v>
      </c>
      <c r="CI27" s="363">
        <f>IF(③残業代込み賃金設計一覧表!BO27="","",③残業代込み賃金設計一覧表!BO27)</f>
        <v>20</v>
      </c>
      <c r="CJ27" s="363">
        <f>IF(③残業代込み賃金設計一覧表!BP27="","",③残業代込み賃金設計一覧表!BP27)</f>
        <v>10</v>
      </c>
      <c r="CK27" s="363">
        <f>IF(③残業代込み賃金設計一覧表!BQ27="","",③残業代込み賃金設計一覧表!BQ27)</f>
        <v>8</v>
      </c>
      <c r="CL27" s="659"/>
      <c r="CM27" s="320">
        <f>IF(②社員基本データ入力!BF27="","",②社員基本データ入力!BF27)</f>
        <v>282660</v>
      </c>
      <c r="CN27" s="320">
        <f>IF(②社員基本データ入力!BG27="","",②社員基本データ入力!BG27)</f>
        <v>1630.7307692307691</v>
      </c>
      <c r="CO27" s="320">
        <f>IF(②社員基本データ入力!BH27="","",②社員基本データ入力!BH27)</f>
        <v>2038.4134615384614</v>
      </c>
      <c r="CP27" s="320">
        <f>IF(②社員基本データ入力!BI27="","",②社員基本データ入力!BI27)</f>
        <v>407.68269230769226</v>
      </c>
      <c r="CQ27" s="320">
        <f>IF(②社員基本データ入力!BJ27="","",②社員基本データ入力!BJ27)</f>
        <v>2201.4865384615382</v>
      </c>
      <c r="CR27" s="329">
        <f>IF(③残業代込み賃金設計一覧表!BS27="","",③残業代込み賃金設計一覧表!BS27)</f>
        <v>236592.67605633801</v>
      </c>
      <c r="CS27" s="329">
        <f>IF(③残業代込み賃金設計一覧表!BT27="","",③残業代込み賃金設計一覧表!BT27)</f>
        <v>1364.9577464788731</v>
      </c>
      <c r="CT27" s="329">
        <f>IF(③残業代込み賃金設計一覧表!BU27="","",③残業代込み賃金設計一覧表!BU27)</f>
        <v>1706.1971830985913</v>
      </c>
      <c r="CU27" s="329">
        <f>IF(③残業代込み賃金設計一覧表!BV27="","",③残業代込み賃金設計一覧表!BV27)</f>
        <v>341.23943661971828</v>
      </c>
      <c r="CV27" s="329">
        <f>IF(③残業代込み賃金設計一覧表!BW27="","",③残業代込み賃金設計一覧表!BW27)</f>
        <v>1842.6929577464789</v>
      </c>
      <c r="CW27" s="659"/>
      <c r="CX27" s="384">
        <f>IF(②社員基本データ入力!BL27="","",②社員基本データ入力!BL27)</f>
        <v>282660</v>
      </c>
      <c r="CY27" s="384">
        <f>IF(②社員基本データ入力!BM27="","",②社員基本データ入力!BM27)</f>
        <v>1630.7307692307691</v>
      </c>
      <c r="CZ27" s="385" t="str">
        <f>IF(②社員基本データ入力!BN27="","",②社員基本データ入力!BN27)</f>
        <v>○</v>
      </c>
      <c r="DA27" s="367">
        <f>IF(③残業代込み賃金設計一覧表!BY27="","",③残業代込み賃金設計一覧表!BY27)</f>
        <v>231592.67605633801</v>
      </c>
      <c r="DB27" s="367">
        <f>IF(③残業代込み賃金設計一覧表!BZ27="","",③残業代込み賃金設計一覧表!BZ27)</f>
        <v>1336.1115926327193</v>
      </c>
      <c r="DC27" s="368" t="str">
        <f>IF(③残業代込み賃金設計一覧表!CA27="","",③残業代込み賃金設計一覧表!CA27)</f>
        <v>○</v>
      </c>
      <c r="DD27" s="659"/>
      <c r="DE27" s="389">
        <f>IF(②社員基本データ入力!BP27="","",②社員基本データ入力!BP27)</f>
        <v>45</v>
      </c>
      <c r="DF27" s="389">
        <f>IF(②社員基本データ入力!BQ27="","",②社員基本データ入力!BQ27)</f>
        <v>20</v>
      </c>
      <c r="DG27" s="389">
        <f>IF(②社員基本データ入力!BR27="","",②社員基本データ入力!BR27)</f>
        <v>8</v>
      </c>
      <c r="DH27" s="659"/>
      <c r="DI27" s="372">
        <f>IF(③残業代込み賃金設計一覧表!CG27="","",③残業代込み賃金設計一覧表!CG27)</f>
        <v>25</v>
      </c>
      <c r="DJ27" s="372">
        <f>IF(③残業代込み賃金設計一覧表!CH27="","",③残業代込み賃金設計一覧表!CH27)</f>
        <v>10</v>
      </c>
      <c r="DK27" s="372">
        <f>IF(③残業代込み賃金設計一覧表!CI27="","",③残業代込み賃金設計一覧表!CI27)</f>
        <v>0</v>
      </c>
      <c r="DL27" s="659"/>
      <c r="DM27" s="372">
        <f>IF(③残業代込み賃金設計一覧表!CK27="","",③残業代込み賃金設計一覧表!CK27)</f>
        <v>20</v>
      </c>
      <c r="DN27" s="372">
        <f>IF(③残業代込み賃金設計一覧表!CL27="","",③残業代込み賃金設計一覧表!CL27)</f>
        <v>10</v>
      </c>
      <c r="DO27" s="372">
        <f>IF(③残業代込み賃金設計一覧表!CM27="","",③残業代込み賃金設計一覧表!CM27)</f>
        <v>8</v>
      </c>
      <c r="DQ27" s="264">
        <f>IF(③残業代込み賃金設計一覧表!CO27="","",③残業代込み賃金設計一覧表!CO27)</f>
        <v>0</v>
      </c>
      <c r="DS27" s="264">
        <f>IF(③残業代込み賃金設計一覧表!CQ27="","",③残業代込み賃金設計一覧表!CQ27)</f>
        <v>25</v>
      </c>
    </row>
    <row r="28" spans="2:123" s="112" customFormat="1" ht="18" customHeight="1" x14ac:dyDescent="0.2">
      <c r="B28" s="131">
        <f t="shared" si="8"/>
        <v>19</v>
      </c>
      <c r="C28" s="167">
        <f>IF(②社員基本データ入力!H28="","",②社員基本データ入力!H28)</f>
        <v>119</v>
      </c>
      <c r="D28" s="167">
        <f>IF(②社員基本データ入力!I28="","",②社員基本データ入力!I28)</f>
        <v>1</v>
      </c>
      <c r="E28" s="172" t="str">
        <f>IF(②社員基本データ入力!J28="","",②社員基本データ入力!J28)</f>
        <v>AU</v>
      </c>
      <c r="F28" s="534" t="str">
        <f>IF(②社員基本データ入力!K28="","",②社員基本データ入力!K28)</f>
        <v/>
      </c>
      <c r="G28" s="171" t="str">
        <f>IF(②社員基本データ入力!L28="","",②社員基本データ入力!L28)</f>
        <v/>
      </c>
      <c r="H28" s="173" t="str">
        <f>IF(②社員基本データ入力!M28="","",②社員基本データ入力!M28)</f>
        <v>主任</v>
      </c>
      <c r="I28" s="539">
        <f>IF(②社員基本データ入力!N28="","",②社員基本データ入力!N28)</f>
        <v>6</v>
      </c>
      <c r="J28" s="540">
        <f>IF(②社員基本データ入力!O28="","",②社員基本データ入力!O28)</f>
        <v>32912</v>
      </c>
      <c r="K28" s="535">
        <f>IF(②社員基本データ入力!P28="","",②社員基本データ入力!P28)</f>
        <v>40090</v>
      </c>
      <c r="L28" s="175">
        <f t="shared" si="13"/>
        <v>35</v>
      </c>
      <c r="M28" s="175">
        <f t="shared" si="9"/>
        <v>1</v>
      </c>
      <c r="N28" s="175">
        <f t="shared" si="14"/>
        <v>15</v>
      </c>
      <c r="O28" s="175">
        <f t="shared" si="10"/>
        <v>5</v>
      </c>
      <c r="P28" s="552">
        <f>IF(②社員基本データ入力!U28="","",②社員基本データ入力!U28)</f>
        <v>156740</v>
      </c>
      <c r="Q28" s="552">
        <f>IF(②社員基本データ入力!V28="","",②社員基本データ入力!V28)</f>
        <v>131620</v>
      </c>
      <c r="R28" s="553" t="str">
        <f>IF(②社員基本データ入力!W28="","",②社員基本データ入力!W28)</f>
        <v/>
      </c>
      <c r="S28" s="553" t="str">
        <f>IF(②社員基本データ入力!X28="","",②社員基本データ入力!X28)</f>
        <v/>
      </c>
      <c r="T28" s="320">
        <f>IF(②社員基本データ入力!Y28="","",②社員基本データ入力!Y28)</f>
        <v>288360</v>
      </c>
      <c r="U28" s="554">
        <f>IF(③残業代込み賃金設計一覧表!U28="","",③残業代込み賃金設計一覧表!U28)</f>
        <v>156740</v>
      </c>
      <c r="V28" s="554">
        <f>IF(③残業代込み賃金設計一覧表!V28="","",③残業代込み賃金設計一覧表!V28)</f>
        <v>82179.034205231379</v>
      </c>
      <c r="W28" s="555" t="str">
        <f>IF(③残業代込み賃金設計一覧表!W28="","",③残業代込み賃金設計一覧表!W28)</f>
        <v/>
      </c>
      <c r="X28" s="555" t="str">
        <f>IF(③残業代込み賃金設計一覧表!X28="","",③残業代込み賃金設計一覧表!X28)</f>
        <v/>
      </c>
      <c r="Y28" s="329">
        <f>IF(③残業代込み賃金設計一覧表!AE28="","",③残業代込み賃金設計一覧表!AE28)</f>
        <v>238919.03420523138</v>
      </c>
      <c r="Z28" s="320">
        <f>IF(②社員基本データ入力!Z28="","",②社員基本データ入力!Z28)</f>
        <v>10000</v>
      </c>
      <c r="AA28" s="320" t="str">
        <f>IF(②社員基本データ入力!AA28="","",②社員基本データ入力!AA28)</f>
        <v/>
      </c>
      <c r="AB28" s="320" t="str">
        <f>IF(②社員基本データ入力!AB28="","",②社員基本データ入力!AB28)</f>
        <v/>
      </c>
      <c r="AC28" s="320" t="str">
        <f>IF(②社員基本データ入力!AC28="","",②社員基本データ入力!AC28)</f>
        <v/>
      </c>
      <c r="AD28" s="320" t="str">
        <f>IF(②社員基本データ入力!AD28="","",②社員基本データ入力!AD28)</f>
        <v/>
      </c>
      <c r="AE28" s="320" t="str">
        <f>IF(②社員基本データ入力!AE28="","",②社員基本データ入力!AE28)</f>
        <v/>
      </c>
      <c r="AF28" s="320" t="str">
        <f>IF(②社員基本データ入力!AF28="","",②社員基本データ入力!AF28)</f>
        <v/>
      </c>
      <c r="AG28" s="320">
        <f>IF(②社員基本データ入力!AG28="","",②社員基本データ入力!AG28)</f>
        <v>5000</v>
      </c>
      <c r="AH28" s="320">
        <f>IF(②社員基本データ入力!AH28="","",②社員基本データ入力!AH28)</f>
        <v>15000</v>
      </c>
      <c r="AI28" s="320" t="str">
        <f>IF(②社員基本データ入力!AI28="","",②社員基本データ入力!AI28)</f>
        <v/>
      </c>
      <c r="AJ28" s="320" t="str">
        <f>IF(②社員基本データ入力!AJ28="","",②社員基本データ入力!AJ28)</f>
        <v/>
      </c>
      <c r="AK28" s="320" t="str">
        <f>IF(②社員基本データ入力!AK28="","",②社員基本データ入力!AK28)</f>
        <v/>
      </c>
      <c r="AL28" s="320" t="str">
        <f>IF(②社員基本データ入力!AL28="","",②社員基本データ入力!AL28)</f>
        <v/>
      </c>
      <c r="AM28" s="320" t="str">
        <f>IF(②社員基本データ入力!AM28="","",②社員基本データ入力!AM28)</f>
        <v/>
      </c>
      <c r="AN28" s="320" t="str">
        <f>IF(②社員基本データ入力!AN28="","",②社員基本データ入力!AN28)</f>
        <v/>
      </c>
      <c r="AO28" s="600" t="str">
        <f>IF(②社員基本データ入力!AO28="","",②社員基本データ入力!AO28)</f>
        <v/>
      </c>
      <c r="AP28" s="607" t="str">
        <f>IF(②社員基本データ入力!AP28="","",②社員基本データ入力!AP28)</f>
        <v/>
      </c>
      <c r="AQ28" s="320" t="str">
        <f>IF(②社員基本データ入力!AQ28="","",②社員基本データ入力!AQ28)</f>
        <v/>
      </c>
      <c r="AR28" s="608" t="str">
        <f>IF(②社員基本データ入力!AR28="","",②社員基本データ入力!AR28)</f>
        <v/>
      </c>
      <c r="AS28" s="603">
        <f>IF(②社員基本データ入力!AS28="","",②社員基本データ入力!AS28)</f>
        <v>0</v>
      </c>
      <c r="AT28" s="320">
        <f>IF(②社員基本データ入力!AT28="","",②社員基本データ入力!AT28)</f>
        <v>15000</v>
      </c>
      <c r="AU28" s="329">
        <f>IF(③残業代込み賃金設計一覧表!AF28="","",③残業代込み賃金設計一覧表!AF28)</f>
        <v>10000</v>
      </c>
      <c r="AV28" s="329" t="str">
        <f>IF(③残業代込み賃金設計一覧表!AG28="","",③残業代込み賃金設計一覧表!AG28)</f>
        <v/>
      </c>
      <c r="AW28" s="329" t="str">
        <f>IF(③残業代込み賃金設計一覧表!AH28="","",③残業代込み賃金設計一覧表!AH28)</f>
        <v/>
      </c>
      <c r="AX28" s="329" t="str">
        <f>IF(③残業代込み賃金設計一覧表!AI28="","",③残業代込み賃金設計一覧表!AI28)</f>
        <v/>
      </c>
      <c r="AY28" s="329" t="str">
        <f>IF(③残業代込み賃金設計一覧表!AJ28="","",③残業代込み賃金設計一覧表!AJ28)</f>
        <v/>
      </c>
      <c r="AZ28" s="329" t="str">
        <f>IF(③残業代込み賃金設計一覧表!AK28="","",③残業代込み賃金設計一覧表!AK28)</f>
        <v/>
      </c>
      <c r="BA28" s="329" t="str">
        <f>IF(③残業代込み賃金設計一覧表!AL28="","",③残業代込み賃金設計一覧表!AL28)</f>
        <v/>
      </c>
      <c r="BB28" s="329">
        <f>IF(③残業代込み賃金設計一覧表!AM28="","",③残業代込み賃金設計一覧表!AM28)</f>
        <v>5000</v>
      </c>
      <c r="BC28" s="329">
        <f>IF(③残業代込み賃金設計一覧表!AN28="","",③残業代込み賃金設計一覧表!AN28)</f>
        <v>15000</v>
      </c>
      <c r="BD28" s="329" t="str">
        <f>IF(③残業代込み賃金設計一覧表!AO28="","",③残業代込み賃金設計一覧表!AO28)</f>
        <v/>
      </c>
      <c r="BE28" s="329" t="str">
        <f>IF(③残業代込み賃金設計一覧表!AP28="","",③残業代込み賃金設計一覧表!AP28)</f>
        <v/>
      </c>
      <c r="BF28" s="329" t="str">
        <f>IF(③残業代込み賃金設計一覧表!AQ28="","",③残業代込み賃金設計一覧表!AQ28)</f>
        <v/>
      </c>
      <c r="BG28" s="329" t="str">
        <f>IF(③残業代込み賃金設計一覧表!AR28="","",③残業代込み賃金設計一覧表!AR28)</f>
        <v/>
      </c>
      <c r="BH28" s="329" t="str">
        <f>IF(③残業代込み賃金設計一覧表!AS28="","",③残業代込み賃金設計一覧表!AS28)</f>
        <v/>
      </c>
      <c r="BI28" s="329" t="str">
        <f>IF(③残業代込み賃金設計一覧表!AT28="","",③残業代込み賃金設計一覧表!AT28)</f>
        <v/>
      </c>
      <c r="BJ28" s="611" t="str">
        <f>IF(③残業代込み賃金設計一覧表!AU28="","",③残業代込み賃金設計一覧表!AU28)</f>
        <v/>
      </c>
      <c r="BK28" s="618" t="str">
        <f>IF(③残業代込み賃金設計一覧表!AV28="","",③残業代込み賃金設計一覧表!AV28)</f>
        <v/>
      </c>
      <c r="BL28" s="329" t="str">
        <f>IF(③残業代込み賃金設計一覧表!AW28="","",③残業代込み賃金設計一覧表!AW28)</f>
        <v/>
      </c>
      <c r="BM28" s="619" t="str">
        <f>IF(③残業代込み賃金設計一覧表!AX28="","",③残業代込み賃金設計一覧表!AX28)</f>
        <v/>
      </c>
      <c r="BN28" s="614">
        <f>IF(③残業代込み賃金設計一覧表!AY28="","",③残業代込み賃金設計一覧表!AY28)</f>
        <v>0</v>
      </c>
      <c r="BO28" s="329">
        <f>IF(③残業代込み賃金設計一覧表!AZ28="","",③残業代込み賃金設計一覧表!AZ28)</f>
        <v>15000</v>
      </c>
      <c r="BP28" s="320">
        <f>IF(②社員基本データ入力!AV28="","",②社員基本データ入力!AV28)</f>
        <v>43753.846153846156</v>
      </c>
      <c r="BQ28" s="320">
        <f>IF(②社員基本データ入力!AW28="","",②社員基本データ入力!AW28)</f>
        <v>4375.3846153846152</v>
      </c>
      <c r="BR28" s="320">
        <f>IF(②社員基本データ入力!AX28="","",②社員基本データ入力!AX28)</f>
        <v>18901.661538461536</v>
      </c>
      <c r="BS28" s="320">
        <f>IF(②社員基本データ入力!AY28="","",②社員基本データ入力!AY28)</f>
        <v>67030.892307692309</v>
      </c>
      <c r="BT28" s="329">
        <f>IF(③残業代込み賃金設計一覧表!BC28="","",③残業代込み賃金設計一覧表!BC28)</f>
        <v>36622.937625754523</v>
      </c>
      <c r="BU28" s="329">
        <f>IF(③残業代込み賃金設計一覧表!BD28="","",③残業代込み賃金設計一覧表!BD28)</f>
        <v>3662.2937625754525</v>
      </c>
      <c r="BV28" s="329">
        <f>IF(③残業代込み賃金設計一覧表!BE28="","",③残業代込み賃金設計一覧表!BE28)</f>
        <v>15821.109054325956</v>
      </c>
      <c r="BW28" s="329">
        <f>IF(③残業代込み賃金設計一覧表!BF28="","",③残業代込み賃金設計一覧表!BF28)</f>
        <v>56106.340442655928</v>
      </c>
      <c r="BX28" s="329">
        <f>IF(③残業代込み賃金設計一覧表!BI28="","",③残業代込み賃金設計一覧表!BI28)</f>
        <v>60365.517659804987</v>
      </c>
      <c r="BY28" s="213">
        <f>IF(②社員基本データ入力!$AU28="","",②社員基本データ入力!$AU28)</f>
        <v>303360</v>
      </c>
      <c r="BZ28" s="329">
        <f>IF(③残業代込み賃金設計一覧表!$BJ28="","",③残業代込み賃金設計一覧表!$BJ28)</f>
        <v>314284.55186503637</v>
      </c>
      <c r="CA28" s="268">
        <f t="shared" si="11"/>
        <v>10924.551865036367</v>
      </c>
      <c r="CB28" s="213">
        <f>IF(②社員基本データ入力!$AZ28="","",②社員基本データ入力!$AZ28)</f>
        <v>370390.89230769232</v>
      </c>
      <c r="CC28" s="329">
        <f>IF(③残業代込み賃金設計一覧表!$BL28="","",③残業代込み賃金設計一覧表!$BL28)</f>
        <v>370390.89230769232</v>
      </c>
      <c r="CD28" s="268">
        <f t="shared" si="12"/>
        <v>0</v>
      </c>
      <c r="CE28" s="659"/>
      <c r="CF28" s="380">
        <f>IF(②社員基本データ入力!BB28="","",②社員基本データ入力!BB28)</f>
        <v>20</v>
      </c>
      <c r="CG28" s="380">
        <f>IF(②社員基本データ入力!BC28="","",②社員基本データ入力!BC28)</f>
        <v>10</v>
      </c>
      <c r="CH28" s="380">
        <f>IF(②社員基本データ入力!BD28="","",②社員基本データ入力!BD28)</f>
        <v>8</v>
      </c>
      <c r="CI28" s="363">
        <f>IF(③残業代込み賃金設計一覧表!BO28="","",③残業代込み賃金設計一覧表!BO28)</f>
        <v>20</v>
      </c>
      <c r="CJ28" s="363">
        <f>IF(③残業代込み賃金設計一覧表!BP28="","",③残業代込み賃金設計一覧表!BP28)</f>
        <v>10</v>
      </c>
      <c r="CK28" s="363">
        <f>IF(③残業代込み賃金設計一覧表!BQ28="","",③残業代込み賃金設計一覧表!BQ28)</f>
        <v>8</v>
      </c>
      <c r="CL28" s="659"/>
      <c r="CM28" s="320">
        <f>IF(②社員基本データ入力!BF28="","",②社員基本データ入力!BF28)</f>
        <v>303360</v>
      </c>
      <c r="CN28" s="320">
        <f>IF(②社員基本データ入力!BG28="","",②社員基本データ入力!BG28)</f>
        <v>1750.153846153846</v>
      </c>
      <c r="CO28" s="320">
        <f>IF(②社員基本データ入力!BH28="","",②社員基本データ入力!BH28)</f>
        <v>2187.6923076923076</v>
      </c>
      <c r="CP28" s="320">
        <f>IF(②社員基本データ入力!BI28="","",②社員基本データ入力!BI28)</f>
        <v>437.53846153846149</v>
      </c>
      <c r="CQ28" s="320">
        <f>IF(②社員基本データ入力!BJ28="","",②社員基本データ入力!BJ28)</f>
        <v>2362.707692307692</v>
      </c>
      <c r="CR28" s="329">
        <f>IF(③残業代込み賃金設計一覧表!BS28="","",③残業代込み賃金設計一覧表!BS28)</f>
        <v>253919.03420523138</v>
      </c>
      <c r="CS28" s="329">
        <f>IF(③残業代込み賃金設計一覧表!BT28="","",③残業代込み賃金設計一覧表!BT28)</f>
        <v>1464.917505030181</v>
      </c>
      <c r="CT28" s="329">
        <f>IF(③残業代込み賃金設計一覧表!BU28="","",③残業代込み賃金設計一覧表!BU28)</f>
        <v>1831.1468812877263</v>
      </c>
      <c r="CU28" s="329">
        <f>IF(③残業代込み賃金設計一覧表!BV28="","",③残業代込み賃金設計一覧表!BV28)</f>
        <v>366.22937625754525</v>
      </c>
      <c r="CV28" s="329">
        <f>IF(③残業代込み賃金設計一覧表!BW28="","",③残業代込み賃金設計一覧表!BW28)</f>
        <v>1977.6386317907445</v>
      </c>
      <c r="CW28" s="659"/>
      <c r="CX28" s="384">
        <f>IF(②社員基本データ入力!BL28="","",②社員基本データ入力!BL28)</f>
        <v>303360</v>
      </c>
      <c r="CY28" s="384">
        <f>IF(②社員基本データ入力!BM28="","",②社員基本データ入力!BM28)</f>
        <v>1750.153846153846</v>
      </c>
      <c r="CZ28" s="385" t="str">
        <f>IF(②社員基本データ入力!BN28="","",②社員基本データ入力!BN28)</f>
        <v>○</v>
      </c>
      <c r="DA28" s="367">
        <f>IF(③残業代込み賃金設計一覧表!BY28="","",③残業代込み賃金設計一覧表!BY28)</f>
        <v>248919.03420523138</v>
      </c>
      <c r="DB28" s="367">
        <f>IF(③残業代込み賃金設計一覧表!BZ28="","",③残業代込み賃金設計一覧表!BZ28)</f>
        <v>1436.0713511840272</v>
      </c>
      <c r="DC28" s="368" t="str">
        <f>IF(③残業代込み賃金設計一覧表!CA28="","",③残業代込み賃金設計一覧表!CA28)</f>
        <v>○</v>
      </c>
      <c r="DD28" s="659"/>
      <c r="DE28" s="389">
        <f>IF(②社員基本データ入力!BP28="","",②社員基本データ入力!BP28)</f>
        <v>45</v>
      </c>
      <c r="DF28" s="389">
        <f>IF(②社員基本データ入力!BQ28="","",②社員基本データ入力!BQ28)</f>
        <v>20</v>
      </c>
      <c r="DG28" s="389">
        <f>IF(②社員基本データ入力!BR28="","",②社員基本データ入力!BR28)</f>
        <v>8</v>
      </c>
      <c r="DH28" s="659"/>
      <c r="DI28" s="372">
        <f>IF(③残業代込み賃金設計一覧表!CG28="","",③残業代込み賃金設計一覧表!CG28)</f>
        <v>25</v>
      </c>
      <c r="DJ28" s="372">
        <f>IF(③残業代込み賃金設計一覧表!CH28="","",③残業代込み賃金設計一覧表!CH28)</f>
        <v>10</v>
      </c>
      <c r="DK28" s="372">
        <f>IF(③残業代込み賃金設計一覧表!CI28="","",③残業代込み賃金設計一覧表!CI28)</f>
        <v>0</v>
      </c>
      <c r="DL28" s="659"/>
      <c r="DM28" s="372">
        <f>IF(③残業代込み賃金設計一覧表!CK28="","",③残業代込み賃金設計一覧表!CK28)</f>
        <v>20</v>
      </c>
      <c r="DN28" s="372">
        <f>IF(③残業代込み賃金設計一覧表!CL28="","",③残業代込み賃金設計一覧表!CL28)</f>
        <v>10</v>
      </c>
      <c r="DO28" s="372">
        <f>IF(③残業代込み賃金設計一覧表!CM28="","",③残業代込み賃金設計一覧表!CM28)</f>
        <v>8</v>
      </c>
      <c r="DQ28" s="264">
        <f>IF(③残業代込み賃金設計一覧表!CO28="","",③残業代込み賃金設計一覧表!CO28)</f>
        <v>0</v>
      </c>
      <c r="DS28" s="264">
        <f>IF(③残業代込み賃金設計一覧表!CQ28="","",③残業代込み賃金設計一覧表!CQ28)</f>
        <v>25</v>
      </c>
    </row>
    <row r="29" spans="2:123" s="112" customFormat="1" ht="18" customHeight="1" x14ac:dyDescent="0.2">
      <c r="B29" s="131">
        <f t="shared" si="8"/>
        <v>20</v>
      </c>
      <c r="C29" s="167">
        <f>IF(②社員基本データ入力!H29="","",②社員基本データ入力!H29)</f>
        <v>120</v>
      </c>
      <c r="D29" s="167">
        <f>IF(②社員基本データ入力!I29="","",②社員基本データ入力!I29)</f>
        <v>1</v>
      </c>
      <c r="E29" s="172" t="str">
        <f>IF(②社員基本データ入力!J29="","",②社員基本データ入力!J29)</f>
        <v>AV</v>
      </c>
      <c r="F29" s="534" t="str">
        <f>IF(②社員基本データ入力!K29="","",②社員基本データ入力!K29)</f>
        <v/>
      </c>
      <c r="G29" s="171" t="str">
        <f>IF(②社員基本データ入力!L29="","",②社員基本データ入力!L29)</f>
        <v/>
      </c>
      <c r="H29" s="173" t="str">
        <f>IF(②社員基本データ入力!M29="","",②社員基本データ入力!M29)</f>
        <v>部長</v>
      </c>
      <c r="I29" s="539">
        <f>IF(②社員基本データ入力!N29="","",②社員基本データ入力!N29)</f>
        <v>11</v>
      </c>
      <c r="J29" s="540">
        <f>IF(②社員基本データ入力!O29="","",②社員基本データ入力!O29)</f>
        <v>30990</v>
      </c>
      <c r="K29" s="535">
        <f>IF(②社員基本データ入力!P29="","",②社員基本データ入力!P29)</f>
        <v>40287</v>
      </c>
      <c r="L29" s="175">
        <f t="shared" si="13"/>
        <v>40</v>
      </c>
      <c r="M29" s="175">
        <f t="shared" si="9"/>
        <v>4</v>
      </c>
      <c r="N29" s="175">
        <f t="shared" si="14"/>
        <v>14</v>
      </c>
      <c r="O29" s="175">
        <f t="shared" si="10"/>
        <v>11</v>
      </c>
      <c r="P29" s="552">
        <f>IF(②社員基本データ入力!U29="","",②社員基本データ入力!U29)</f>
        <v>164240</v>
      </c>
      <c r="Q29" s="552">
        <f>IF(②社員基本データ入力!V29="","",②社員基本データ入力!V29)</f>
        <v>255200</v>
      </c>
      <c r="R29" s="553" t="str">
        <f>IF(②社員基本データ入力!W29="","",②社員基本データ入力!W29)</f>
        <v/>
      </c>
      <c r="S29" s="553" t="str">
        <f>IF(②社員基本データ入力!X29="","",②社員基本データ入力!X29)</f>
        <v/>
      </c>
      <c r="T29" s="320">
        <f>IF(②社員基本データ入力!Y29="","",②社員基本データ入力!Y29)</f>
        <v>419440</v>
      </c>
      <c r="U29" s="554">
        <f>IF(③残業代込み賃金設計一覧表!U29="","",③残業代込み賃金設計一覧表!U29)</f>
        <v>164240</v>
      </c>
      <c r="V29" s="554">
        <f>IF(③残業代込み賃金設計一覧表!V29="","",③残業代込み賃金設計一覧表!V29)</f>
        <v>247956.77725118486</v>
      </c>
      <c r="W29" s="555" t="str">
        <f>IF(③残業代込み賃金設計一覧表!W29="","",③残業代込み賃金設計一覧表!W29)</f>
        <v/>
      </c>
      <c r="X29" s="555" t="str">
        <f>IF(③残業代込み賃金設計一覧表!X29="","",③残業代込み賃金設計一覧表!X29)</f>
        <v/>
      </c>
      <c r="Y29" s="329">
        <f>IF(③残業代込み賃金設計一覧表!AE29="","",③残業代込み賃金設計一覧表!AE29)</f>
        <v>412196.77725118486</v>
      </c>
      <c r="Z29" s="320">
        <f>IF(②社員基本データ入力!Z29="","",②社員基本データ入力!Z29)</f>
        <v>70000</v>
      </c>
      <c r="AA29" s="320">
        <f>IF(②社員基本データ入力!AA29="","",②社員基本データ入力!AA29)</f>
        <v>15000</v>
      </c>
      <c r="AB29" s="320" t="str">
        <f>IF(②社員基本データ入力!AB29="","",②社員基本データ入力!AB29)</f>
        <v/>
      </c>
      <c r="AC29" s="320" t="str">
        <f>IF(②社員基本データ入力!AC29="","",②社員基本データ入力!AC29)</f>
        <v/>
      </c>
      <c r="AD29" s="320" t="str">
        <f>IF(②社員基本データ入力!AD29="","",②社員基本データ入力!AD29)</f>
        <v/>
      </c>
      <c r="AE29" s="320" t="str">
        <f>IF(②社員基本データ入力!AE29="","",②社員基本データ入力!AE29)</f>
        <v/>
      </c>
      <c r="AF29" s="320" t="str">
        <f>IF(②社員基本データ入力!AF29="","",②社員基本データ入力!AF29)</f>
        <v/>
      </c>
      <c r="AG29" s="320">
        <f>IF(②社員基本データ入力!AG29="","",②社員基本データ入力!AG29)</f>
        <v>5000</v>
      </c>
      <c r="AH29" s="320">
        <f>IF(②社員基本データ入力!AH29="","",②社員基本データ入力!AH29)</f>
        <v>90000</v>
      </c>
      <c r="AI29" s="320">
        <f>IF(②社員基本データ入力!AI29="","",②社員基本データ入力!AI29)</f>
        <v>15000</v>
      </c>
      <c r="AJ29" s="320" t="str">
        <f>IF(②社員基本データ入力!AJ29="","",②社員基本データ入力!AJ29)</f>
        <v/>
      </c>
      <c r="AK29" s="320" t="str">
        <f>IF(②社員基本データ入力!AK29="","",②社員基本データ入力!AK29)</f>
        <v/>
      </c>
      <c r="AL29" s="320" t="str">
        <f>IF(②社員基本データ入力!AL29="","",②社員基本データ入力!AL29)</f>
        <v/>
      </c>
      <c r="AM29" s="320" t="str">
        <f>IF(②社員基本データ入力!AM29="","",②社員基本データ入力!AM29)</f>
        <v/>
      </c>
      <c r="AN29" s="320" t="str">
        <f>IF(②社員基本データ入力!AN29="","",②社員基本データ入力!AN29)</f>
        <v/>
      </c>
      <c r="AO29" s="600" t="str">
        <f>IF(②社員基本データ入力!AO29="","",②社員基本データ入力!AO29)</f>
        <v/>
      </c>
      <c r="AP29" s="607" t="str">
        <f>IF(②社員基本データ入力!AP29="","",②社員基本データ入力!AP29)</f>
        <v/>
      </c>
      <c r="AQ29" s="320" t="str">
        <f>IF(②社員基本データ入力!AQ29="","",②社員基本データ入力!AQ29)</f>
        <v/>
      </c>
      <c r="AR29" s="608" t="str">
        <f>IF(②社員基本データ入力!AR29="","",②社員基本データ入力!AR29)</f>
        <v/>
      </c>
      <c r="AS29" s="603">
        <f>IF(②社員基本データ入力!AS29="","",②社員基本データ入力!AS29)</f>
        <v>15000</v>
      </c>
      <c r="AT29" s="320">
        <f>IF(②社員基本データ入力!AT29="","",②社員基本データ入力!AT29)</f>
        <v>105000</v>
      </c>
      <c r="AU29" s="329">
        <f>IF(③残業代込み賃金設計一覧表!AF29="","",③残業代込み賃金設計一覧表!AF29)</f>
        <v>70000</v>
      </c>
      <c r="AV29" s="329">
        <f>IF(③残業代込み賃金設計一覧表!AG29="","",③残業代込み賃金設計一覧表!AG29)</f>
        <v>15000</v>
      </c>
      <c r="AW29" s="329" t="str">
        <f>IF(③残業代込み賃金設計一覧表!AH29="","",③残業代込み賃金設計一覧表!AH29)</f>
        <v/>
      </c>
      <c r="AX29" s="329" t="str">
        <f>IF(③残業代込み賃金設計一覧表!AI29="","",③残業代込み賃金設計一覧表!AI29)</f>
        <v/>
      </c>
      <c r="AY29" s="329" t="str">
        <f>IF(③残業代込み賃金設計一覧表!AJ29="","",③残業代込み賃金設計一覧表!AJ29)</f>
        <v/>
      </c>
      <c r="AZ29" s="329" t="str">
        <f>IF(③残業代込み賃金設計一覧表!AK29="","",③残業代込み賃金設計一覧表!AK29)</f>
        <v/>
      </c>
      <c r="BA29" s="329" t="str">
        <f>IF(③残業代込み賃金設計一覧表!AL29="","",③残業代込み賃金設計一覧表!AL29)</f>
        <v/>
      </c>
      <c r="BB29" s="329">
        <f>IF(③残業代込み賃金設計一覧表!AM29="","",③残業代込み賃金設計一覧表!AM29)</f>
        <v>5000</v>
      </c>
      <c r="BC29" s="329">
        <f>IF(③残業代込み賃金設計一覧表!AN29="","",③残業代込み賃金設計一覧表!AN29)</f>
        <v>90000</v>
      </c>
      <c r="BD29" s="329">
        <f>IF(③残業代込み賃金設計一覧表!AO29="","",③残業代込み賃金設計一覧表!AO29)</f>
        <v>15000</v>
      </c>
      <c r="BE29" s="329" t="str">
        <f>IF(③残業代込み賃金設計一覧表!AP29="","",③残業代込み賃金設計一覧表!AP29)</f>
        <v/>
      </c>
      <c r="BF29" s="329" t="str">
        <f>IF(③残業代込み賃金設計一覧表!AQ29="","",③残業代込み賃金設計一覧表!AQ29)</f>
        <v/>
      </c>
      <c r="BG29" s="329" t="str">
        <f>IF(③残業代込み賃金設計一覧表!AR29="","",③残業代込み賃金設計一覧表!AR29)</f>
        <v/>
      </c>
      <c r="BH29" s="329" t="str">
        <f>IF(③残業代込み賃金設計一覧表!AS29="","",③残業代込み賃金設計一覧表!AS29)</f>
        <v/>
      </c>
      <c r="BI29" s="329" t="str">
        <f>IF(③残業代込み賃金設計一覧表!AT29="","",③残業代込み賃金設計一覧表!AT29)</f>
        <v/>
      </c>
      <c r="BJ29" s="611" t="str">
        <f>IF(③残業代込み賃金設計一覧表!AU29="","",③残業代込み賃金設計一覧表!AU29)</f>
        <v/>
      </c>
      <c r="BK29" s="618" t="str">
        <f>IF(③残業代込み賃金設計一覧表!AV29="","",③残業代込み賃金設計一覧表!AV29)</f>
        <v/>
      </c>
      <c r="BL29" s="329" t="str">
        <f>IF(③残業代込み賃金設計一覧表!AW29="","",③残業代込み賃金設計一覧表!AW29)</f>
        <v/>
      </c>
      <c r="BM29" s="619" t="str">
        <f>IF(③残業代込み賃金設計一覧表!AX29="","",③残業代込み賃金設計一覧表!AX29)</f>
        <v/>
      </c>
      <c r="BN29" s="614">
        <f>IF(③残業代込み賃金設計一覧表!AY29="","",③残業代込み賃金設計一覧表!AY29)</f>
        <v>15000</v>
      </c>
      <c r="BO29" s="329">
        <f>IF(③残業代込み賃金設計一覧表!AZ29="","",③残業代込み賃金設計一覧表!AZ29)</f>
        <v>105000</v>
      </c>
      <c r="BP29" s="320">
        <f>IF(②社員基本データ入力!AV29="","",②社員基本データ入力!AV29)</f>
        <v>0</v>
      </c>
      <c r="BQ29" s="320">
        <f>IF(②社員基本データ入力!AW29="","",②社員基本データ入力!AW29)</f>
        <v>0</v>
      </c>
      <c r="BR29" s="320">
        <f>IF(②社員基本データ入力!AX29="","",②社員基本データ入力!AX29)</f>
        <v>0</v>
      </c>
      <c r="BS29" s="320">
        <f>IF(②社員基本データ入力!AY29="","",②社員基本データ入力!AY29)</f>
        <v>0</v>
      </c>
      <c r="BT29" s="329">
        <f>IF(③残業代込み賃金設計一覧表!BC29="","",③残業代込み賃金設計一覧表!BC29)</f>
        <v>0</v>
      </c>
      <c r="BU29" s="329">
        <f>IF(③残業代込み賃金設計一覧表!BD29="","",③残業代込み賃金設計一覧表!BD29)</f>
        <v>0</v>
      </c>
      <c r="BV29" s="329">
        <f>IF(③残業代込み賃金設計一覧表!BE29="","",③残業代込み賃金設計一覧表!BE29)</f>
        <v>0</v>
      </c>
      <c r="BW29" s="329">
        <f>IF(③残業代込み賃金設計一覧表!BF29="","",③残業代込み賃金設計一覧表!BF29)</f>
        <v>0</v>
      </c>
      <c r="BX29" s="329">
        <f>IF(③残業代込み賃金設計一覧表!BI29="","",③残業代込み賃金設計一覧表!BI29)</f>
        <v>7243.2227488151402</v>
      </c>
      <c r="BY29" s="213">
        <f>IF(②社員基本データ入力!$AU29="","",②社員基本データ入力!$AU29)</f>
        <v>524440</v>
      </c>
      <c r="BZ29" s="329">
        <f>IF(③残業代込み賃金設計一覧表!$BJ29="","",③残業代込み賃金設計一覧表!$BJ29)</f>
        <v>524440</v>
      </c>
      <c r="CA29" s="268">
        <f t="shared" si="11"/>
        <v>0</v>
      </c>
      <c r="CB29" s="213">
        <f>IF(②社員基本データ入力!$AZ29="","",②社員基本データ入力!$AZ29)</f>
        <v>524440</v>
      </c>
      <c r="CC29" s="329">
        <f>IF(③残業代込み賃金設計一覧表!$BL29="","",③残業代込み賃金設計一覧表!$BL29)</f>
        <v>524440</v>
      </c>
      <c r="CD29" s="268">
        <f t="shared" si="12"/>
        <v>0</v>
      </c>
      <c r="CE29" s="659"/>
      <c r="CF29" s="380">
        <f>IF(②社員基本データ入力!BB29="","",②社員基本データ入力!BB29)</f>
        <v>0</v>
      </c>
      <c r="CG29" s="380">
        <f>IF(②社員基本データ入力!BC29="","",②社員基本データ入力!BC29)</f>
        <v>0</v>
      </c>
      <c r="CH29" s="380">
        <f>IF(②社員基本データ入力!BD29="","",②社員基本データ入力!BD29)</f>
        <v>0</v>
      </c>
      <c r="CI29" s="363">
        <f>IF(③残業代込み賃金設計一覧表!BO29="","",③残業代込み賃金設計一覧表!BO29)</f>
        <v>0</v>
      </c>
      <c r="CJ29" s="363">
        <f>IF(③残業代込み賃金設計一覧表!BP29="","",③残業代込み賃金設計一覧表!BP29)</f>
        <v>0</v>
      </c>
      <c r="CK29" s="363">
        <f>IF(③残業代込み賃金設計一覧表!BQ29="","",③残業代込み賃金設計一覧表!BQ29)</f>
        <v>0</v>
      </c>
      <c r="CL29" s="659"/>
      <c r="CM29" s="320">
        <f>IF(②社員基本データ入力!BF29="","",②社員基本データ入力!BF29)</f>
        <v>509440</v>
      </c>
      <c r="CN29" s="320">
        <f>IF(②社員基本データ入力!BG29="","",②社員基本データ入力!BG29)</f>
        <v>2939.0769230769229</v>
      </c>
      <c r="CO29" s="320">
        <f>IF(②社員基本データ入力!BH29="","",②社員基本データ入力!BH29)</f>
        <v>3673.8461538461534</v>
      </c>
      <c r="CP29" s="320">
        <f>IF(②社員基本データ入力!BI29="","",②社員基本データ入力!BI29)</f>
        <v>734.76923076923072</v>
      </c>
      <c r="CQ29" s="320">
        <f>IF(②社員基本データ入力!BJ29="","",②社員基本データ入力!BJ29)</f>
        <v>3967.7538461538461</v>
      </c>
      <c r="CR29" s="329">
        <f>IF(③残業代込み賃金設計一覧表!BS29="","",③残業代込み賃金設計一覧表!BS29)</f>
        <v>502196.77725118486</v>
      </c>
      <c r="CS29" s="329">
        <f>IF(③残業代込み賃金設計一覧表!BT29="","",③残業代込み賃金設計一覧表!BT29)</f>
        <v>2897.2890995260664</v>
      </c>
      <c r="CT29" s="329">
        <f>IF(③残業代込み賃金設計一覧表!BU29="","",③残業代込み賃金設計一覧表!BU29)</f>
        <v>3621.6113744075828</v>
      </c>
      <c r="CU29" s="329">
        <f>IF(③残業代込み賃金設計一覧表!BV29="","",③残業代込み賃金設計一覧表!BV29)</f>
        <v>724.32227488151659</v>
      </c>
      <c r="CV29" s="329">
        <f>IF(③残業代込み賃金設計一覧表!BW29="","",③残業代込み賃金設計一覧表!BW29)</f>
        <v>3911.3402843601898</v>
      </c>
      <c r="CW29" s="659"/>
      <c r="CX29" s="384">
        <f>IF(②社員基本データ入力!BL29="","",②社員基本データ入力!BL29)</f>
        <v>509440</v>
      </c>
      <c r="CY29" s="384">
        <f>IF(②社員基本データ入力!BM29="","",②社員基本データ入力!BM29)</f>
        <v>2939.0769230769229</v>
      </c>
      <c r="CZ29" s="385" t="str">
        <f>IF(②社員基本データ入力!BN29="","",②社員基本データ入力!BN29)</f>
        <v>○</v>
      </c>
      <c r="DA29" s="367">
        <f>IF(③残業代込み賃金設計一覧表!BY29="","",③残業代込み賃金設計一覧表!BY29)</f>
        <v>497196.77725118486</v>
      </c>
      <c r="DB29" s="367">
        <f>IF(③残業代込み賃金設計一覧表!BZ29="","",③残業代込み賃金設計一覧表!BZ29)</f>
        <v>2868.4429456799126</v>
      </c>
      <c r="DC29" s="368" t="str">
        <f>IF(③残業代込み賃金設計一覧表!CA29="","",③残業代込み賃金設計一覧表!CA29)</f>
        <v>○</v>
      </c>
      <c r="DD29" s="659"/>
      <c r="DE29" s="389">
        <f>IF(②社員基本データ入力!BP29="","",②社員基本データ入力!BP29)</f>
        <v>45</v>
      </c>
      <c r="DF29" s="389">
        <f>IF(②社員基本データ入力!BQ29="","",②社員基本データ入力!BQ29)</f>
        <v>20</v>
      </c>
      <c r="DG29" s="389">
        <f>IF(②社員基本データ入力!BR29="","",②社員基本データ入力!BR29)</f>
        <v>8</v>
      </c>
      <c r="DH29" s="659"/>
      <c r="DI29" s="372">
        <f>IF(③残業代込み賃金設計一覧表!CG29="","",③残業代込み賃金設計一覧表!CG29)</f>
        <v>25</v>
      </c>
      <c r="DJ29" s="372">
        <f>IF(③残業代込み賃金設計一覧表!CH29="","",③残業代込み賃金設計一覧表!CH29)</f>
        <v>10</v>
      </c>
      <c r="DK29" s="372">
        <f>IF(③残業代込み賃金設計一覧表!CI29="","",③残業代込み賃金設計一覧表!CI29)</f>
        <v>0</v>
      </c>
      <c r="DL29" s="659"/>
      <c r="DM29" s="372">
        <f>IF(③残業代込み賃金設計一覧表!CK29="","",③残業代込み賃金設計一覧表!CK29)</f>
        <v>20</v>
      </c>
      <c r="DN29" s="372">
        <f>IF(③残業代込み賃金設計一覧表!CL29="","",③残業代込み賃金設計一覧表!CL29)</f>
        <v>10</v>
      </c>
      <c r="DO29" s="372">
        <f>IF(③残業代込み賃金設計一覧表!CM29="","",③残業代込み賃金設計一覧表!CM29)</f>
        <v>8</v>
      </c>
      <c r="DQ29" s="264">
        <f>IF(③残業代込み賃金設計一覧表!CO29="","",③残業代込み賃金設計一覧表!CO29)</f>
        <v>0</v>
      </c>
      <c r="DS29" s="264">
        <f>IF(③残業代込み賃金設計一覧表!CQ29="","",③残業代込み賃金設計一覧表!CQ29)</f>
        <v>25</v>
      </c>
    </row>
    <row r="30" spans="2:123" s="112" customFormat="1" ht="18" customHeight="1" x14ac:dyDescent="0.2">
      <c r="B30" s="131">
        <f t="shared" si="8"/>
        <v>21</v>
      </c>
      <c r="C30" s="167">
        <f>IF(②社員基本データ入力!H30="","",②社員基本データ入力!H30)</f>
        <v>121</v>
      </c>
      <c r="D30" s="167">
        <f>IF(②社員基本データ入力!I30="","",②社員基本データ入力!I30)</f>
        <v>1</v>
      </c>
      <c r="E30" s="172" t="str">
        <f>IF(②社員基本データ入力!J30="","",②社員基本データ入力!J30)</f>
        <v>AW</v>
      </c>
      <c r="F30" s="534" t="str">
        <f>IF(②社員基本データ入力!K30="","",②社員基本データ入力!K30)</f>
        <v/>
      </c>
      <c r="G30" s="171" t="str">
        <f>IF(②社員基本データ入力!L30="","",②社員基本データ入力!L30)</f>
        <v/>
      </c>
      <c r="H30" s="173" t="str">
        <f>IF(②社員基本データ入力!M30="","",②社員基本データ入力!M30)</f>
        <v>主任</v>
      </c>
      <c r="I30" s="539">
        <f>IF(②社員基本データ入力!N30="","",②社員基本データ入力!N30)</f>
        <v>6</v>
      </c>
      <c r="J30" s="540">
        <f>IF(②社員基本データ入力!O30="","",②社員基本データ入力!O30)</f>
        <v>32174</v>
      </c>
      <c r="K30" s="535">
        <f>IF(②社員基本データ入力!P30="","",②社員基本データ入力!P30)</f>
        <v>40553</v>
      </c>
      <c r="L30" s="175">
        <f t="shared" si="13"/>
        <v>37</v>
      </c>
      <c r="M30" s="175">
        <f t="shared" si="9"/>
        <v>2</v>
      </c>
      <c r="N30" s="175">
        <f t="shared" si="14"/>
        <v>14</v>
      </c>
      <c r="O30" s="175">
        <f t="shared" si="10"/>
        <v>2</v>
      </c>
      <c r="P30" s="552">
        <f>IF(②社員基本データ入力!U30="","",②社員基本データ入力!U30)</f>
        <v>159740</v>
      </c>
      <c r="Q30" s="552">
        <f>IF(②社員基本データ入力!V30="","",②社員基本データ入力!V30)</f>
        <v>125200</v>
      </c>
      <c r="R30" s="553" t="str">
        <f>IF(②社員基本データ入力!W30="","",②社員基本データ入力!W30)</f>
        <v/>
      </c>
      <c r="S30" s="553" t="str">
        <f>IF(②社員基本データ入力!X30="","",②社員基本データ入力!X30)</f>
        <v/>
      </c>
      <c r="T30" s="320">
        <f>IF(②社員基本データ入力!Y30="","",②社員基本データ入力!Y30)</f>
        <v>284940</v>
      </c>
      <c r="U30" s="554">
        <f>IF(③残業代込み賃金設計一覧表!U30="","",③残業代込み賃金設計一覧表!U30)</f>
        <v>159740</v>
      </c>
      <c r="V30" s="554">
        <f>IF(③残業代込み賃金設計一覧表!V30="","",③残業代込み賃金設計一覧表!V30)</f>
        <v>75501.529175050324</v>
      </c>
      <c r="W30" s="555" t="str">
        <f>IF(③残業代込み賃金設計一覧表!W30="","",③残業代込み賃金設計一覧表!W30)</f>
        <v/>
      </c>
      <c r="X30" s="555" t="str">
        <f>IF(③残業代込み賃金設計一覧表!X30="","",③残業代込み賃金設計一覧表!X30)</f>
        <v/>
      </c>
      <c r="Y30" s="329">
        <f>IF(③残業代込み賃金設計一覧表!AE30="","",③残業代込み賃金設計一覧表!AE30)</f>
        <v>235241.52917505032</v>
      </c>
      <c r="Z30" s="320">
        <f>IF(②社員基本データ入力!Z30="","",②社員基本データ入力!Z30)</f>
        <v>10000</v>
      </c>
      <c r="AA30" s="320">
        <f>IF(②社員基本データ入力!AA30="","",②社員基本データ入力!AA30)</f>
        <v>5000</v>
      </c>
      <c r="AB30" s="320" t="str">
        <f>IF(②社員基本データ入力!AB30="","",②社員基本データ入力!AB30)</f>
        <v/>
      </c>
      <c r="AC30" s="320" t="str">
        <f>IF(②社員基本データ入力!AC30="","",②社員基本データ入力!AC30)</f>
        <v/>
      </c>
      <c r="AD30" s="320" t="str">
        <f>IF(②社員基本データ入力!AD30="","",②社員基本データ入力!AD30)</f>
        <v/>
      </c>
      <c r="AE30" s="320" t="str">
        <f>IF(②社員基本データ入力!AE30="","",②社員基本データ入力!AE30)</f>
        <v/>
      </c>
      <c r="AF30" s="320" t="str">
        <f>IF(②社員基本データ入力!AF30="","",②社員基本データ入力!AF30)</f>
        <v/>
      </c>
      <c r="AG30" s="320">
        <f>IF(②社員基本データ入力!AG30="","",②社員基本データ入力!AG30)</f>
        <v>5000</v>
      </c>
      <c r="AH30" s="320">
        <f>IF(②社員基本データ入力!AH30="","",②社員基本データ入力!AH30)</f>
        <v>20000</v>
      </c>
      <c r="AI30" s="320">
        <f>IF(②社員基本データ入力!AI30="","",②社員基本データ入力!AI30)</f>
        <v>15000</v>
      </c>
      <c r="AJ30" s="320" t="str">
        <f>IF(②社員基本データ入力!AJ30="","",②社員基本データ入力!AJ30)</f>
        <v/>
      </c>
      <c r="AK30" s="320" t="str">
        <f>IF(②社員基本データ入力!AK30="","",②社員基本データ入力!AK30)</f>
        <v/>
      </c>
      <c r="AL30" s="320" t="str">
        <f>IF(②社員基本データ入力!AL30="","",②社員基本データ入力!AL30)</f>
        <v/>
      </c>
      <c r="AM30" s="320" t="str">
        <f>IF(②社員基本データ入力!AM30="","",②社員基本データ入力!AM30)</f>
        <v/>
      </c>
      <c r="AN30" s="320" t="str">
        <f>IF(②社員基本データ入力!AN30="","",②社員基本データ入力!AN30)</f>
        <v/>
      </c>
      <c r="AO30" s="600" t="str">
        <f>IF(②社員基本データ入力!AO30="","",②社員基本データ入力!AO30)</f>
        <v/>
      </c>
      <c r="AP30" s="607" t="str">
        <f>IF(②社員基本データ入力!AP30="","",②社員基本データ入力!AP30)</f>
        <v/>
      </c>
      <c r="AQ30" s="320" t="str">
        <f>IF(②社員基本データ入力!AQ30="","",②社員基本データ入力!AQ30)</f>
        <v/>
      </c>
      <c r="AR30" s="608" t="str">
        <f>IF(②社員基本データ入力!AR30="","",②社員基本データ入力!AR30)</f>
        <v/>
      </c>
      <c r="AS30" s="603">
        <f>IF(②社員基本データ入力!AS30="","",②社員基本データ入力!AS30)</f>
        <v>15000</v>
      </c>
      <c r="AT30" s="320">
        <f>IF(②社員基本データ入力!AT30="","",②社員基本データ入力!AT30)</f>
        <v>35000</v>
      </c>
      <c r="AU30" s="329">
        <f>IF(③残業代込み賃金設計一覧表!AF30="","",③残業代込み賃金設計一覧表!AF30)</f>
        <v>10000</v>
      </c>
      <c r="AV30" s="329">
        <f>IF(③残業代込み賃金設計一覧表!AG30="","",③残業代込み賃金設計一覧表!AG30)</f>
        <v>5000</v>
      </c>
      <c r="AW30" s="329" t="str">
        <f>IF(③残業代込み賃金設計一覧表!AH30="","",③残業代込み賃金設計一覧表!AH30)</f>
        <v/>
      </c>
      <c r="AX30" s="329" t="str">
        <f>IF(③残業代込み賃金設計一覧表!AI30="","",③残業代込み賃金設計一覧表!AI30)</f>
        <v/>
      </c>
      <c r="AY30" s="329" t="str">
        <f>IF(③残業代込み賃金設計一覧表!AJ30="","",③残業代込み賃金設計一覧表!AJ30)</f>
        <v/>
      </c>
      <c r="AZ30" s="329" t="str">
        <f>IF(③残業代込み賃金設計一覧表!AK30="","",③残業代込み賃金設計一覧表!AK30)</f>
        <v/>
      </c>
      <c r="BA30" s="329" t="str">
        <f>IF(③残業代込み賃金設計一覧表!AL30="","",③残業代込み賃金設計一覧表!AL30)</f>
        <v/>
      </c>
      <c r="BB30" s="329">
        <f>IF(③残業代込み賃金設計一覧表!AM30="","",③残業代込み賃金設計一覧表!AM30)</f>
        <v>5000</v>
      </c>
      <c r="BC30" s="329">
        <f>IF(③残業代込み賃金設計一覧表!AN30="","",③残業代込み賃金設計一覧表!AN30)</f>
        <v>20000</v>
      </c>
      <c r="BD30" s="329">
        <f>IF(③残業代込み賃金設計一覧表!AO30="","",③残業代込み賃金設計一覧表!AO30)</f>
        <v>15000</v>
      </c>
      <c r="BE30" s="329" t="str">
        <f>IF(③残業代込み賃金設計一覧表!AP30="","",③残業代込み賃金設計一覧表!AP30)</f>
        <v/>
      </c>
      <c r="BF30" s="329" t="str">
        <f>IF(③残業代込み賃金設計一覧表!AQ30="","",③残業代込み賃金設計一覧表!AQ30)</f>
        <v/>
      </c>
      <c r="BG30" s="329" t="str">
        <f>IF(③残業代込み賃金設計一覧表!AR30="","",③残業代込み賃金設計一覧表!AR30)</f>
        <v/>
      </c>
      <c r="BH30" s="329" t="str">
        <f>IF(③残業代込み賃金設計一覧表!AS30="","",③残業代込み賃金設計一覧表!AS30)</f>
        <v/>
      </c>
      <c r="BI30" s="329" t="str">
        <f>IF(③残業代込み賃金設計一覧表!AT30="","",③残業代込み賃金設計一覧表!AT30)</f>
        <v/>
      </c>
      <c r="BJ30" s="611" t="str">
        <f>IF(③残業代込み賃金設計一覧表!AU30="","",③残業代込み賃金設計一覧表!AU30)</f>
        <v/>
      </c>
      <c r="BK30" s="618" t="str">
        <f>IF(③残業代込み賃金設計一覧表!AV30="","",③残業代込み賃金設計一覧表!AV30)</f>
        <v/>
      </c>
      <c r="BL30" s="329" t="str">
        <f>IF(③残業代込み賃金設計一覧表!AW30="","",③残業代込み賃金設計一覧表!AW30)</f>
        <v/>
      </c>
      <c r="BM30" s="619" t="str">
        <f>IF(③残業代込み賃金設計一覧表!AX30="","",③残業代込み賃金設計一覧表!AX30)</f>
        <v/>
      </c>
      <c r="BN30" s="614">
        <f>IF(③残業代込み賃金設計一覧表!AY30="","",③残業代込み賃金設計一覧表!AY30)</f>
        <v>15000</v>
      </c>
      <c r="BO30" s="329">
        <f>IF(③残業代込み賃金設計一覧表!AZ30="","",③残業代込み賃金設計一覧表!AZ30)</f>
        <v>35000</v>
      </c>
      <c r="BP30" s="320">
        <f>IF(②社員基本データ入力!AV30="","",②社員基本データ入力!AV30)</f>
        <v>43981.730769230773</v>
      </c>
      <c r="BQ30" s="320">
        <f>IF(②社員基本データ入力!AW30="","",②社員基本データ入力!AW30)</f>
        <v>4398.1730769230771</v>
      </c>
      <c r="BR30" s="320">
        <f>IF(②社員基本データ入力!AX30="","",②社員基本データ入力!AX30)</f>
        <v>19000.107692307694</v>
      </c>
      <c r="BS30" s="320">
        <f>IF(②社員基本データ入力!AY30="","",②社員基本データ入力!AY30)</f>
        <v>67380.011538461549</v>
      </c>
      <c r="BT30" s="329">
        <f>IF(③残業代込み賃金設計一覧表!BC30="","",③残業代込み賃金設計一覧表!BC30)</f>
        <v>36813.682092555333</v>
      </c>
      <c r="BU30" s="329">
        <f>IF(③残業代込み賃金設計一覧表!BD30="","",③残業代込み賃金設計一覧表!BD30)</f>
        <v>3681.3682092555332</v>
      </c>
      <c r="BV30" s="329">
        <f>IF(③残業代込み賃金設計一覧表!BE30="","",③残業代込み賃金設計一覧表!BE30)</f>
        <v>15903.510663983903</v>
      </c>
      <c r="BW30" s="329">
        <f>IF(③残業代込み賃金設計一覧表!BF30="","",③残業代込み賃金設計一覧表!BF30)</f>
        <v>56398.560965794764</v>
      </c>
      <c r="BX30" s="329">
        <f>IF(③残業代込み賃金設計一覧表!BI30="","",③残業代込み賃金設計一覧表!BI30)</f>
        <v>60679.921397616446</v>
      </c>
      <c r="BY30" s="213">
        <f>IF(②社員基本データ入力!$AU30="","",②社員基本データ入力!$AU30)</f>
        <v>319940</v>
      </c>
      <c r="BZ30" s="329">
        <f>IF(③残業代込み賃金設計一覧表!$BJ30="","",③残業代込み賃金設計一覧表!$BJ30)</f>
        <v>330921.45057266677</v>
      </c>
      <c r="CA30" s="268">
        <f t="shared" si="11"/>
        <v>10981.45057266677</v>
      </c>
      <c r="CB30" s="213">
        <f>IF(②社員基本データ入力!$AZ30="","",②社員基本データ入力!$AZ30)</f>
        <v>387320.01153846155</v>
      </c>
      <c r="CC30" s="329">
        <f>IF(③残業代込み賃金設計一覧表!$BL30="","",③残業代込み賃金設計一覧表!$BL30)</f>
        <v>387320.01153846155</v>
      </c>
      <c r="CD30" s="268">
        <f t="shared" si="12"/>
        <v>0</v>
      </c>
      <c r="CE30" s="659"/>
      <c r="CF30" s="380">
        <f>IF(②社員基本データ入力!BB30="","",②社員基本データ入力!BB30)</f>
        <v>20</v>
      </c>
      <c r="CG30" s="380">
        <f>IF(②社員基本データ入力!BC30="","",②社員基本データ入力!BC30)</f>
        <v>10</v>
      </c>
      <c r="CH30" s="380">
        <f>IF(②社員基本データ入力!BD30="","",②社員基本データ入力!BD30)</f>
        <v>8</v>
      </c>
      <c r="CI30" s="363">
        <f>IF(③残業代込み賃金設計一覧表!BO30="","",③残業代込み賃金設計一覧表!BO30)</f>
        <v>20</v>
      </c>
      <c r="CJ30" s="363">
        <f>IF(③残業代込み賃金設計一覧表!BP30="","",③残業代込み賃金設計一覧表!BP30)</f>
        <v>10</v>
      </c>
      <c r="CK30" s="363">
        <f>IF(③残業代込み賃金設計一覧表!BQ30="","",③残業代込み賃金設計一覧表!BQ30)</f>
        <v>8</v>
      </c>
      <c r="CL30" s="659"/>
      <c r="CM30" s="320">
        <f>IF(②社員基本データ入力!BF30="","",②社員基本データ入力!BF30)</f>
        <v>304940</v>
      </c>
      <c r="CN30" s="320">
        <f>IF(②社員基本データ入力!BG30="","",②社員基本データ入力!BG30)</f>
        <v>1759.2692307692307</v>
      </c>
      <c r="CO30" s="320">
        <f>IF(②社員基本データ入力!BH30="","",②社員基本データ入力!BH30)</f>
        <v>2199.0865384615386</v>
      </c>
      <c r="CP30" s="320">
        <f>IF(②社員基本データ入力!BI30="","",②社員基本データ入力!BI30)</f>
        <v>439.81730769230768</v>
      </c>
      <c r="CQ30" s="320">
        <f>IF(②社員基本データ入力!BJ30="","",②社員基本データ入力!BJ30)</f>
        <v>2375.0134615384618</v>
      </c>
      <c r="CR30" s="329">
        <f>IF(③残業代込み賃金設計一覧表!BS30="","",③残業代込み賃金設計一覧表!BS30)</f>
        <v>255241.52917505032</v>
      </c>
      <c r="CS30" s="329">
        <f>IF(③残業代込み賃金設計一覧表!BT30="","",③残業代込み賃金設計一覧表!BT30)</f>
        <v>1472.5472837022132</v>
      </c>
      <c r="CT30" s="329">
        <f>IF(③残業代込み賃金設計一覧表!BU30="","",③残業代込み賃金設計一覧表!BU30)</f>
        <v>1840.6841046277666</v>
      </c>
      <c r="CU30" s="329">
        <f>IF(③残業代込み賃金設計一覧表!BV30="","",③残業代込み賃金設計一覧表!BV30)</f>
        <v>368.13682092555331</v>
      </c>
      <c r="CV30" s="329">
        <f>IF(③残業代込み賃金設計一覧表!BW30="","",③残業代込み賃金設計一覧表!BW30)</f>
        <v>1987.9388329979879</v>
      </c>
      <c r="CW30" s="659"/>
      <c r="CX30" s="384">
        <f>IF(②社員基本データ入力!BL30="","",②社員基本データ入力!BL30)</f>
        <v>304940</v>
      </c>
      <c r="CY30" s="384">
        <f>IF(②社員基本データ入力!BM30="","",②社員基本データ入力!BM30)</f>
        <v>1759.2692307692307</v>
      </c>
      <c r="CZ30" s="385" t="str">
        <f>IF(②社員基本データ入力!BN30="","",②社員基本データ入力!BN30)</f>
        <v>○</v>
      </c>
      <c r="DA30" s="367">
        <f>IF(③残業代込み賃金設計一覧表!BY30="","",③残業代込み賃金設計一覧表!BY30)</f>
        <v>250241.52917505032</v>
      </c>
      <c r="DB30" s="367">
        <f>IF(③残業代込み賃金設計一覧表!BZ30="","",③残業代込み賃金設計一覧表!BZ30)</f>
        <v>1443.7011298560594</v>
      </c>
      <c r="DC30" s="368" t="str">
        <f>IF(③残業代込み賃金設計一覧表!CA30="","",③残業代込み賃金設計一覧表!CA30)</f>
        <v>○</v>
      </c>
      <c r="DD30" s="659"/>
      <c r="DE30" s="389">
        <f>IF(②社員基本データ入力!BP30="","",②社員基本データ入力!BP30)</f>
        <v>45</v>
      </c>
      <c r="DF30" s="389">
        <f>IF(②社員基本データ入力!BQ30="","",②社員基本データ入力!BQ30)</f>
        <v>20</v>
      </c>
      <c r="DG30" s="389">
        <f>IF(②社員基本データ入力!BR30="","",②社員基本データ入力!BR30)</f>
        <v>8</v>
      </c>
      <c r="DH30" s="659"/>
      <c r="DI30" s="372">
        <f>IF(③残業代込み賃金設計一覧表!CG30="","",③残業代込み賃金設計一覧表!CG30)</f>
        <v>25</v>
      </c>
      <c r="DJ30" s="372">
        <f>IF(③残業代込み賃金設計一覧表!CH30="","",③残業代込み賃金設計一覧表!CH30)</f>
        <v>10</v>
      </c>
      <c r="DK30" s="372">
        <f>IF(③残業代込み賃金設計一覧表!CI30="","",③残業代込み賃金設計一覧表!CI30)</f>
        <v>0</v>
      </c>
      <c r="DL30" s="659"/>
      <c r="DM30" s="372">
        <f>IF(③残業代込み賃金設計一覧表!CK30="","",③残業代込み賃金設計一覧表!CK30)</f>
        <v>20</v>
      </c>
      <c r="DN30" s="372">
        <f>IF(③残業代込み賃金設計一覧表!CL30="","",③残業代込み賃金設計一覧表!CL30)</f>
        <v>10</v>
      </c>
      <c r="DO30" s="372">
        <f>IF(③残業代込み賃金設計一覧表!CM30="","",③残業代込み賃金設計一覧表!CM30)</f>
        <v>8</v>
      </c>
      <c r="DQ30" s="264">
        <f>IF(③残業代込み賃金設計一覧表!CO30="","",③残業代込み賃金設計一覧表!CO30)</f>
        <v>0</v>
      </c>
      <c r="DS30" s="264">
        <f>IF(③残業代込み賃金設計一覧表!CQ30="","",③残業代込み賃金設計一覧表!CQ30)</f>
        <v>25</v>
      </c>
    </row>
    <row r="31" spans="2:123" s="112" customFormat="1" ht="18" customHeight="1" x14ac:dyDescent="0.2">
      <c r="B31" s="131">
        <f t="shared" si="8"/>
        <v>22</v>
      </c>
      <c r="C31" s="167">
        <f>IF(②社員基本データ入力!H31="","",②社員基本データ入力!H31)</f>
        <v>122</v>
      </c>
      <c r="D31" s="167">
        <f>IF(②社員基本データ入力!I31="","",②社員基本データ入力!I31)</f>
        <v>2</v>
      </c>
      <c r="E31" s="172" t="str">
        <f>IF(②社員基本データ入力!J31="","",②社員基本データ入力!J31)</f>
        <v>AX</v>
      </c>
      <c r="F31" s="534" t="str">
        <f>IF(②社員基本データ入力!K31="","",②社員基本データ入力!K31)</f>
        <v/>
      </c>
      <c r="G31" s="171" t="str">
        <f>IF(②社員基本データ入力!L31="","",②社員基本データ入力!L31)</f>
        <v/>
      </c>
      <c r="H31" s="173" t="str">
        <f>IF(②社員基本データ入力!M31="","",②社員基本データ入力!M31)</f>
        <v>主任</v>
      </c>
      <c r="I31" s="539">
        <f>IF(②社員基本データ入力!N31="","",②社員基本データ入力!N31)</f>
        <v>6</v>
      </c>
      <c r="J31" s="540">
        <f>IF(②社員基本データ入力!O31="","",②社員基本データ入力!O31)</f>
        <v>32595</v>
      </c>
      <c r="K31" s="535">
        <f>IF(②社員基本データ入力!P31="","",②社員基本データ入力!P31)</f>
        <v>41993</v>
      </c>
      <c r="L31" s="175">
        <f t="shared" si="13"/>
        <v>36</v>
      </c>
      <c r="M31" s="175">
        <f t="shared" si="9"/>
        <v>0</v>
      </c>
      <c r="N31" s="175">
        <f t="shared" si="14"/>
        <v>10</v>
      </c>
      <c r="O31" s="175">
        <f t="shared" si="10"/>
        <v>3</v>
      </c>
      <c r="P31" s="552">
        <f>IF(②社員基本データ入力!U31="","",②社員基本データ入力!U31)</f>
        <v>158240</v>
      </c>
      <c r="Q31" s="552">
        <f>IF(②社員基本データ入力!V31="","",②社員基本データ入力!V31)</f>
        <v>170680</v>
      </c>
      <c r="R31" s="553" t="str">
        <f>IF(②社員基本データ入力!W31="","",②社員基本データ入力!W31)</f>
        <v/>
      </c>
      <c r="S31" s="553" t="str">
        <f>IF(②社員基本データ入力!X31="","",②社員基本データ入力!X31)</f>
        <v/>
      </c>
      <c r="T31" s="320">
        <f>IF(②社員基本データ入力!Y31="","",②社員基本データ入力!Y31)</f>
        <v>328920</v>
      </c>
      <c r="U31" s="554">
        <f>IF(③残業代込み賃金設計一覧表!U31="","",③残業代込み賃金設計一覧表!U31)</f>
        <v>158240</v>
      </c>
      <c r="V31" s="554">
        <f>IF(③残業代込み賃金設計一覧表!V31="","",③残業代込み賃金設計一覧表!V31)</f>
        <v>114628.65191146883</v>
      </c>
      <c r="W31" s="555" t="str">
        <f>IF(③残業代込み賃金設計一覧表!W31="","",③残業代込み賃金設計一覧表!W31)</f>
        <v/>
      </c>
      <c r="X31" s="555" t="str">
        <f>IF(③残業代込み賃金設計一覧表!X31="","",③残業代込み賃金設計一覧表!X31)</f>
        <v/>
      </c>
      <c r="Y31" s="329">
        <f>IF(③残業代込み賃金設計一覧表!AE31="","",③残業代込み賃金設計一覧表!AE31)</f>
        <v>272868.65191146883</v>
      </c>
      <c r="Z31" s="320">
        <f>IF(②社員基本データ入力!Z31="","",②社員基本データ入力!Z31)</f>
        <v>10000</v>
      </c>
      <c r="AA31" s="320" t="str">
        <f>IF(②社員基本データ入力!AA31="","",②社員基本データ入力!AA31)</f>
        <v/>
      </c>
      <c r="AB31" s="320" t="str">
        <f>IF(②社員基本データ入力!AB31="","",②社員基本データ入力!AB31)</f>
        <v/>
      </c>
      <c r="AC31" s="320" t="str">
        <f>IF(②社員基本データ入力!AC31="","",②社員基本データ入力!AC31)</f>
        <v/>
      </c>
      <c r="AD31" s="320" t="str">
        <f>IF(②社員基本データ入力!AD31="","",②社員基本データ入力!AD31)</f>
        <v/>
      </c>
      <c r="AE31" s="320" t="str">
        <f>IF(②社員基本データ入力!AE31="","",②社員基本データ入力!AE31)</f>
        <v/>
      </c>
      <c r="AF31" s="320" t="str">
        <f>IF(②社員基本データ入力!AF31="","",②社員基本データ入力!AF31)</f>
        <v/>
      </c>
      <c r="AG31" s="320">
        <f>IF(②社員基本データ入力!AG31="","",②社員基本データ入力!AG31)</f>
        <v>5000</v>
      </c>
      <c r="AH31" s="320">
        <f>IF(②社員基本データ入力!AH31="","",②社員基本データ入力!AH31)</f>
        <v>15000</v>
      </c>
      <c r="AI31" s="320" t="str">
        <f>IF(②社員基本データ入力!AI31="","",②社員基本データ入力!AI31)</f>
        <v/>
      </c>
      <c r="AJ31" s="320" t="str">
        <f>IF(②社員基本データ入力!AJ31="","",②社員基本データ入力!AJ31)</f>
        <v/>
      </c>
      <c r="AK31" s="320" t="str">
        <f>IF(②社員基本データ入力!AK31="","",②社員基本データ入力!AK31)</f>
        <v/>
      </c>
      <c r="AL31" s="320" t="str">
        <f>IF(②社員基本データ入力!AL31="","",②社員基本データ入力!AL31)</f>
        <v/>
      </c>
      <c r="AM31" s="320" t="str">
        <f>IF(②社員基本データ入力!AM31="","",②社員基本データ入力!AM31)</f>
        <v/>
      </c>
      <c r="AN31" s="320" t="str">
        <f>IF(②社員基本データ入力!AN31="","",②社員基本データ入力!AN31)</f>
        <v/>
      </c>
      <c r="AO31" s="600" t="str">
        <f>IF(②社員基本データ入力!AO31="","",②社員基本データ入力!AO31)</f>
        <v/>
      </c>
      <c r="AP31" s="607" t="str">
        <f>IF(②社員基本データ入力!AP31="","",②社員基本データ入力!AP31)</f>
        <v/>
      </c>
      <c r="AQ31" s="320">
        <f>IF(②社員基本データ入力!AQ31="","",②社員基本データ入力!AQ31)</f>
        <v>15000</v>
      </c>
      <c r="AR31" s="608" t="str">
        <f>IF(②社員基本データ入力!AR31="","",②社員基本データ入力!AR31)</f>
        <v/>
      </c>
      <c r="AS31" s="603">
        <f>IF(②社員基本データ入力!AS31="","",②社員基本データ入力!AS31)</f>
        <v>15000</v>
      </c>
      <c r="AT31" s="320">
        <f>IF(②社員基本データ入力!AT31="","",②社員基本データ入力!AT31)</f>
        <v>30000</v>
      </c>
      <c r="AU31" s="329">
        <f>IF(③残業代込み賃金設計一覧表!AF31="","",③残業代込み賃金設計一覧表!AF31)</f>
        <v>10000</v>
      </c>
      <c r="AV31" s="329" t="str">
        <f>IF(③残業代込み賃金設計一覧表!AG31="","",③残業代込み賃金設計一覧表!AG31)</f>
        <v/>
      </c>
      <c r="AW31" s="329" t="str">
        <f>IF(③残業代込み賃金設計一覧表!AH31="","",③残業代込み賃金設計一覧表!AH31)</f>
        <v/>
      </c>
      <c r="AX31" s="329" t="str">
        <f>IF(③残業代込み賃金設計一覧表!AI31="","",③残業代込み賃金設計一覧表!AI31)</f>
        <v/>
      </c>
      <c r="AY31" s="329" t="str">
        <f>IF(③残業代込み賃金設計一覧表!AJ31="","",③残業代込み賃金設計一覧表!AJ31)</f>
        <v/>
      </c>
      <c r="AZ31" s="329" t="str">
        <f>IF(③残業代込み賃金設計一覧表!AK31="","",③残業代込み賃金設計一覧表!AK31)</f>
        <v/>
      </c>
      <c r="BA31" s="329" t="str">
        <f>IF(③残業代込み賃金設計一覧表!AL31="","",③残業代込み賃金設計一覧表!AL31)</f>
        <v/>
      </c>
      <c r="BB31" s="329">
        <f>IF(③残業代込み賃金設計一覧表!AM31="","",③残業代込み賃金設計一覧表!AM31)</f>
        <v>5000</v>
      </c>
      <c r="BC31" s="329">
        <f>IF(③残業代込み賃金設計一覧表!AN31="","",③残業代込み賃金設計一覧表!AN31)</f>
        <v>15000</v>
      </c>
      <c r="BD31" s="329" t="str">
        <f>IF(③残業代込み賃金設計一覧表!AO31="","",③残業代込み賃金設計一覧表!AO31)</f>
        <v/>
      </c>
      <c r="BE31" s="329" t="str">
        <f>IF(③残業代込み賃金設計一覧表!AP31="","",③残業代込み賃金設計一覧表!AP31)</f>
        <v/>
      </c>
      <c r="BF31" s="329" t="str">
        <f>IF(③残業代込み賃金設計一覧表!AQ31="","",③残業代込み賃金設計一覧表!AQ31)</f>
        <v/>
      </c>
      <c r="BG31" s="329" t="str">
        <f>IF(③残業代込み賃金設計一覧表!AR31="","",③残業代込み賃金設計一覧表!AR31)</f>
        <v/>
      </c>
      <c r="BH31" s="329" t="str">
        <f>IF(③残業代込み賃金設計一覧表!AS31="","",③残業代込み賃金設計一覧表!AS31)</f>
        <v/>
      </c>
      <c r="BI31" s="329" t="str">
        <f>IF(③残業代込み賃金設計一覧表!AT31="","",③残業代込み賃金設計一覧表!AT31)</f>
        <v/>
      </c>
      <c r="BJ31" s="611" t="str">
        <f>IF(③残業代込み賃金設計一覧表!AU31="","",③残業代込み賃金設計一覧表!AU31)</f>
        <v/>
      </c>
      <c r="BK31" s="618" t="str">
        <f>IF(③残業代込み賃金設計一覧表!AV31="","",③残業代込み賃金設計一覧表!AV31)</f>
        <v/>
      </c>
      <c r="BL31" s="329">
        <f>IF(③残業代込み賃金設計一覧表!AW31="","",③残業代込み賃金設計一覧表!AW31)</f>
        <v>15000</v>
      </c>
      <c r="BM31" s="619" t="str">
        <f>IF(③残業代込み賃金設計一覧表!AX31="","",③残業代込み賃金設計一覧表!AX31)</f>
        <v/>
      </c>
      <c r="BN31" s="614">
        <f>IF(③残業代込み賃金設計一覧表!AY31="","",③残業代込み賃金設計一覧表!AY31)</f>
        <v>15000</v>
      </c>
      <c r="BO31" s="329">
        <f>IF(③残業代込み賃金設計一覧表!AZ31="","",③残業代込み賃金設計一覧表!AZ31)</f>
        <v>30000</v>
      </c>
      <c r="BP31" s="320">
        <f>IF(②社員基本データ入力!AV31="","",②社員基本データ入力!AV31)</f>
        <v>49603.846153846156</v>
      </c>
      <c r="BQ31" s="320">
        <f>IF(②社員基本データ入力!AW31="","",②社員基本データ入力!AW31)</f>
        <v>4960.3846153846152</v>
      </c>
      <c r="BR31" s="320">
        <f>IF(②社員基本データ入力!AX31="","",②社員基本データ入力!AX31)</f>
        <v>21428.861538461537</v>
      </c>
      <c r="BS31" s="320">
        <f>IF(②社員基本データ入力!AY31="","",②社員基本データ入力!AY31)</f>
        <v>75993.092307692306</v>
      </c>
      <c r="BT31" s="329">
        <f>IF(③残業代込み賃金設計一覧表!BC31="","",③残業代込み賃金設計一覧表!BC31)</f>
        <v>41519.51710261569</v>
      </c>
      <c r="BU31" s="329">
        <f>IF(③残業代込み賃金設計一覧表!BD31="","",③残業代込み賃金設計一覧表!BD31)</f>
        <v>4151.9517102615691</v>
      </c>
      <c r="BV31" s="329">
        <f>IF(③残業代込み賃金設計一覧表!BE31="","",③残業代込み賃金設計一覧表!BE31)</f>
        <v>17936.43138832998</v>
      </c>
      <c r="BW31" s="329">
        <f>IF(③残業代込み賃金設計一覧表!BF31="","",③残業代込み賃金設計一覧表!BF31)</f>
        <v>63607.900201207245</v>
      </c>
      <c r="BX31" s="329">
        <f>IF(③残業代込み賃金設計一覧表!BI31="","",③残業代込み賃金設計一覧表!BI31)</f>
        <v>68436.540195016234</v>
      </c>
      <c r="BY31" s="213">
        <f>IF(②社員基本データ入力!$AU31="","",②社員基本データ入力!$AU31)</f>
        <v>358920</v>
      </c>
      <c r="BZ31" s="329">
        <f>IF(③残業代込み賃金設計一覧表!$BJ31="","",③残業代込み賃金設計一覧表!$BJ31)</f>
        <v>371305.19210648508</v>
      </c>
      <c r="CA31" s="268">
        <f t="shared" si="11"/>
        <v>12385.192106485076</v>
      </c>
      <c r="CB31" s="213">
        <f>IF(②社員基本データ入力!$AZ31="","",②社員基本データ入力!$AZ31)</f>
        <v>434913.09230769228</v>
      </c>
      <c r="CC31" s="329">
        <f>IF(③残業代込み賃金設計一覧表!$BL31="","",③残業代込み賃金設計一覧表!$BL31)</f>
        <v>434913.09230769234</v>
      </c>
      <c r="CD31" s="268">
        <f t="shared" si="12"/>
        <v>5.8207660913467407E-11</v>
      </c>
      <c r="CE31" s="659"/>
      <c r="CF31" s="380">
        <f>IF(②社員基本データ入力!BB31="","",②社員基本データ入力!BB31)</f>
        <v>20</v>
      </c>
      <c r="CG31" s="380">
        <f>IF(②社員基本データ入力!BC31="","",②社員基本データ入力!BC31)</f>
        <v>10</v>
      </c>
      <c r="CH31" s="380">
        <f>IF(②社員基本データ入力!BD31="","",②社員基本データ入力!BD31)</f>
        <v>8</v>
      </c>
      <c r="CI31" s="363">
        <f>IF(③残業代込み賃金設計一覧表!BO31="","",③残業代込み賃金設計一覧表!BO31)</f>
        <v>20</v>
      </c>
      <c r="CJ31" s="363">
        <f>IF(③残業代込み賃金設計一覧表!BP31="","",③残業代込み賃金設計一覧表!BP31)</f>
        <v>10</v>
      </c>
      <c r="CK31" s="363">
        <f>IF(③残業代込み賃金設計一覧表!BQ31="","",③残業代込み賃金設計一覧表!BQ31)</f>
        <v>8</v>
      </c>
      <c r="CL31" s="659"/>
      <c r="CM31" s="320">
        <f>IF(②社員基本データ入力!BF31="","",②社員基本データ入力!BF31)</f>
        <v>343920</v>
      </c>
      <c r="CN31" s="320">
        <f>IF(②社員基本データ入力!BG31="","",②社員基本データ入力!BG31)</f>
        <v>1984.153846153846</v>
      </c>
      <c r="CO31" s="320">
        <f>IF(②社員基本データ入力!BH31="","",②社員基本データ入力!BH31)</f>
        <v>2480.1923076923076</v>
      </c>
      <c r="CP31" s="320">
        <f>IF(②社員基本データ入力!BI31="","",②社員基本データ入力!BI31)</f>
        <v>496.03846153846149</v>
      </c>
      <c r="CQ31" s="320">
        <f>IF(②社員基本データ入力!BJ31="","",②社員基本データ入力!BJ31)</f>
        <v>2678.6076923076921</v>
      </c>
      <c r="CR31" s="329">
        <f>IF(③残業代込み賃金設計一覧表!BS31="","",③残業代込み賃金設計一覧表!BS31)</f>
        <v>287868.65191146883</v>
      </c>
      <c r="CS31" s="329">
        <f>IF(③残業代込み賃金設計一覧表!BT31="","",③残業代込み賃金設計一覧表!BT31)</f>
        <v>1660.7806841046277</v>
      </c>
      <c r="CT31" s="329">
        <f>IF(③残業代込み賃金設計一覧表!BU31="","",③残業代込み賃金設計一覧表!BU31)</f>
        <v>2075.9758551307846</v>
      </c>
      <c r="CU31" s="329">
        <f>IF(③残業代込み賃金設計一覧表!BV31="","",③残業代込み賃金設計一覧表!BV31)</f>
        <v>415.19517102615691</v>
      </c>
      <c r="CV31" s="329">
        <f>IF(③残業代込み賃金設計一覧表!BW31="","",③残業代込み賃金設計一覧表!BW31)</f>
        <v>2242.0539235412475</v>
      </c>
      <c r="CW31" s="659"/>
      <c r="CX31" s="384">
        <f>IF(②社員基本データ入力!BL31="","",②社員基本データ入力!BL31)</f>
        <v>343920</v>
      </c>
      <c r="CY31" s="384">
        <f>IF(②社員基本データ入力!BM31="","",②社員基本データ入力!BM31)</f>
        <v>1984.153846153846</v>
      </c>
      <c r="CZ31" s="385" t="str">
        <f>IF(②社員基本データ入力!BN31="","",②社員基本データ入力!BN31)</f>
        <v>○</v>
      </c>
      <c r="DA31" s="367">
        <f>IF(③残業代込み賃金設計一覧表!BY31="","",③残業代込み賃金設計一覧表!BY31)</f>
        <v>282868.65191146883</v>
      </c>
      <c r="DB31" s="367">
        <f>IF(③残業代込み賃金設計一覧表!BZ31="","",③残業代込み賃金設計一覧表!BZ31)</f>
        <v>1631.9345302584738</v>
      </c>
      <c r="DC31" s="368" t="str">
        <f>IF(③残業代込み賃金設計一覧表!CA31="","",③残業代込み賃金設計一覧表!CA31)</f>
        <v>○</v>
      </c>
      <c r="DD31" s="659"/>
      <c r="DE31" s="389">
        <f>IF(②社員基本データ入力!BP31="","",②社員基本データ入力!BP31)</f>
        <v>45</v>
      </c>
      <c r="DF31" s="389">
        <f>IF(②社員基本データ入力!BQ31="","",②社員基本データ入力!BQ31)</f>
        <v>20</v>
      </c>
      <c r="DG31" s="389">
        <f>IF(②社員基本データ入力!BR31="","",②社員基本データ入力!BR31)</f>
        <v>8</v>
      </c>
      <c r="DH31" s="659"/>
      <c r="DI31" s="372">
        <f>IF(③残業代込み賃金設計一覧表!CG31="","",③残業代込み賃金設計一覧表!CG31)</f>
        <v>25</v>
      </c>
      <c r="DJ31" s="372">
        <f>IF(③残業代込み賃金設計一覧表!CH31="","",③残業代込み賃金設計一覧表!CH31)</f>
        <v>10</v>
      </c>
      <c r="DK31" s="372">
        <f>IF(③残業代込み賃金設計一覧表!CI31="","",③残業代込み賃金設計一覧表!CI31)</f>
        <v>0</v>
      </c>
      <c r="DL31" s="659"/>
      <c r="DM31" s="372">
        <f>IF(③残業代込み賃金設計一覧表!CK31="","",③残業代込み賃金設計一覧表!CK31)</f>
        <v>20</v>
      </c>
      <c r="DN31" s="372">
        <f>IF(③残業代込み賃金設計一覧表!CL31="","",③残業代込み賃金設計一覧表!CL31)</f>
        <v>10</v>
      </c>
      <c r="DO31" s="372">
        <f>IF(③残業代込み賃金設計一覧表!CM31="","",③残業代込み賃金設計一覧表!CM31)</f>
        <v>8</v>
      </c>
      <c r="DQ31" s="264">
        <f>IF(③残業代込み賃金設計一覧表!CO31="","",③残業代込み賃金設計一覧表!CO31)</f>
        <v>7</v>
      </c>
      <c r="DS31" s="264">
        <f>IF(③残業代込み賃金設計一覧表!CQ31="","",③残業代込み賃金設計一覧表!CQ31)</f>
        <v>32</v>
      </c>
    </row>
    <row r="32" spans="2:123" s="112" customFormat="1" ht="18" customHeight="1" x14ac:dyDescent="0.2">
      <c r="B32" s="131">
        <f t="shared" si="8"/>
        <v>23</v>
      </c>
      <c r="C32" s="167">
        <f>IF(②社員基本データ入力!H32="","",②社員基本データ入力!H32)</f>
        <v>123</v>
      </c>
      <c r="D32" s="167">
        <f>IF(②社員基本データ入力!I32="","",②社員基本データ入力!I32)</f>
        <v>2</v>
      </c>
      <c r="E32" s="172" t="str">
        <f>IF(②社員基本データ入力!J32="","",②社員基本データ入力!J32)</f>
        <v>AY</v>
      </c>
      <c r="F32" s="534" t="str">
        <f>IF(②社員基本データ入力!K32="","",②社員基本データ入力!K32)</f>
        <v/>
      </c>
      <c r="G32" s="171" t="str">
        <f>IF(②社員基本データ入力!L32="","",②社員基本データ入力!L32)</f>
        <v/>
      </c>
      <c r="H32" s="537" t="str">
        <f>IF(②社員基本データ入力!M32="","",②社員基本データ入力!M32)</f>
        <v>一般</v>
      </c>
      <c r="I32" s="541">
        <f>IF(②社員基本データ入力!N32="","",②社員基本データ入力!N32)</f>
        <v>5</v>
      </c>
      <c r="J32" s="540">
        <f>IF(②社員基本データ入力!O32="","",②社員基本データ入力!O32)</f>
        <v>31837</v>
      </c>
      <c r="K32" s="535">
        <f>IF(②社員基本データ入力!P32="","",②社員基本データ入力!P32)</f>
        <v>42221</v>
      </c>
      <c r="L32" s="175">
        <f t="shared" si="13"/>
        <v>38</v>
      </c>
      <c r="M32" s="175">
        <f t="shared" si="9"/>
        <v>1</v>
      </c>
      <c r="N32" s="175">
        <f t="shared" si="14"/>
        <v>9</v>
      </c>
      <c r="O32" s="175">
        <f t="shared" si="10"/>
        <v>7</v>
      </c>
      <c r="P32" s="552">
        <f>IF(②社員基本データ入力!U32="","",②社員基本データ入力!U32)</f>
        <v>161240</v>
      </c>
      <c r="Q32" s="552">
        <f>IF(②社員基本データ入力!V32="","",②社員基本データ入力!V32)</f>
        <v>115570</v>
      </c>
      <c r="R32" s="553" t="str">
        <f>IF(②社員基本データ入力!W32="","",②社員基本データ入力!W32)</f>
        <v/>
      </c>
      <c r="S32" s="553" t="str">
        <f>IF(②社員基本データ入力!X32="","",②社員基本データ入力!X32)</f>
        <v/>
      </c>
      <c r="T32" s="320">
        <f>IF(②社員基本データ入力!Y32="","",②社員基本データ入力!Y32)</f>
        <v>276810</v>
      </c>
      <c r="U32" s="554">
        <f>IF(③残業代込み賃金設計一覧表!U32="","",③残業代込み賃金設計一覧表!U32)</f>
        <v>161240</v>
      </c>
      <c r="V32" s="554">
        <f>IF(③残業代込み賃金設計一覧表!V32="","",③残業代込み賃金設計一覧表!V32)</f>
        <v>69641.207243460784</v>
      </c>
      <c r="W32" s="555" t="str">
        <f>IF(③残業代込み賃金設計一覧表!W32="","",③残業代込み賃金設計一覧表!W32)</f>
        <v/>
      </c>
      <c r="X32" s="555" t="str">
        <f>IF(③残業代込み賃金設計一覧表!X32="","",③残業代込み賃金設計一覧表!X32)</f>
        <v/>
      </c>
      <c r="Y32" s="329">
        <f>IF(③残業代込み賃金設計一覧表!AE32="","",③残業代込み賃金設計一覧表!AE32)</f>
        <v>230881.20724346078</v>
      </c>
      <c r="Z32" s="320" t="str">
        <f>IF(②社員基本データ入力!Z32="","",②社員基本データ入力!Z32)</f>
        <v/>
      </c>
      <c r="AA32" s="320" t="str">
        <f>IF(②社員基本データ入力!AA32="","",②社員基本データ入力!AA32)</f>
        <v/>
      </c>
      <c r="AB32" s="320" t="str">
        <f>IF(②社員基本データ入力!AB32="","",②社員基本データ入力!AB32)</f>
        <v/>
      </c>
      <c r="AC32" s="320" t="str">
        <f>IF(②社員基本データ入力!AC32="","",②社員基本データ入力!AC32)</f>
        <v/>
      </c>
      <c r="AD32" s="320" t="str">
        <f>IF(②社員基本データ入力!AD32="","",②社員基本データ入力!AD32)</f>
        <v/>
      </c>
      <c r="AE32" s="320" t="str">
        <f>IF(②社員基本データ入力!AE32="","",②社員基本データ入力!AE32)</f>
        <v/>
      </c>
      <c r="AF32" s="320" t="str">
        <f>IF(②社員基本データ入力!AF32="","",②社員基本データ入力!AF32)</f>
        <v/>
      </c>
      <c r="AG32" s="320">
        <f>IF(②社員基本データ入力!AG32="","",②社員基本データ入力!AG32)</f>
        <v>5000</v>
      </c>
      <c r="AH32" s="320">
        <f>IF(②社員基本データ入力!AH32="","",②社員基本データ入力!AH32)</f>
        <v>5000</v>
      </c>
      <c r="AI32" s="320" t="str">
        <f>IF(②社員基本データ入力!AI32="","",②社員基本データ入力!AI32)</f>
        <v/>
      </c>
      <c r="AJ32" s="320" t="str">
        <f>IF(②社員基本データ入力!AJ32="","",②社員基本データ入力!AJ32)</f>
        <v/>
      </c>
      <c r="AK32" s="320" t="str">
        <f>IF(②社員基本データ入力!AK32="","",②社員基本データ入力!AK32)</f>
        <v/>
      </c>
      <c r="AL32" s="320" t="str">
        <f>IF(②社員基本データ入力!AL32="","",②社員基本データ入力!AL32)</f>
        <v/>
      </c>
      <c r="AM32" s="320" t="str">
        <f>IF(②社員基本データ入力!AM32="","",②社員基本データ入力!AM32)</f>
        <v/>
      </c>
      <c r="AN32" s="320" t="str">
        <f>IF(②社員基本データ入力!AN32="","",②社員基本データ入力!AN32)</f>
        <v/>
      </c>
      <c r="AO32" s="600" t="str">
        <f>IF(②社員基本データ入力!AO32="","",②社員基本データ入力!AO32)</f>
        <v/>
      </c>
      <c r="AP32" s="607" t="str">
        <f>IF(②社員基本データ入力!AP32="","",②社員基本データ入力!AP32)</f>
        <v/>
      </c>
      <c r="AQ32" s="320">
        <f>IF(②社員基本データ入力!AQ32="","",②社員基本データ入力!AQ32)</f>
        <v>15000</v>
      </c>
      <c r="AR32" s="608" t="str">
        <f>IF(②社員基本データ入力!AR32="","",②社員基本データ入力!AR32)</f>
        <v/>
      </c>
      <c r="AS32" s="603">
        <f>IF(②社員基本データ入力!AS32="","",②社員基本データ入力!AS32)</f>
        <v>15000</v>
      </c>
      <c r="AT32" s="320">
        <f>IF(②社員基本データ入力!AT32="","",②社員基本データ入力!AT32)</f>
        <v>20000</v>
      </c>
      <c r="AU32" s="329" t="str">
        <f>IF(③残業代込み賃金設計一覧表!AF32="","",③残業代込み賃金設計一覧表!AF32)</f>
        <v/>
      </c>
      <c r="AV32" s="329" t="str">
        <f>IF(③残業代込み賃金設計一覧表!AG32="","",③残業代込み賃金設計一覧表!AG32)</f>
        <v/>
      </c>
      <c r="AW32" s="329" t="str">
        <f>IF(③残業代込み賃金設計一覧表!AH32="","",③残業代込み賃金設計一覧表!AH32)</f>
        <v/>
      </c>
      <c r="AX32" s="329" t="str">
        <f>IF(③残業代込み賃金設計一覧表!AI32="","",③残業代込み賃金設計一覧表!AI32)</f>
        <v/>
      </c>
      <c r="AY32" s="329" t="str">
        <f>IF(③残業代込み賃金設計一覧表!AJ32="","",③残業代込み賃金設計一覧表!AJ32)</f>
        <v/>
      </c>
      <c r="AZ32" s="329" t="str">
        <f>IF(③残業代込み賃金設計一覧表!AK32="","",③残業代込み賃金設計一覧表!AK32)</f>
        <v/>
      </c>
      <c r="BA32" s="329" t="str">
        <f>IF(③残業代込み賃金設計一覧表!AL32="","",③残業代込み賃金設計一覧表!AL32)</f>
        <v/>
      </c>
      <c r="BB32" s="329">
        <f>IF(③残業代込み賃金設計一覧表!AM32="","",③残業代込み賃金設計一覧表!AM32)</f>
        <v>5000</v>
      </c>
      <c r="BC32" s="329">
        <f>IF(③残業代込み賃金設計一覧表!AN32="","",③残業代込み賃金設計一覧表!AN32)</f>
        <v>5000</v>
      </c>
      <c r="BD32" s="329" t="str">
        <f>IF(③残業代込み賃金設計一覧表!AO32="","",③残業代込み賃金設計一覧表!AO32)</f>
        <v/>
      </c>
      <c r="BE32" s="329" t="str">
        <f>IF(③残業代込み賃金設計一覧表!AP32="","",③残業代込み賃金設計一覧表!AP32)</f>
        <v/>
      </c>
      <c r="BF32" s="329" t="str">
        <f>IF(③残業代込み賃金設計一覧表!AQ32="","",③残業代込み賃金設計一覧表!AQ32)</f>
        <v/>
      </c>
      <c r="BG32" s="329" t="str">
        <f>IF(③残業代込み賃金設計一覧表!AR32="","",③残業代込み賃金設計一覧表!AR32)</f>
        <v/>
      </c>
      <c r="BH32" s="329" t="str">
        <f>IF(③残業代込み賃金設計一覧表!AS32="","",③残業代込み賃金設計一覧表!AS32)</f>
        <v/>
      </c>
      <c r="BI32" s="329" t="str">
        <f>IF(③残業代込み賃金設計一覧表!AT32="","",③残業代込み賃金設計一覧表!AT32)</f>
        <v/>
      </c>
      <c r="BJ32" s="611" t="str">
        <f>IF(③残業代込み賃金設計一覧表!AU32="","",③残業代込み賃金設計一覧表!AU32)</f>
        <v/>
      </c>
      <c r="BK32" s="618" t="str">
        <f>IF(③残業代込み賃金設計一覧表!AV32="","",③残業代込み賃金設計一覧表!AV32)</f>
        <v/>
      </c>
      <c r="BL32" s="329">
        <f>IF(③残業代込み賃金設計一覧表!AW32="","",③残業代込み賃金設計一覧表!AW32)</f>
        <v>15000</v>
      </c>
      <c r="BM32" s="619" t="str">
        <f>IF(③残業代込み賃金設計一覧表!AX32="","",③残業代込み賃金設計一覧表!AX32)</f>
        <v/>
      </c>
      <c r="BN32" s="614">
        <f>IF(③残業代込み賃金設計一覧表!AY32="","",③残業代込み賃金設計一覧表!AY32)</f>
        <v>15000</v>
      </c>
      <c r="BO32" s="329">
        <f>IF(③残業代込み賃金設計一覧表!AZ32="","",③残業代込み賃金設計一覧表!AZ32)</f>
        <v>20000</v>
      </c>
      <c r="BP32" s="320">
        <f>IF(②社員基本データ入力!AV32="","",②社員基本データ入力!AV32)</f>
        <v>40645.673076923078</v>
      </c>
      <c r="BQ32" s="320">
        <f>IF(②社員基本データ入力!AW32="","",②社員基本データ入力!AW32)</f>
        <v>4064.5673076923076</v>
      </c>
      <c r="BR32" s="320">
        <f>IF(②社員基本データ入力!AX32="","",②社員基本データ入力!AX32)</f>
        <v>17558.93076923077</v>
      </c>
      <c r="BS32" s="320">
        <f>IF(②社員基本データ入力!AY32="","",②社員基本データ入力!AY32)</f>
        <v>62269.171153846153</v>
      </c>
      <c r="BT32" s="329">
        <f>IF(③残業代込み賃金設計一覧表!BC32="","",③残業代込み賃金設計一覧表!BC32)</f>
        <v>34021.327967806843</v>
      </c>
      <c r="BU32" s="329">
        <f>IF(③残業代込み賃金設計一覧表!BD32="","",③残業代込み賃金設計一覧表!BD32)</f>
        <v>3402.1327967806842</v>
      </c>
      <c r="BV32" s="329">
        <f>IF(③残業代込み賃金設計一覧表!BE32="","",③残業代込み賃金設計一覧表!BE32)</f>
        <v>14697.213682092557</v>
      </c>
      <c r="BW32" s="329">
        <f>IF(③残業代込み賃金設計一覧表!BF32="","",③残業代込み賃金設計一覧表!BF32)</f>
        <v>52120.674446680088</v>
      </c>
      <c r="BX32" s="329">
        <f>IF(③残業代込み賃金設計一覧表!BI32="","",③残業代込み賃金設計一覧表!BI32)</f>
        <v>56077.289463705289</v>
      </c>
      <c r="BY32" s="213">
        <f>IF(②社員基本データ入力!$AU32="","",②社員基本データ入力!$AU32)</f>
        <v>296810</v>
      </c>
      <c r="BZ32" s="329">
        <f>IF(③残業代込み賃金設計一覧表!$BJ32="","",③残業代込み賃金設計一覧表!$BJ32)</f>
        <v>306958.49670716608</v>
      </c>
      <c r="CA32" s="268">
        <f t="shared" si="11"/>
        <v>10148.496707166079</v>
      </c>
      <c r="CB32" s="213">
        <f>IF(②社員基本データ入力!$AZ32="","",②社員基本データ入力!$AZ32)</f>
        <v>359079.17115384614</v>
      </c>
      <c r="CC32" s="329">
        <f>IF(③残業代込み賃金設計一覧表!$BL32="","",③残業代込み賃金設計一覧表!$BL32)</f>
        <v>359079.1711538462</v>
      </c>
      <c r="CD32" s="268">
        <f t="shared" si="12"/>
        <v>5.8207660913467407E-11</v>
      </c>
      <c r="CE32" s="659"/>
      <c r="CF32" s="380">
        <f>IF(②社員基本データ入力!BB32="","",②社員基本データ入力!BB32)</f>
        <v>20</v>
      </c>
      <c r="CG32" s="380">
        <f>IF(②社員基本データ入力!BC32="","",②社員基本データ入力!BC32)</f>
        <v>10</v>
      </c>
      <c r="CH32" s="380">
        <f>IF(②社員基本データ入力!BD32="","",②社員基本データ入力!BD32)</f>
        <v>8</v>
      </c>
      <c r="CI32" s="363">
        <f>IF(③残業代込み賃金設計一覧表!BO32="","",③残業代込み賃金設計一覧表!BO32)</f>
        <v>20</v>
      </c>
      <c r="CJ32" s="363">
        <f>IF(③残業代込み賃金設計一覧表!BP32="","",③残業代込み賃金設計一覧表!BP32)</f>
        <v>10</v>
      </c>
      <c r="CK32" s="363">
        <f>IF(③残業代込み賃金設計一覧表!BQ32="","",③残業代込み賃金設計一覧表!BQ32)</f>
        <v>8</v>
      </c>
      <c r="CL32" s="659"/>
      <c r="CM32" s="320">
        <f>IF(②社員基本データ入力!BF32="","",②社員基本データ入力!BF32)</f>
        <v>281810</v>
      </c>
      <c r="CN32" s="320">
        <f>IF(②社員基本データ入力!BG32="","",②社員基本データ入力!BG32)</f>
        <v>1625.8269230769231</v>
      </c>
      <c r="CO32" s="320">
        <f>IF(②社員基本データ入力!BH32="","",②社員基本データ入力!BH32)</f>
        <v>2032.2836538461538</v>
      </c>
      <c r="CP32" s="320">
        <f>IF(②社員基本データ入力!BI32="","",②社員基本データ入力!BI32)</f>
        <v>406.45673076923077</v>
      </c>
      <c r="CQ32" s="320">
        <f>IF(②社員基本データ入力!BJ32="","",②社員基本データ入力!BJ32)</f>
        <v>2194.8663461538463</v>
      </c>
      <c r="CR32" s="329">
        <f>IF(③残業代込み賃金設計一覧表!BS32="","",③残業代込み賃金設計一覧表!BS32)</f>
        <v>235881.20724346078</v>
      </c>
      <c r="CS32" s="329">
        <f>IF(③残業代込み賃金設計一覧表!BT32="","",③残業代込み賃金設計一覧表!BT32)</f>
        <v>1360.8531187122737</v>
      </c>
      <c r="CT32" s="329">
        <f>IF(③残業代込み賃金設計一覧表!BU32="","",③残業代込み賃金設計一覧表!BU32)</f>
        <v>1701.0663983903421</v>
      </c>
      <c r="CU32" s="329">
        <f>IF(③残業代込み賃金設計一覧表!BV32="","",③残業代込み賃金設計一覧表!BV32)</f>
        <v>340.21327967806843</v>
      </c>
      <c r="CV32" s="329">
        <f>IF(③残業代込み賃金設計一覧表!BW32="","",③残業代込み賃金設計一覧表!BW32)</f>
        <v>1837.1517102615696</v>
      </c>
      <c r="CW32" s="659"/>
      <c r="CX32" s="384">
        <f>IF(②社員基本データ入力!BL32="","",②社員基本データ入力!BL32)</f>
        <v>281810</v>
      </c>
      <c r="CY32" s="384">
        <f>IF(②社員基本データ入力!BM32="","",②社員基本データ入力!BM32)</f>
        <v>1625.8269230769231</v>
      </c>
      <c r="CZ32" s="385" t="str">
        <f>IF(②社員基本データ入力!BN32="","",②社員基本データ入力!BN32)</f>
        <v>○</v>
      </c>
      <c r="DA32" s="367">
        <f>IF(③残業代込み賃金設計一覧表!BY32="","",③残業代込み賃金設計一覧表!BY32)</f>
        <v>230881.20724346078</v>
      </c>
      <c r="DB32" s="367">
        <f>IF(③残業代込み賃金設計一覧表!BZ32="","",③残業代込み賃金設計一覧表!BZ32)</f>
        <v>1332.0069648661199</v>
      </c>
      <c r="DC32" s="368" t="str">
        <f>IF(③残業代込み賃金設計一覧表!CA32="","",③残業代込み賃金設計一覧表!CA32)</f>
        <v>○</v>
      </c>
      <c r="DD32" s="659"/>
      <c r="DE32" s="389">
        <f>IF(②社員基本データ入力!BP32="","",②社員基本データ入力!BP32)</f>
        <v>45</v>
      </c>
      <c r="DF32" s="389">
        <f>IF(②社員基本データ入力!BQ32="","",②社員基本データ入力!BQ32)</f>
        <v>20</v>
      </c>
      <c r="DG32" s="389">
        <f>IF(②社員基本データ入力!BR32="","",②社員基本データ入力!BR32)</f>
        <v>8</v>
      </c>
      <c r="DH32" s="659"/>
      <c r="DI32" s="372">
        <f>IF(③残業代込み賃金設計一覧表!CG32="","",③残業代込み賃金設計一覧表!CG32)</f>
        <v>25</v>
      </c>
      <c r="DJ32" s="372">
        <f>IF(③残業代込み賃金設計一覧表!CH32="","",③残業代込み賃金設計一覧表!CH32)</f>
        <v>10</v>
      </c>
      <c r="DK32" s="372">
        <f>IF(③残業代込み賃金設計一覧表!CI32="","",③残業代込み賃金設計一覧表!CI32)</f>
        <v>0</v>
      </c>
      <c r="DL32" s="659"/>
      <c r="DM32" s="372">
        <f>IF(③残業代込み賃金設計一覧表!CK32="","",③残業代込み賃金設計一覧表!CK32)</f>
        <v>20</v>
      </c>
      <c r="DN32" s="372">
        <f>IF(③残業代込み賃金設計一覧表!CL32="","",③残業代込み賃金設計一覧表!CL32)</f>
        <v>10</v>
      </c>
      <c r="DO32" s="372">
        <f>IF(③残業代込み賃金設計一覧表!CM32="","",③残業代込み賃金設計一覧表!CM32)</f>
        <v>8</v>
      </c>
      <c r="DQ32" s="264">
        <f>IF(③残業代込み賃金設計一覧表!CO32="","",③残業代込み賃金設計一覧表!CO32)</f>
        <v>8</v>
      </c>
      <c r="DS32" s="264">
        <f>IF(③残業代込み賃金設計一覧表!CQ32="","",③残業代込み賃金設計一覧表!CQ32)</f>
        <v>33</v>
      </c>
    </row>
    <row r="33" spans="1:123" s="112" customFormat="1" ht="18" customHeight="1" x14ac:dyDescent="0.2">
      <c r="B33" s="131">
        <f t="shared" si="8"/>
        <v>24</v>
      </c>
      <c r="C33" s="167">
        <f>IF(②社員基本データ入力!H33="","",②社員基本データ入力!H33)</f>
        <v>124</v>
      </c>
      <c r="D33" s="167">
        <f>IF(②社員基本データ入力!I33="","",②社員基本データ入力!I33)</f>
        <v>1</v>
      </c>
      <c r="E33" s="172" t="str">
        <f>IF(②社員基本データ入力!J33="","",②社員基本データ入力!J33)</f>
        <v>AZ</v>
      </c>
      <c r="F33" s="534" t="str">
        <f>IF(②社員基本データ入力!K33="","",②社員基本データ入力!K33)</f>
        <v/>
      </c>
      <c r="G33" s="171" t="str">
        <f>IF(②社員基本データ入力!L33="","",②社員基本データ入力!L33)</f>
        <v/>
      </c>
      <c r="H33" s="537" t="str">
        <f>IF(②社員基本データ入力!M33="","",②社員基本データ入力!M33)</f>
        <v>一般</v>
      </c>
      <c r="I33" s="541">
        <f>IF(②社員基本データ入力!N33="","",②社員基本データ入力!N33)</f>
        <v>5</v>
      </c>
      <c r="J33" s="540">
        <f>IF(②社員基本データ入力!O33="","",②社員基本データ入力!O33)</f>
        <v>33008</v>
      </c>
      <c r="K33" s="535">
        <f>IF(②社員基本データ入力!P33="","",②社員基本データ入力!P33)</f>
        <v>42374</v>
      </c>
      <c r="L33" s="175">
        <f t="shared" si="13"/>
        <v>34</v>
      </c>
      <c r="M33" s="175">
        <f t="shared" si="9"/>
        <v>10</v>
      </c>
      <c r="N33" s="175">
        <f t="shared" si="14"/>
        <v>9</v>
      </c>
      <c r="O33" s="175">
        <f t="shared" si="10"/>
        <v>2</v>
      </c>
      <c r="P33" s="552">
        <f>IF(②社員基本データ入力!U33="","",②社員基本データ入力!U33)</f>
        <v>155240</v>
      </c>
      <c r="Q33" s="552">
        <f>IF(②社員基本データ入力!V33="","",②社員基本データ入力!V33)</f>
        <v>130550</v>
      </c>
      <c r="R33" s="553" t="str">
        <f>IF(②社員基本データ入力!W33="","",②社員基本データ入力!W33)</f>
        <v/>
      </c>
      <c r="S33" s="553" t="str">
        <f>IF(②社員基本データ入力!X33="","",②社員基本データ入力!X33)</f>
        <v/>
      </c>
      <c r="T33" s="320">
        <f>IF(②社員基本データ入力!Y33="","",②社員基本データ入力!Y33)</f>
        <v>285790</v>
      </c>
      <c r="U33" s="554">
        <f>IF(③残業代込み賃金設計一覧表!U33="","",③残業代込み賃金設計一覧表!U33)</f>
        <v>155240</v>
      </c>
      <c r="V33" s="554">
        <f>IF(③残業代込み賃金設計一覧表!V33="","",③残業代込み賃金設計一覧表!V33)</f>
        <v>82342.776659959782</v>
      </c>
      <c r="W33" s="555" t="str">
        <f>IF(③残業代込み賃金設計一覧表!W33="","",③残業代込み賃金設計一覧表!W33)</f>
        <v/>
      </c>
      <c r="X33" s="555" t="str">
        <f>IF(③残業代込み賃金設計一覧表!X33="","",③残業代込み賃金設計一覧表!X33)</f>
        <v/>
      </c>
      <c r="Y33" s="329">
        <f>IF(③残業代込み賃金設計一覧表!AE33="","",③残業代込み賃金設計一覧表!AE33)</f>
        <v>237582.77665995978</v>
      </c>
      <c r="Z33" s="320" t="str">
        <f>IF(②社員基本データ入力!Z33="","",②社員基本データ入力!Z33)</f>
        <v/>
      </c>
      <c r="AA33" s="320">
        <f>IF(②社員基本データ入力!AA33="","",②社員基本データ入力!AA33)</f>
        <v>5000</v>
      </c>
      <c r="AB33" s="320" t="str">
        <f>IF(②社員基本データ入力!AB33="","",②社員基本データ入力!AB33)</f>
        <v/>
      </c>
      <c r="AC33" s="320" t="str">
        <f>IF(②社員基本データ入力!AC33="","",②社員基本データ入力!AC33)</f>
        <v/>
      </c>
      <c r="AD33" s="320" t="str">
        <f>IF(②社員基本データ入力!AD33="","",②社員基本データ入力!AD33)</f>
        <v/>
      </c>
      <c r="AE33" s="320" t="str">
        <f>IF(②社員基本データ入力!AE33="","",②社員基本データ入力!AE33)</f>
        <v/>
      </c>
      <c r="AF33" s="320" t="str">
        <f>IF(②社員基本データ入力!AF33="","",②社員基本データ入力!AF33)</f>
        <v/>
      </c>
      <c r="AG33" s="320">
        <f>IF(②社員基本データ入力!AG33="","",②社員基本データ入力!AG33)</f>
        <v>5000</v>
      </c>
      <c r="AH33" s="320">
        <f>IF(②社員基本データ入力!AH33="","",②社員基本データ入力!AH33)</f>
        <v>10000</v>
      </c>
      <c r="AI33" s="320">
        <f>IF(②社員基本データ入力!AI33="","",②社員基本データ入力!AI33)</f>
        <v>10000</v>
      </c>
      <c r="AJ33" s="320" t="str">
        <f>IF(②社員基本データ入力!AJ33="","",②社員基本データ入力!AJ33)</f>
        <v/>
      </c>
      <c r="AK33" s="320" t="str">
        <f>IF(②社員基本データ入力!AK33="","",②社員基本データ入力!AK33)</f>
        <v/>
      </c>
      <c r="AL33" s="320" t="str">
        <f>IF(②社員基本データ入力!AL33="","",②社員基本データ入力!AL33)</f>
        <v/>
      </c>
      <c r="AM33" s="320" t="str">
        <f>IF(②社員基本データ入力!AM33="","",②社員基本データ入力!AM33)</f>
        <v/>
      </c>
      <c r="AN33" s="320" t="str">
        <f>IF(②社員基本データ入力!AN33="","",②社員基本データ入力!AN33)</f>
        <v/>
      </c>
      <c r="AO33" s="600" t="str">
        <f>IF(②社員基本データ入力!AO33="","",②社員基本データ入力!AO33)</f>
        <v/>
      </c>
      <c r="AP33" s="607" t="str">
        <f>IF(②社員基本データ入力!AP33="","",②社員基本データ入力!AP33)</f>
        <v/>
      </c>
      <c r="AQ33" s="320">
        <f>IF(②社員基本データ入力!AQ33="","",②社員基本データ入力!AQ33)</f>
        <v>15000</v>
      </c>
      <c r="AR33" s="608" t="str">
        <f>IF(②社員基本データ入力!AR33="","",②社員基本データ入力!AR33)</f>
        <v/>
      </c>
      <c r="AS33" s="603">
        <f>IF(②社員基本データ入力!AS33="","",②社員基本データ入力!AS33)</f>
        <v>25000</v>
      </c>
      <c r="AT33" s="320">
        <f>IF(②社員基本データ入力!AT33="","",②社員基本データ入力!AT33)</f>
        <v>35000</v>
      </c>
      <c r="AU33" s="329" t="str">
        <f>IF(③残業代込み賃金設計一覧表!AF33="","",③残業代込み賃金設計一覧表!AF33)</f>
        <v/>
      </c>
      <c r="AV33" s="329">
        <f>IF(③残業代込み賃金設計一覧表!AG33="","",③残業代込み賃金設計一覧表!AG33)</f>
        <v>5000</v>
      </c>
      <c r="AW33" s="329" t="str">
        <f>IF(③残業代込み賃金設計一覧表!AH33="","",③残業代込み賃金設計一覧表!AH33)</f>
        <v/>
      </c>
      <c r="AX33" s="329" t="str">
        <f>IF(③残業代込み賃金設計一覧表!AI33="","",③残業代込み賃金設計一覧表!AI33)</f>
        <v/>
      </c>
      <c r="AY33" s="329" t="str">
        <f>IF(③残業代込み賃金設計一覧表!AJ33="","",③残業代込み賃金設計一覧表!AJ33)</f>
        <v/>
      </c>
      <c r="AZ33" s="329" t="str">
        <f>IF(③残業代込み賃金設計一覧表!AK33="","",③残業代込み賃金設計一覧表!AK33)</f>
        <v/>
      </c>
      <c r="BA33" s="329" t="str">
        <f>IF(③残業代込み賃金設計一覧表!AL33="","",③残業代込み賃金設計一覧表!AL33)</f>
        <v/>
      </c>
      <c r="BB33" s="329">
        <f>IF(③残業代込み賃金設計一覧表!AM33="","",③残業代込み賃金設計一覧表!AM33)</f>
        <v>5000</v>
      </c>
      <c r="BC33" s="329">
        <f>IF(③残業代込み賃金設計一覧表!AN33="","",③残業代込み賃金設計一覧表!AN33)</f>
        <v>10000</v>
      </c>
      <c r="BD33" s="329">
        <f>IF(③残業代込み賃金設計一覧表!AO33="","",③残業代込み賃金設計一覧表!AO33)</f>
        <v>10000</v>
      </c>
      <c r="BE33" s="329" t="str">
        <f>IF(③残業代込み賃金設計一覧表!AP33="","",③残業代込み賃金設計一覧表!AP33)</f>
        <v/>
      </c>
      <c r="BF33" s="329" t="str">
        <f>IF(③残業代込み賃金設計一覧表!AQ33="","",③残業代込み賃金設計一覧表!AQ33)</f>
        <v/>
      </c>
      <c r="BG33" s="329" t="str">
        <f>IF(③残業代込み賃金設計一覧表!AR33="","",③残業代込み賃金設計一覧表!AR33)</f>
        <v/>
      </c>
      <c r="BH33" s="329" t="str">
        <f>IF(③残業代込み賃金設計一覧表!AS33="","",③残業代込み賃金設計一覧表!AS33)</f>
        <v/>
      </c>
      <c r="BI33" s="329" t="str">
        <f>IF(③残業代込み賃金設計一覧表!AT33="","",③残業代込み賃金設計一覧表!AT33)</f>
        <v/>
      </c>
      <c r="BJ33" s="611" t="str">
        <f>IF(③残業代込み賃金設計一覧表!AU33="","",③残業代込み賃金設計一覧表!AU33)</f>
        <v/>
      </c>
      <c r="BK33" s="618" t="str">
        <f>IF(③残業代込み賃金設計一覧表!AV33="","",③残業代込み賃金設計一覧表!AV33)</f>
        <v/>
      </c>
      <c r="BL33" s="329">
        <f>IF(③残業代込み賃金設計一覧表!AW33="","",③残業代込み賃金設計一覧表!AW33)</f>
        <v>15000</v>
      </c>
      <c r="BM33" s="619" t="str">
        <f>IF(③残業代込み賃金設計一覧表!AX33="","",③残業代込み賃金設計一覧表!AX33)</f>
        <v/>
      </c>
      <c r="BN33" s="614">
        <f>IF(③残業代込み賃金設計一覧表!AY33="","",③残業代込み賃金設計一覧表!AY33)</f>
        <v>25000</v>
      </c>
      <c r="BO33" s="329">
        <f>IF(③残業代込み賃金設計一覧表!AZ33="","",③残業代込み賃金設計一覧表!AZ33)</f>
        <v>35000</v>
      </c>
      <c r="BP33" s="320">
        <f>IF(②社員基本データ入力!AV33="","",②社員基本データ入力!AV33)</f>
        <v>42662.019230769227</v>
      </c>
      <c r="BQ33" s="320">
        <f>IF(②社員基本データ入力!AW33="","",②社員基本データ入力!AW33)</f>
        <v>4266.2019230769229</v>
      </c>
      <c r="BR33" s="320">
        <f>IF(②社員基本データ入力!AX33="","",②社員基本データ入力!AX33)</f>
        <v>18429.992307692308</v>
      </c>
      <c r="BS33" s="320">
        <f>IF(②社員基本データ入力!AY33="","",②社員基本データ入力!AY33)</f>
        <v>65358.213461538457</v>
      </c>
      <c r="BT33" s="329">
        <f>IF(③残業代込み賃金設計一覧表!BC33="","",③残業代込み賃金設計一覧表!BC33)</f>
        <v>35709.054325955738</v>
      </c>
      <c r="BU33" s="329">
        <f>IF(③残業代込み賃金設計一覧表!BD33="","",③残業代込み賃金設計一覧表!BD33)</f>
        <v>3570.9054325955735</v>
      </c>
      <c r="BV33" s="329">
        <f>IF(③残業代込み賃金設計一覧表!BE33="","",③残業代込み賃金設計一覧表!BE33)</f>
        <v>15426.311468812879</v>
      </c>
      <c r="BW33" s="329">
        <f>IF(③残業代込み賃金設計一覧表!BF33="","",③残業代込み賃金設計一覧表!BF33)</f>
        <v>54706.271227364188</v>
      </c>
      <c r="BX33" s="329">
        <f>IF(③残業代込み賃金設計一覧表!BI33="","",③残業代込み賃金設計一覧表!BI33)</f>
        <v>58859.165574214494</v>
      </c>
      <c r="BY33" s="213">
        <f>IF(②社員基本データ入力!$AU33="","",②社員基本データ入力!$AU33)</f>
        <v>320790</v>
      </c>
      <c r="BZ33" s="329">
        <f>IF(③残業代込み賃金設計一覧表!$BJ33="","",③残業代込み賃金設計一覧表!$BJ33)</f>
        <v>331441.94223417429</v>
      </c>
      <c r="CA33" s="268">
        <f t="shared" si="11"/>
        <v>10651.94223417429</v>
      </c>
      <c r="CB33" s="213">
        <f>IF(②社員基本データ入力!$AZ33="","",②社員基本データ入力!$AZ33)</f>
        <v>386148.21346153843</v>
      </c>
      <c r="CC33" s="329">
        <f>IF(③残業代込み賃金設計一覧表!$BL33="","",③残業代込み賃金設計一覧表!$BL33)</f>
        <v>386148.21346153849</v>
      </c>
      <c r="CD33" s="268">
        <f t="shared" si="12"/>
        <v>5.8207660913467407E-11</v>
      </c>
      <c r="CE33" s="659"/>
      <c r="CF33" s="380">
        <f>IF(②社員基本データ入力!BB33="","",②社員基本データ入力!BB33)</f>
        <v>20</v>
      </c>
      <c r="CG33" s="380">
        <f>IF(②社員基本データ入力!BC33="","",②社員基本データ入力!BC33)</f>
        <v>10</v>
      </c>
      <c r="CH33" s="380">
        <f>IF(②社員基本データ入力!BD33="","",②社員基本データ入力!BD33)</f>
        <v>8</v>
      </c>
      <c r="CI33" s="363">
        <f>IF(③残業代込み賃金設計一覧表!BO33="","",③残業代込み賃金設計一覧表!BO33)</f>
        <v>20</v>
      </c>
      <c r="CJ33" s="363">
        <f>IF(③残業代込み賃金設計一覧表!BP33="","",③残業代込み賃金設計一覧表!BP33)</f>
        <v>10</v>
      </c>
      <c r="CK33" s="363">
        <f>IF(③残業代込み賃金設計一覧表!BQ33="","",③残業代込み賃金設計一覧表!BQ33)</f>
        <v>8</v>
      </c>
      <c r="CL33" s="659"/>
      <c r="CM33" s="320">
        <f>IF(②社員基本データ入力!BF33="","",②社員基本データ入力!BF33)</f>
        <v>295790</v>
      </c>
      <c r="CN33" s="320">
        <f>IF(②社員基本データ入力!BG33="","",②社員基本データ入力!BG33)</f>
        <v>1706.4807692307691</v>
      </c>
      <c r="CO33" s="320">
        <f>IF(②社員基本データ入力!BH33="","",②社員基本データ入力!BH33)</f>
        <v>2133.1009615384614</v>
      </c>
      <c r="CP33" s="320">
        <f>IF(②社員基本データ入力!BI33="","",②社員基本データ入力!BI33)</f>
        <v>426.62019230769226</v>
      </c>
      <c r="CQ33" s="320">
        <f>IF(②社員基本データ入力!BJ33="","",②社員基本データ入力!BJ33)</f>
        <v>2303.7490384615385</v>
      </c>
      <c r="CR33" s="329">
        <f>IF(③残業代込み賃金設計一覧表!BS33="","",③残業代込み賃金設計一覧表!BS33)</f>
        <v>247582.77665995978</v>
      </c>
      <c r="CS33" s="329">
        <f>IF(③残業代込み賃金設計一覧表!BT33="","",③残業代込み賃金設計一覧表!BT33)</f>
        <v>1428.3621730382295</v>
      </c>
      <c r="CT33" s="329">
        <f>IF(③残業代込み賃金設計一覧表!BU33="","",③残業代込み賃金設計一覧表!BU33)</f>
        <v>1785.4527162977868</v>
      </c>
      <c r="CU33" s="329">
        <f>IF(③残業代込み賃金設計一覧表!BV33="","",③残業代込み賃金設計一覧表!BV33)</f>
        <v>357.09054325955736</v>
      </c>
      <c r="CV33" s="329">
        <f>IF(③残業代込み賃金設計一覧表!BW33="","",③残業代込み賃金設計一覧表!BW33)</f>
        <v>1928.2889336016099</v>
      </c>
      <c r="CW33" s="659"/>
      <c r="CX33" s="384">
        <f>IF(②社員基本データ入力!BL33="","",②社員基本データ入力!BL33)</f>
        <v>295790</v>
      </c>
      <c r="CY33" s="384">
        <f>IF(②社員基本データ入力!BM33="","",②社員基本データ入力!BM33)</f>
        <v>1706.4807692307691</v>
      </c>
      <c r="CZ33" s="385" t="str">
        <f>IF(②社員基本データ入力!BN33="","",②社員基本データ入力!BN33)</f>
        <v>○</v>
      </c>
      <c r="DA33" s="367">
        <f>IF(③残業代込み賃金設計一覧表!BY33="","",③残業代込み賃金設計一覧表!BY33)</f>
        <v>242582.77665995978</v>
      </c>
      <c r="DB33" s="367">
        <f>IF(③残業代込み賃金設計一覧表!BZ33="","",③残業代込み賃金設計一覧表!BZ33)</f>
        <v>1399.5160191920756</v>
      </c>
      <c r="DC33" s="368" t="str">
        <f>IF(③残業代込み賃金設計一覧表!CA33="","",③残業代込み賃金設計一覧表!CA33)</f>
        <v>○</v>
      </c>
      <c r="DD33" s="659"/>
      <c r="DE33" s="389">
        <f>IF(②社員基本データ入力!BP33="","",②社員基本データ入力!BP33)</f>
        <v>45</v>
      </c>
      <c r="DF33" s="389">
        <f>IF(②社員基本データ入力!BQ33="","",②社員基本データ入力!BQ33)</f>
        <v>20</v>
      </c>
      <c r="DG33" s="389">
        <f>IF(②社員基本データ入力!BR33="","",②社員基本データ入力!BR33)</f>
        <v>8</v>
      </c>
      <c r="DH33" s="659"/>
      <c r="DI33" s="372">
        <f>IF(③残業代込み賃金設計一覧表!CG33="","",③残業代込み賃金設計一覧表!CG33)</f>
        <v>25</v>
      </c>
      <c r="DJ33" s="372">
        <f>IF(③残業代込み賃金設計一覧表!CH33="","",③残業代込み賃金設計一覧表!CH33)</f>
        <v>10</v>
      </c>
      <c r="DK33" s="372">
        <f>IF(③残業代込み賃金設計一覧表!CI33="","",③残業代込み賃金設計一覧表!CI33)</f>
        <v>0</v>
      </c>
      <c r="DL33" s="659"/>
      <c r="DM33" s="372">
        <f>IF(③残業代込み賃金設計一覧表!CK33="","",③残業代込み賃金設計一覧表!CK33)</f>
        <v>20</v>
      </c>
      <c r="DN33" s="372">
        <f>IF(③残業代込み賃金設計一覧表!CL33="","",③残業代込み賃金設計一覧表!CL33)</f>
        <v>10</v>
      </c>
      <c r="DO33" s="372">
        <f>IF(③残業代込み賃金設計一覧表!CM33="","",③残業代込み賃金設計一覧表!CM33)</f>
        <v>8</v>
      </c>
      <c r="DQ33" s="264">
        <f>IF(③残業代込み賃金設計一覧表!CO33="","",③残業代込み賃金設計一覧表!CO33)</f>
        <v>8</v>
      </c>
      <c r="DS33" s="264">
        <f>IF(③残業代込み賃金設計一覧表!CQ33="","",③残業代込み賃金設計一覧表!CQ33)</f>
        <v>33</v>
      </c>
    </row>
    <row r="34" spans="1:123" s="112" customFormat="1" ht="18" customHeight="1" x14ac:dyDescent="0.2">
      <c r="B34" s="131">
        <f t="shared" si="8"/>
        <v>25</v>
      </c>
      <c r="C34" s="167">
        <f>IF(②社員基本データ入力!H34="","",②社員基本データ入力!H34)</f>
        <v>125</v>
      </c>
      <c r="D34" s="167">
        <f>IF(②社員基本データ入力!I34="","",②社員基本データ入力!I34)</f>
        <v>1</v>
      </c>
      <c r="E34" s="172" t="str">
        <f>IF(②社員基本データ入力!J34="","",②社員基本データ入力!J34)</f>
        <v>BA</v>
      </c>
      <c r="F34" s="534" t="str">
        <f>IF(②社員基本データ入力!K34="","",②社員基本データ入力!K34)</f>
        <v/>
      </c>
      <c r="G34" s="171" t="str">
        <f>IF(②社員基本データ入力!L34="","",②社員基本データ入力!L34)</f>
        <v/>
      </c>
      <c r="H34" s="537" t="str">
        <f>IF(②社員基本データ入力!M34="","",②社員基本データ入力!M34)</f>
        <v>一般</v>
      </c>
      <c r="I34" s="541">
        <f>IF(②社員基本データ入力!N34="","",②社員基本データ入力!N34)</f>
        <v>5</v>
      </c>
      <c r="J34" s="540">
        <f>IF(②社員基本データ入力!O34="","",②社員基本データ入力!O34)</f>
        <v>30975</v>
      </c>
      <c r="K34" s="535">
        <f>IF(②社員基本データ入力!P34="","",②社員基本データ入力!P34)</f>
        <v>42466</v>
      </c>
      <c r="L34" s="175">
        <f t="shared" si="13"/>
        <v>40</v>
      </c>
      <c r="M34" s="175">
        <f t="shared" si="9"/>
        <v>5</v>
      </c>
      <c r="N34" s="175">
        <f t="shared" si="14"/>
        <v>8</v>
      </c>
      <c r="O34" s="175">
        <f t="shared" si="10"/>
        <v>11</v>
      </c>
      <c r="P34" s="552">
        <f>IF(②社員基本データ入力!U34="","",②社員基本データ入力!U34)</f>
        <v>164240</v>
      </c>
      <c r="Q34" s="552">
        <f>IF(②社員基本データ入力!V34="","",②社員基本データ入力!V34)</f>
        <v>130550</v>
      </c>
      <c r="R34" s="553" t="str">
        <f>IF(②社員基本データ入力!W34="","",②社員基本データ入力!W34)</f>
        <v/>
      </c>
      <c r="S34" s="553" t="str">
        <f>IF(②社員基本データ入力!X34="","",②社員基本データ入力!X34)</f>
        <v/>
      </c>
      <c r="T34" s="320">
        <f>IF(②社員基本データ入力!Y34="","",②社員基本データ入力!Y34)</f>
        <v>294790</v>
      </c>
      <c r="U34" s="554">
        <f>IF(③残業代込み賃金設計一覧表!U34="","",③残業代込み賃金設計一覧表!U34)</f>
        <v>164240</v>
      </c>
      <c r="V34" s="554">
        <f>IF(③残業代込み賃金設計一覧表!V34="","",③残業代込み賃金設計一覧表!V34)</f>
        <v>81690.865191146877</v>
      </c>
      <c r="W34" s="555" t="str">
        <f>IF(③残業代込み賃金設計一覧表!W34="","",③残業代込み賃金設計一覧表!W34)</f>
        <v/>
      </c>
      <c r="X34" s="555" t="str">
        <f>IF(③残業代込み賃金設計一覧表!X34="","",③残業代込み賃金設計一覧表!X34)</f>
        <v/>
      </c>
      <c r="Y34" s="329">
        <f>IF(③残業代込み賃金設計一覧表!AE34="","",③残業代込み賃金設計一覧表!AE34)</f>
        <v>245930.86519114688</v>
      </c>
      <c r="Z34" s="320" t="str">
        <f>IF(②社員基本データ入力!Z34="","",②社員基本データ入力!Z34)</f>
        <v/>
      </c>
      <c r="AA34" s="320" t="str">
        <f>IF(②社員基本データ入力!AA34="","",②社員基本データ入力!AA34)</f>
        <v/>
      </c>
      <c r="AB34" s="320" t="str">
        <f>IF(②社員基本データ入力!AB34="","",②社員基本データ入力!AB34)</f>
        <v/>
      </c>
      <c r="AC34" s="320" t="str">
        <f>IF(②社員基本データ入力!AC34="","",②社員基本データ入力!AC34)</f>
        <v/>
      </c>
      <c r="AD34" s="320" t="str">
        <f>IF(②社員基本データ入力!AD34="","",②社員基本データ入力!AD34)</f>
        <v/>
      </c>
      <c r="AE34" s="320" t="str">
        <f>IF(②社員基本データ入力!AE34="","",②社員基本データ入力!AE34)</f>
        <v/>
      </c>
      <c r="AF34" s="320" t="str">
        <f>IF(②社員基本データ入力!AF34="","",②社員基本データ入力!AF34)</f>
        <v/>
      </c>
      <c r="AG34" s="320">
        <f>IF(②社員基本データ入力!AG34="","",②社員基本データ入力!AG34)</f>
        <v>5000</v>
      </c>
      <c r="AH34" s="320">
        <f>IF(②社員基本データ入力!AH34="","",②社員基本データ入力!AH34)</f>
        <v>5000</v>
      </c>
      <c r="AI34" s="320">
        <f>IF(②社員基本データ入力!AI34="","",②社員基本データ入力!AI34)</f>
        <v>15000</v>
      </c>
      <c r="AJ34" s="320" t="str">
        <f>IF(②社員基本データ入力!AJ34="","",②社員基本データ入力!AJ34)</f>
        <v/>
      </c>
      <c r="AK34" s="320" t="str">
        <f>IF(②社員基本データ入力!AK34="","",②社員基本データ入力!AK34)</f>
        <v/>
      </c>
      <c r="AL34" s="320" t="str">
        <f>IF(②社員基本データ入力!AL34="","",②社員基本データ入力!AL34)</f>
        <v/>
      </c>
      <c r="AM34" s="320" t="str">
        <f>IF(②社員基本データ入力!AM34="","",②社員基本データ入力!AM34)</f>
        <v/>
      </c>
      <c r="AN34" s="320" t="str">
        <f>IF(②社員基本データ入力!AN34="","",②社員基本データ入力!AN34)</f>
        <v/>
      </c>
      <c r="AO34" s="600" t="str">
        <f>IF(②社員基本データ入力!AO34="","",②社員基本データ入力!AO34)</f>
        <v/>
      </c>
      <c r="AP34" s="607" t="str">
        <f>IF(②社員基本データ入力!AP34="","",②社員基本データ入力!AP34)</f>
        <v/>
      </c>
      <c r="AQ34" s="320">
        <f>IF(②社員基本データ入力!AQ34="","",②社員基本データ入力!AQ34)</f>
        <v>15000</v>
      </c>
      <c r="AR34" s="608" t="str">
        <f>IF(②社員基本データ入力!AR34="","",②社員基本データ入力!AR34)</f>
        <v/>
      </c>
      <c r="AS34" s="603">
        <f>IF(②社員基本データ入力!AS34="","",②社員基本データ入力!AS34)</f>
        <v>30000</v>
      </c>
      <c r="AT34" s="320">
        <f>IF(②社員基本データ入力!AT34="","",②社員基本データ入力!AT34)</f>
        <v>35000</v>
      </c>
      <c r="AU34" s="329" t="str">
        <f>IF(③残業代込み賃金設計一覧表!AF34="","",③残業代込み賃金設計一覧表!AF34)</f>
        <v/>
      </c>
      <c r="AV34" s="329" t="str">
        <f>IF(③残業代込み賃金設計一覧表!AG34="","",③残業代込み賃金設計一覧表!AG34)</f>
        <v/>
      </c>
      <c r="AW34" s="329" t="str">
        <f>IF(③残業代込み賃金設計一覧表!AH34="","",③残業代込み賃金設計一覧表!AH34)</f>
        <v/>
      </c>
      <c r="AX34" s="329" t="str">
        <f>IF(③残業代込み賃金設計一覧表!AI34="","",③残業代込み賃金設計一覧表!AI34)</f>
        <v/>
      </c>
      <c r="AY34" s="329" t="str">
        <f>IF(③残業代込み賃金設計一覧表!AJ34="","",③残業代込み賃金設計一覧表!AJ34)</f>
        <v/>
      </c>
      <c r="AZ34" s="329" t="str">
        <f>IF(③残業代込み賃金設計一覧表!AK34="","",③残業代込み賃金設計一覧表!AK34)</f>
        <v/>
      </c>
      <c r="BA34" s="329" t="str">
        <f>IF(③残業代込み賃金設計一覧表!AL34="","",③残業代込み賃金設計一覧表!AL34)</f>
        <v/>
      </c>
      <c r="BB34" s="329">
        <f>IF(③残業代込み賃金設計一覧表!AM34="","",③残業代込み賃金設計一覧表!AM34)</f>
        <v>5000</v>
      </c>
      <c r="BC34" s="329">
        <f>IF(③残業代込み賃金設計一覧表!AN34="","",③残業代込み賃金設計一覧表!AN34)</f>
        <v>5000</v>
      </c>
      <c r="BD34" s="329">
        <f>IF(③残業代込み賃金設計一覧表!AO34="","",③残業代込み賃金設計一覧表!AO34)</f>
        <v>15000</v>
      </c>
      <c r="BE34" s="329" t="str">
        <f>IF(③残業代込み賃金設計一覧表!AP34="","",③残業代込み賃金設計一覧表!AP34)</f>
        <v/>
      </c>
      <c r="BF34" s="329" t="str">
        <f>IF(③残業代込み賃金設計一覧表!AQ34="","",③残業代込み賃金設計一覧表!AQ34)</f>
        <v/>
      </c>
      <c r="BG34" s="329" t="str">
        <f>IF(③残業代込み賃金設計一覧表!AR34="","",③残業代込み賃金設計一覧表!AR34)</f>
        <v/>
      </c>
      <c r="BH34" s="329" t="str">
        <f>IF(③残業代込み賃金設計一覧表!AS34="","",③残業代込み賃金設計一覧表!AS34)</f>
        <v/>
      </c>
      <c r="BI34" s="329" t="str">
        <f>IF(③残業代込み賃金設計一覧表!AT34="","",③残業代込み賃金設計一覧表!AT34)</f>
        <v/>
      </c>
      <c r="BJ34" s="611" t="str">
        <f>IF(③残業代込み賃金設計一覧表!AU34="","",③残業代込み賃金設計一覧表!AU34)</f>
        <v/>
      </c>
      <c r="BK34" s="618" t="str">
        <f>IF(③残業代込み賃金設計一覧表!AV34="","",③残業代込み賃金設計一覧表!AV34)</f>
        <v/>
      </c>
      <c r="BL34" s="329">
        <f>IF(③残業代込み賃金設計一覧表!AW34="","",③残業代込み賃金設計一覧表!AW34)</f>
        <v>15000</v>
      </c>
      <c r="BM34" s="619" t="str">
        <f>IF(③残業代込み賃金設計一覧表!AX34="","",③残業代込み賃金設計一覧表!AX34)</f>
        <v/>
      </c>
      <c r="BN34" s="614">
        <f>IF(③残業代込み賃金設計一覧表!AY34="","",③残業代込み賃金設計一覧表!AY34)</f>
        <v>30000</v>
      </c>
      <c r="BO34" s="329">
        <f>IF(③残業代込み賃金設計一覧表!AZ34="","",③残業代込み賃金設計一覧表!AZ34)</f>
        <v>35000</v>
      </c>
      <c r="BP34" s="320">
        <f>IF(②社員基本データ入力!AV34="","",②社員基本データ入力!AV34)</f>
        <v>43238.942307692305</v>
      </c>
      <c r="BQ34" s="320">
        <f>IF(②社員基本データ入力!AW34="","",②社員基本データ入力!AW34)</f>
        <v>4323.8942307692305</v>
      </c>
      <c r="BR34" s="320">
        <f>IF(②社員基本データ入力!AX34="","",②社員基本データ入力!AX34)</f>
        <v>18679.223076923077</v>
      </c>
      <c r="BS34" s="320">
        <f>IF(②社員基本データ入力!AY34="","",②社員基本データ入力!AY34)</f>
        <v>66242.059615384613</v>
      </c>
      <c r="BT34" s="329">
        <f>IF(③残業代込み賃金設計一覧表!BC34="","",③残業代込み賃金設計一覧表!BC34)</f>
        <v>36191.951710261565</v>
      </c>
      <c r="BU34" s="329">
        <f>IF(③残業代込み賃金設計一覧表!BD34="","",③残業代込み賃金設計一覧表!BD34)</f>
        <v>3619.1951710261565</v>
      </c>
      <c r="BV34" s="329">
        <f>IF(③残業代込み賃金設計一覧表!BE34="","",③残業代込み賃金設計一覧表!BE34)</f>
        <v>15634.923138832997</v>
      </c>
      <c r="BW34" s="329">
        <f>IF(③残業代込み賃金設計一覧表!BF34="","",③残業代込み賃金設計一覧表!BF34)</f>
        <v>55446.070020120722</v>
      </c>
      <c r="BX34" s="329">
        <f>IF(③残業代込み賃金設計一覧表!BI34="","",③残業代込み賃金設計一覧表!BI34)</f>
        <v>59655.124404117014</v>
      </c>
      <c r="BY34" s="213">
        <f>IF(②社員基本データ入力!$AU34="","",②社員基本データ入力!$AU34)</f>
        <v>329790</v>
      </c>
      <c r="BZ34" s="329">
        <f>IF(③残業代込み賃金設計一覧表!$BJ34="","",③残業代込み賃金設計一覧表!$BJ34)</f>
        <v>340585.98959526385</v>
      </c>
      <c r="CA34" s="268">
        <f t="shared" si="11"/>
        <v>10795.989595263847</v>
      </c>
      <c r="CB34" s="213">
        <f>IF(②社員基本データ入力!$AZ34="","",②社員基本データ入力!$AZ34)</f>
        <v>396032.05961538461</v>
      </c>
      <c r="CC34" s="329">
        <f>IF(③残業代込み賃金設計一覧表!$BL34="","",③残業代込み賃金設計一覧表!$BL34)</f>
        <v>396032.05961538455</v>
      </c>
      <c r="CD34" s="268">
        <f t="shared" si="12"/>
        <v>-5.8207660913467407E-11</v>
      </c>
      <c r="CE34" s="659"/>
      <c r="CF34" s="380">
        <f>IF(②社員基本データ入力!BB34="","",②社員基本データ入力!BB34)</f>
        <v>20</v>
      </c>
      <c r="CG34" s="380">
        <f>IF(②社員基本データ入力!BC34="","",②社員基本データ入力!BC34)</f>
        <v>10</v>
      </c>
      <c r="CH34" s="380">
        <f>IF(②社員基本データ入力!BD34="","",②社員基本データ入力!BD34)</f>
        <v>8</v>
      </c>
      <c r="CI34" s="363">
        <f>IF(③残業代込み賃金設計一覧表!BO34="","",③残業代込み賃金設計一覧表!BO34)</f>
        <v>20</v>
      </c>
      <c r="CJ34" s="363">
        <f>IF(③残業代込み賃金設計一覧表!BP34="","",③残業代込み賃金設計一覧表!BP34)</f>
        <v>10</v>
      </c>
      <c r="CK34" s="363">
        <f>IF(③残業代込み賃金設計一覧表!BQ34="","",③残業代込み賃金設計一覧表!BQ34)</f>
        <v>8</v>
      </c>
      <c r="CL34" s="659"/>
      <c r="CM34" s="320">
        <f>IF(②社員基本データ入力!BF34="","",②社員基本データ入力!BF34)</f>
        <v>299790</v>
      </c>
      <c r="CN34" s="320">
        <f>IF(②社員基本データ入力!BG34="","",②社員基本データ入力!BG34)</f>
        <v>1729.5576923076922</v>
      </c>
      <c r="CO34" s="320">
        <f>IF(②社員基本データ入力!BH34="","",②社員基本データ入力!BH34)</f>
        <v>2161.9471153846152</v>
      </c>
      <c r="CP34" s="320">
        <f>IF(②社員基本データ入力!BI34="","",②社員基本データ入力!BI34)</f>
        <v>432.38942307692304</v>
      </c>
      <c r="CQ34" s="320">
        <f>IF(②社員基本データ入力!BJ34="","",②社員基本データ入力!BJ34)</f>
        <v>2334.9028846153847</v>
      </c>
      <c r="CR34" s="329">
        <f>IF(③残業代込み賃金設計一覧表!BS34="","",③残業代込み賃金設計一覧表!BS34)</f>
        <v>250930.86519114688</v>
      </c>
      <c r="CS34" s="329">
        <f>IF(③残業代込み賃金設計一覧表!BT34="","",③残業代込み賃金設計一覧表!BT34)</f>
        <v>1447.6780684104626</v>
      </c>
      <c r="CT34" s="329">
        <f>IF(③残業代込み賃金設計一覧表!BU34="","",③残業代込み賃金設計一覧表!BU34)</f>
        <v>1809.5975855130782</v>
      </c>
      <c r="CU34" s="329">
        <f>IF(③残業代込み賃金設計一覧表!BV34="","",③残業代込み賃金設計一覧表!BV34)</f>
        <v>361.91951710261566</v>
      </c>
      <c r="CV34" s="329">
        <f>IF(③残業代込み賃金設計一覧表!BW34="","",③残業代込み賃金設計一覧表!BW34)</f>
        <v>1954.3653923541247</v>
      </c>
      <c r="CW34" s="659"/>
      <c r="CX34" s="384">
        <f>IF(②社員基本データ入力!BL34="","",②社員基本データ入力!BL34)</f>
        <v>299790</v>
      </c>
      <c r="CY34" s="384">
        <f>IF(②社員基本データ入力!BM34="","",②社員基本データ入力!BM34)</f>
        <v>1729.5576923076922</v>
      </c>
      <c r="CZ34" s="385" t="str">
        <f>IF(②社員基本データ入力!BN34="","",②社員基本データ入力!BN34)</f>
        <v>○</v>
      </c>
      <c r="DA34" s="367">
        <f>IF(③残業代込み賃金設計一覧表!BY34="","",③残業代込み賃金設計一覧表!BY34)</f>
        <v>245930.86519114688</v>
      </c>
      <c r="DB34" s="367">
        <f>IF(③残業代込み賃金設計一覧表!BZ34="","",③残業代込み賃金設計一覧表!BZ34)</f>
        <v>1418.8319145643088</v>
      </c>
      <c r="DC34" s="368" t="str">
        <f>IF(③残業代込み賃金設計一覧表!CA34="","",③残業代込み賃金設計一覧表!CA34)</f>
        <v>○</v>
      </c>
      <c r="DD34" s="659"/>
      <c r="DE34" s="389">
        <f>IF(②社員基本データ入力!BP34="","",②社員基本データ入力!BP34)</f>
        <v>45</v>
      </c>
      <c r="DF34" s="389">
        <f>IF(②社員基本データ入力!BQ34="","",②社員基本データ入力!BQ34)</f>
        <v>20</v>
      </c>
      <c r="DG34" s="389">
        <f>IF(②社員基本データ入力!BR34="","",②社員基本データ入力!BR34)</f>
        <v>8</v>
      </c>
      <c r="DH34" s="659"/>
      <c r="DI34" s="372">
        <f>IF(③残業代込み賃金設計一覧表!CG34="","",③残業代込み賃金設計一覧表!CG34)</f>
        <v>25</v>
      </c>
      <c r="DJ34" s="372">
        <f>IF(③残業代込み賃金設計一覧表!CH34="","",③残業代込み賃金設計一覧表!CH34)</f>
        <v>10</v>
      </c>
      <c r="DK34" s="372">
        <f>IF(③残業代込み賃金設計一覧表!CI34="","",③残業代込み賃金設計一覧表!CI34)</f>
        <v>0</v>
      </c>
      <c r="DL34" s="659"/>
      <c r="DM34" s="372">
        <f>IF(③残業代込み賃金設計一覧表!CK34="","",③残業代込み賃金設計一覧表!CK34)</f>
        <v>20</v>
      </c>
      <c r="DN34" s="372">
        <f>IF(③残業代込み賃金設計一覧表!CL34="","",③残業代込み賃金設計一覧表!CL34)</f>
        <v>10</v>
      </c>
      <c r="DO34" s="372">
        <f>IF(③残業代込み賃金設計一覧表!CM34="","",③残業代込み賃金設計一覧表!CM34)</f>
        <v>8</v>
      </c>
      <c r="DQ34" s="264">
        <f>IF(③残業代込み賃金設計一覧表!CO34="","",③残業代込み賃金設計一覧表!CO34)</f>
        <v>8</v>
      </c>
      <c r="DS34" s="264">
        <f>IF(③残業代込み賃金設計一覧表!CQ34="","",③残業代込み賃金設計一覧表!CQ34)</f>
        <v>33</v>
      </c>
    </row>
    <row r="35" spans="1:123" s="112" customFormat="1" ht="18" customHeight="1" x14ac:dyDescent="0.2">
      <c r="B35" s="131">
        <f t="shared" si="8"/>
        <v>26</v>
      </c>
      <c r="C35" s="167">
        <f>IF(②社員基本データ入力!H35="","",②社員基本データ入力!H35)</f>
        <v>126</v>
      </c>
      <c r="D35" s="167">
        <f>IF(②社員基本データ入力!I35="","",②社員基本データ入力!I35)</f>
        <v>2</v>
      </c>
      <c r="E35" s="172" t="str">
        <f>IF(②社員基本データ入力!J35="","",②社員基本データ入力!J35)</f>
        <v>BB</v>
      </c>
      <c r="F35" s="534" t="str">
        <f>IF(②社員基本データ入力!K35="","",②社員基本データ入力!K35)</f>
        <v/>
      </c>
      <c r="G35" s="169" t="str">
        <f>IF(②社員基本データ入力!L35="","",②社員基本データ入力!L35)</f>
        <v/>
      </c>
      <c r="H35" s="537" t="str">
        <f>IF(②社員基本データ入力!M35="","",②社員基本データ入力!M35)</f>
        <v>一般</v>
      </c>
      <c r="I35" s="538">
        <f>IF(②社員基本データ入力!N35="","",②社員基本データ入力!N35)</f>
        <v>5</v>
      </c>
      <c r="J35" s="535">
        <f>IF(②社員基本データ入力!O35="","",②社員基本データ入力!O35)</f>
        <v>36056</v>
      </c>
      <c r="K35" s="535">
        <f>IF(②社員基本データ入力!P35="","",②社員基本データ入力!P35)</f>
        <v>42890</v>
      </c>
      <c r="L35" s="175">
        <f t="shared" si="13"/>
        <v>26</v>
      </c>
      <c r="M35" s="175">
        <f t="shared" si="9"/>
        <v>6</v>
      </c>
      <c r="N35" s="175">
        <f t="shared" si="14"/>
        <v>7</v>
      </c>
      <c r="O35" s="175">
        <f t="shared" si="10"/>
        <v>9</v>
      </c>
      <c r="P35" s="552">
        <f>IF(②社員基本データ入力!U35="","",②社員基本データ入力!U35)</f>
        <v>140840</v>
      </c>
      <c r="Q35" s="552">
        <f>IF(②社員基本データ入力!V35="","",②社員基本データ入力!V35)</f>
        <v>130550</v>
      </c>
      <c r="R35" s="553" t="str">
        <f>IF(②社員基本データ入力!W35="","",②社員基本データ入力!W35)</f>
        <v/>
      </c>
      <c r="S35" s="553" t="str">
        <f>IF(②社員基本データ入力!X35="","",②社員基本データ入力!X35)</f>
        <v/>
      </c>
      <c r="T35" s="320">
        <f>IF(②社員基本データ入力!Y35="","",②社員基本データ入力!Y35)</f>
        <v>271390</v>
      </c>
      <c r="U35" s="554">
        <f>IF(③残業代込み賃金設計一覧表!U35="","",③残業代込み賃金設計一覧表!U35)</f>
        <v>140840</v>
      </c>
      <c r="V35" s="554">
        <f>IF(③残業代込み賃金設計一覧表!V35="","",③残業代込み賃金設計一覧表!V35)</f>
        <v>84689.657947686122</v>
      </c>
      <c r="W35" s="555" t="str">
        <f>IF(③残業代込み賃金設計一覧表!W35="","",③残業代込み賃金設計一覧表!W35)</f>
        <v/>
      </c>
      <c r="X35" s="555" t="str">
        <f>IF(③残業代込み賃金設計一覧表!X35="","",③残業代込み賃金設計一覧表!X35)</f>
        <v/>
      </c>
      <c r="Y35" s="329">
        <f>IF(③残業代込み賃金設計一覧表!AE35="","",③残業代込み賃金設計一覧表!AE35)</f>
        <v>225529.65794768612</v>
      </c>
      <c r="Z35" s="320" t="str">
        <f>IF(②社員基本データ入力!Z35="","",②社員基本データ入力!Z35)</f>
        <v/>
      </c>
      <c r="AA35" s="320">
        <f>IF(②社員基本データ入力!AA35="","",②社員基本データ入力!AA35)</f>
        <v>5000</v>
      </c>
      <c r="AB35" s="320" t="str">
        <f>IF(②社員基本データ入力!AB35="","",②社員基本データ入力!AB35)</f>
        <v/>
      </c>
      <c r="AC35" s="320" t="str">
        <f>IF(②社員基本データ入力!AC35="","",②社員基本データ入力!AC35)</f>
        <v/>
      </c>
      <c r="AD35" s="320" t="str">
        <f>IF(②社員基本データ入力!AD35="","",②社員基本データ入力!AD35)</f>
        <v/>
      </c>
      <c r="AE35" s="320" t="str">
        <f>IF(②社員基本データ入力!AE35="","",②社員基本データ入力!AE35)</f>
        <v/>
      </c>
      <c r="AF35" s="320" t="str">
        <f>IF(②社員基本データ入力!AF35="","",②社員基本データ入力!AF35)</f>
        <v/>
      </c>
      <c r="AG35" s="320">
        <f>IF(②社員基本データ入力!AG35="","",②社員基本データ入力!AG35)</f>
        <v>5000</v>
      </c>
      <c r="AH35" s="320">
        <f>IF(②社員基本データ入力!AH35="","",②社員基本データ入力!AH35)</f>
        <v>10000</v>
      </c>
      <c r="AI35" s="320" t="str">
        <f>IF(②社員基本データ入力!AI35="","",②社員基本データ入力!AI35)</f>
        <v/>
      </c>
      <c r="AJ35" s="320" t="str">
        <f>IF(②社員基本データ入力!AJ35="","",②社員基本データ入力!AJ35)</f>
        <v/>
      </c>
      <c r="AK35" s="320" t="str">
        <f>IF(②社員基本データ入力!AK35="","",②社員基本データ入力!AK35)</f>
        <v/>
      </c>
      <c r="AL35" s="320" t="str">
        <f>IF(②社員基本データ入力!AL35="","",②社員基本データ入力!AL35)</f>
        <v/>
      </c>
      <c r="AM35" s="320" t="str">
        <f>IF(②社員基本データ入力!AM35="","",②社員基本データ入力!AM35)</f>
        <v/>
      </c>
      <c r="AN35" s="320" t="str">
        <f>IF(②社員基本データ入力!AN35="","",②社員基本データ入力!AN35)</f>
        <v/>
      </c>
      <c r="AO35" s="600" t="str">
        <f>IF(②社員基本データ入力!AO35="","",②社員基本データ入力!AO35)</f>
        <v/>
      </c>
      <c r="AP35" s="607" t="str">
        <f>IF(②社員基本データ入力!AP35="","",②社員基本データ入力!AP35)</f>
        <v/>
      </c>
      <c r="AQ35" s="320">
        <f>IF(②社員基本データ入力!AQ35="","",②社員基本データ入力!AQ35)</f>
        <v>15000</v>
      </c>
      <c r="AR35" s="608" t="str">
        <f>IF(②社員基本データ入力!AR35="","",②社員基本データ入力!AR35)</f>
        <v/>
      </c>
      <c r="AS35" s="603">
        <f>IF(②社員基本データ入力!AS35="","",②社員基本データ入力!AS35)</f>
        <v>15000</v>
      </c>
      <c r="AT35" s="320">
        <f>IF(②社員基本データ入力!AT35="","",②社員基本データ入力!AT35)</f>
        <v>25000</v>
      </c>
      <c r="AU35" s="329" t="str">
        <f>IF(③残業代込み賃金設計一覧表!AF35="","",③残業代込み賃金設計一覧表!AF35)</f>
        <v/>
      </c>
      <c r="AV35" s="329">
        <f>IF(③残業代込み賃金設計一覧表!AG35="","",③残業代込み賃金設計一覧表!AG35)</f>
        <v>5000</v>
      </c>
      <c r="AW35" s="329" t="str">
        <f>IF(③残業代込み賃金設計一覧表!AH35="","",③残業代込み賃金設計一覧表!AH35)</f>
        <v/>
      </c>
      <c r="AX35" s="329" t="str">
        <f>IF(③残業代込み賃金設計一覧表!AI35="","",③残業代込み賃金設計一覧表!AI35)</f>
        <v/>
      </c>
      <c r="AY35" s="329" t="str">
        <f>IF(③残業代込み賃金設計一覧表!AJ35="","",③残業代込み賃金設計一覧表!AJ35)</f>
        <v/>
      </c>
      <c r="AZ35" s="329" t="str">
        <f>IF(③残業代込み賃金設計一覧表!AK35="","",③残業代込み賃金設計一覧表!AK35)</f>
        <v/>
      </c>
      <c r="BA35" s="329" t="str">
        <f>IF(③残業代込み賃金設計一覧表!AL35="","",③残業代込み賃金設計一覧表!AL35)</f>
        <v/>
      </c>
      <c r="BB35" s="329">
        <f>IF(③残業代込み賃金設計一覧表!AM35="","",③残業代込み賃金設計一覧表!AM35)</f>
        <v>5000</v>
      </c>
      <c r="BC35" s="329">
        <f>IF(③残業代込み賃金設計一覧表!AN35="","",③残業代込み賃金設計一覧表!AN35)</f>
        <v>10000</v>
      </c>
      <c r="BD35" s="329" t="str">
        <f>IF(③残業代込み賃金設計一覧表!AO35="","",③残業代込み賃金設計一覧表!AO35)</f>
        <v/>
      </c>
      <c r="BE35" s="329" t="str">
        <f>IF(③残業代込み賃金設計一覧表!AP35="","",③残業代込み賃金設計一覧表!AP35)</f>
        <v/>
      </c>
      <c r="BF35" s="329" t="str">
        <f>IF(③残業代込み賃金設計一覧表!AQ35="","",③残業代込み賃金設計一覧表!AQ35)</f>
        <v/>
      </c>
      <c r="BG35" s="329" t="str">
        <f>IF(③残業代込み賃金設計一覧表!AR35="","",③残業代込み賃金設計一覧表!AR35)</f>
        <v/>
      </c>
      <c r="BH35" s="329" t="str">
        <f>IF(③残業代込み賃金設計一覧表!AS35="","",③残業代込み賃金設計一覧表!AS35)</f>
        <v/>
      </c>
      <c r="BI35" s="329" t="str">
        <f>IF(③残業代込み賃金設計一覧表!AT35="","",③残業代込み賃金設計一覧表!AT35)</f>
        <v/>
      </c>
      <c r="BJ35" s="611" t="str">
        <f>IF(③残業代込み賃金設計一覧表!AU35="","",③残業代込み賃金設計一覧表!AU35)</f>
        <v/>
      </c>
      <c r="BK35" s="618" t="str">
        <f>IF(③残業代込み賃金設計一覧表!AV35="","",③残業代込み賃金設計一覧表!AV35)</f>
        <v/>
      </c>
      <c r="BL35" s="329">
        <f>IF(③残業代込み賃金設計一覧表!AW35="","",③残業代込み賃金設計一覧表!AW35)</f>
        <v>15000</v>
      </c>
      <c r="BM35" s="619" t="str">
        <f>IF(③残業代込み賃金設計一覧表!AX35="","",③残業代込み賃金設計一覧表!AX35)</f>
        <v/>
      </c>
      <c r="BN35" s="614">
        <f>IF(③残業代込み賃金設計一覧表!AY35="","",③残業代込み賃金設計一覧表!AY35)</f>
        <v>15000</v>
      </c>
      <c r="BO35" s="329">
        <f>IF(③残業代込み賃金設計一覧表!AZ35="","",③残業代込み賃金設計一覧表!AZ35)</f>
        <v>25000</v>
      </c>
      <c r="BP35" s="320">
        <f>IF(②社員基本データ入力!AV35="","",②社員基本データ入力!AV35)</f>
        <v>40585.096153846149</v>
      </c>
      <c r="BQ35" s="320">
        <f>IF(②社員基本データ入力!AW35="","",②社員基本データ入力!AW35)</f>
        <v>4058.5096153846148</v>
      </c>
      <c r="BR35" s="320">
        <f>IF(②社員基本データ入力!AX35="","",②社員基本データ入力!AX35)</f>
        <v>17532.761538461538</v>
      </c>
      <c r="BS35" s="320">
        <f>IF(②社員基本データ入力!AY35="","",②社員基本データ入力!AY35)</f>
        <v>62176.367307692301</v>
      </c>
      <c r="BT35" s="329">
        <f>IF(③残業代込み賃金設計一覧表!BC35="","",③残業代込み賃金設計一覧表!BC35)</f>
        <v>33970.623742454729</v>
      </c>
      <c r="BU35" s="329">
        <f>IF(③残業代込み賃金設計一覧表!BD35="","",③残業代込み賃金設計一覧表!BD35)</f>
        <v>3397.0623742454727</v>
      </c>
      <c r="BV35" s="329">
        <f>IF(③残業代込み賃金設計一覧表!BE35="","",③残業代込み賃金設計一覧表!BE35)</f>
        <v>14675.309456740444</v>
      </c>
      <c r="BW35" s="329">
        <f>IF(③残業代込み賃金設計一覧表!BF35="","",③残業代込み賃金設計一覧表!BF35)</f>
        <v>52042.995573440639</v>
      </c>
      <c r="BX35" s="329">
        <f>IF(③残業代込み賃金設計一覧表!BI35="","",③残業代込み賃金設計一覧表!BI35)</f>
        <v>55993.713786565539</v>
      </c>
      <c r="BY35" s="213">
        <f>IF(②社員基本データ入力!$AU35="","",②社員基本データ入力!$AU35)</f>
        <v>296390</v>
      </c>
      <c r="BZ35" s="329">
        <f>IF(③残業代込み賃金設計一覧表!$BJ35="","",③残業代込み賃金設計一覧表!$BJ35)</f>
        <v>306523.37173425168</v>
      </c>
      <c r="CA35" s="268">
        <f t="shared" si="11"/>
        <v>10133.371734251676</v>
      </c>
      <c r="CB35" s="213">
        <f>IF(②社員基本データ入力!$AZ35="","",②社員基本データ入力!$AZ35)</f>
        <v>358566.3673076923</v>
      </c>
      <c r="CC35" s="329">
        <f>IF(③残業代込み賃金設計一覧表!$BL35="","",③残業代込み賃金設計一覧表!$BL35)</f>
        <v>358566.3673076923</v>
      </c>
      <c r="CD35" s="268">
        <f t="shared" si="12"/>
        <v>0</v>
      </c>
      <c r="CE35" s="659"/>
      <c r="CF35" s="380">
        <f>IF(②社員基本データ入力!BB35="","",②社員基本データ入力!BB35)</f>
        <v>20</v>
      </c>
      <c r="CG35" s="380">
        <f>IF(②社員基本データ入力!BC35="","",②社員基本データ入力!BC35)</f>
        <v>10</v>
      </c>
      <c r="CH35" s="380">
        <f>IF(②社員基本データ入力!BD35="","",②社員基本データ入力!BD35)</f>
        <v>8</v>
      </c>
      <c r="CI35" s="363">
        <f>IF(③残業代込み賃金設計一覧表!BO35="","",③残業代込み賃金設計一覧表!BO35)</f>
        <v>20</v>
      </c>
      <c r="CJ35" s="363">
        <f>IF(③残業代込み賃金設計一覧表!BP35="","",③残業代込み賃金設計一覧表!BP35)</f>
        <v>10</v>
      </c>
      <c r="CK35" s="363">
        <f>IF(③残業代込み賃金設計一覧表!BQ35="","",③残業代込み賃金設計一覧表!BQ35)</f>
        <v>8</v>
      </c>
      <c r="CL35" s="659"/>
      <c r="CM35" s="320">
        <f>IF(②社員基本データ入力!BF35="","",②社員基本データ入力!BF35)</f>
        <v>281390</v>
      </c>
      <c r="CN35" s="320">
        <f>IF(②社員基本データ入力!BG35="","",②社員基本データ入力!BG35)</f>
        <v>1623.403846153846</v>
      </c>
      <c r="CO35" s="320">
        <f>IF(②社員基本データ入力!BH35="","",②社員基本データ入力!BH35)</f>
        <v>2029.2548076923074</v>
      </c>
      <c r="CP35" s="320">
        <f>IF(②社員基本データ入力!BI35="","",②社員基本データ入力!BI35)</f>
        <v>405.85096153846149</v>
      </c>
      <c r="CQ35" s="320">
        <f>IF(②社員基本データ入力!BJ35="","",②社員基本データ入力!BJ35)</f>
        <v>2191.5951923076923</v>
      </c>
      <c r="CR35" s="329">
        <f>IF(③残業代込み賃金設計一覧表!BS35="","",③残業代込み賃金設計一覧表!BS35)</f>
        <v>235529.65794768612</v>
      </c>
      <c r="CS35" s="329">
        <f>IF(③残業代込み賃金設計一覧表!BT35="","",③残業代込み賃金設計一覧表!BT35)</f>
        <v>1358.8249496981891</v>
      </c>
      <c r="CT35" s="329">
        <f>IF(③残業代込み賃金設計一覧表!BU35="","",③残業代込み賃金設計一覧表!BU35)</f>
        <v>1698.5311871227364</v>
      </c>
      <c r="CU35" s="329">
        <f>IF(③残業代込み賃金設計一覧表!BV35="","",③残業代込み賃金設計一覧表!BV35)</f>
        <v>339.70623742454728</v>
      </c>
      <c r="CV35" s="329">
        <f>IF(③残業代込み賃金設計一覧表!BW35="","",③残業代込み賃金設計一覧表!BW35)</f>
        <v>1834.4136820925555</v>
      </c>
      <c r="CW35" s="659"/>
      <c r="CX35" s="384">
        <f>IF(②社員基本データ入力!BL35="","",②社員基本データ入力!BL35)</f>
        <v>281390</v>
      </c>
      <c r="CY35" s="384">
        <f>IF(②社員基本データ入力!BM35="","",②社員基本データ入力!BM35)</f>
        <v>1623.403846153846</v>
      </c>
      <c r="CZ35" s="385" t="str">
        <f>IF(②社員基本データ入力!BN35="","",②社員基本データ入力!BN35)</f>
        <v>○</v>
      </c>
      <c r="DA35" s="367">
        <f>IF(③残業代込み賃金設計一覧表!BY35="","",③残業代込み賃金設計一覧表!BY35)</f>
        <v>230529.65794768612</v>
      </c>
      <c r="DB35" s="367">
        <f>IF(③残業代込み賃金設計一覧表!BZ35="","",③残業代込み賃金設計一覧表!BZ35)</f>
        <v>1329.9787958520353</v>
      </c>
      <c r="DC35" s="368" t="str">
        <f>IF(③残業代込み賃金設計一覧表!CA35="","",③残業代込み賃金設計一覧表!CA35)</f>
        <v>○</v>
      </c>
      <c r="DD35" s="659"/>
      <c r="DE35" s="389">
        <f>IF(②社員基本データ入力!BP35="","",②社員基本データ入力!BP35)</f>
        <v>45</v>
      </c>
      <c r="DF35" s="389">
        <f>IF(②社員基本データ入力!BQ35="","",②社員基本データ入力!BQ35)</f>
        <v>20</v>
      </c>
      <c r="DG35" s="389">
        <f>IF(②社員基本データ入力!BR35="","",②社員基本データ入力!BR35)</f>
        <v>8</v>
      </c>
      <c r="DH35" s="659"/>
      <c r="DI35" s="372">
        <f>IF(③残業代込み賃金設計一覧表!CG35="","",③残業代込み賃金設計一覧表!CG35)</f>
        <v>25</v>
      </c>
      <c r="DJ35" s="372">
        <f>IF(③残業代込み賃金設計一覧表!CH35="","",③残業代込み賃金設計一覧表!CH35)</f>
        <v>10</v>
      </c>
      <c r="DK35" s="372">
        <f>IF(③残業代込み賃金設計一覧表!CI35="","",③残業代込み賃金設計一覧表!CI35)</f>
        <v>0</v>
      </c>
      <c r="DL35" s="659"/>
      <c r="DM35" s="372">
        <f>IF(③残業代込み賃金設計一覧表!CK35="","",③残業代込み賃金設計一覧表!CK35)</f>
        <v>20</v>
      </c>
      <c r="DN35" s="372">
        <f>IF(③残業代込み賃金設計一覧表!CL35="","",③残業代込み賃金設計一覧表!CL35)</f>
        <v>10</v>
      </c>
      <c r="DO35" s="372">
        <f>IF(③残業代込み賃金設計一覧表!CM35="","",③残業代込み賃金設計一覧表!CM35)</f>
        <v>8</v>
      </c>
      <c r="DQ35" s="264">
        <f>IF(③残業代込み賃金設計一覧表!CO35="","",③残業代込み賃金設計一覧表!CO35)</f>
        <v>8</v>
      </c>
      <c r="DS35" s="264">
        <f>IF(③残業代込み賃金設計一覧表!CQ35="","",③残業代込み賃金設計一覧表!CQ35)</f>
        <v>33</v>
      </c>
    </row>
    <row r="36" spans="1:123" s="112" customFormat="1" ht="18" customHeight="1" x14ac:dyDescent="0.2">
      <c r="B36" s="131">
        <f t="shared" si="8"/>
        <v>27</v>
      </c>
      <c r="C36" s="167">
        <f>IF(②社員基本データ入力!H36="","",②社員基本データ入力!H36)</f>
        <v>127</v>
      </c>
      <c r="D36" s="167">
        <f>IF(②社員基本データ入力!I36="","",②社員基本データ入力!I36)</f>
        <v>1</v>
      </c>
      <c r="E36" s="172" t="str">
        <f>IF(②社員基本データ入力!J36="","",②社員基本データ入力!J36)</f>
        <v>BC</v>
      </c>
      <c r="F36" s="534" t="str">
        <f>IF(②社員基本データ入力!K36="","",②社員基本データ入力!K36)</f>
        <v/>
      </c>
      <c r="G36" s="169" t="str">
        <f>IF(②社員基本データ入力!L36="","",②社員基本データ入力!L36)</f>
        <v/>
      </c>
      <c r="H36" s="537" t="str">
        <f>IF(②社員基本データ入力!M36="","",②社員基本データ入力!M36)</f>
        <v>一般</v>
      </c>
      <c r="I36" s="538">
        <f>IF(②社員基本データ入力!N36="","",②社員基本データ入力!N36)</f>
        <v>5</v>
      </c>
      <c r="J36" s="535">
        <f>IF(②社員基本データ入力!O36="","",②社員基本データ入力!O36)</f>
        <v>32960</v>
      </c>
      <c r="K36" s="535">
        <f>IF(②社員基本データ入力!P36="","",②社員基本データ入力!P36)</f>
        <v>43256</v>
      </c>
      <c r="L36" s="175">
        <f t="shared" si="13"/>
        <v>35</v>
      </c>
      <c r="M36" s="175">
        <f t="shared" si="9"/>
        <v>0</v>
      </c>
      <c r="N36" s="175">
        <f t="shared" si="14"/>
        <v>6</v>
      </c>
      <c r="O36" s="175">
        <f t="shared" si="10"/>
        <v>9</v>
      </c>
      <c r="P36" s="552">
        <f>IF(②社員基本データ入力!U36="","",②社員基本データ入力!U36)</f>
        <v>156740</v>
      </c>
      <c r="Q36" s="552">
        <f>IF(②社員基本データ入力!V36="","",②社員基本データ入力!V36)</f>
        <v>120920</v>
      </c>
      <c r="R36" s="553" t="str">
        <f>IF(②社員基本データ入力!W36="","",②社員基本データ入力!W36)</f>
        <v/>
      </c>
      <c r="S36" s="553" t="str">
        <f>IF(②社員基本データ入力!X36="","",②社員基本データ入力!X36)</f>
        <v/>
      </c>
      <c r="T36" s="320">
        <f>IF(②社員基本データ入力!Y36="","",②社員基本データ入力!Y36)</f>
        <v>277660</v>
      </c>
      <c r="U36" s="554">
        <f>IF(③残業代込み賃金設計一覧表!U36="","",③残業代込み賃金設計一覧表!U36)</f>
        <v>156740</v>
      </c>
      <c r="V36" s="554">
        <f>IF(③残業代込み賃金設計一覧表!V36="","",③残業代込み賃金設計一覧表!V36)</f>
        <v>74037.78672032195</v>
      </c>
      <c r="W36" s="555" t="str">
        <f>IF(③残業代込み賃金設計一覧表!W36="","",③残業代込み賃金設計一覧表!W36)</f>
        <v/>
      </c>
      <c r="X36" s="555" t="str">
        <f>IF(③残業代込み賃金設計一覧表!X36="","",③残業代込み賃金設計一覧表!X36)</f>
        <v/>
      </c>
      <c r="Y36" s="329">
        <f>IF(③残業代込み賃金設計一覧表!AE36="","",③残業代込み賃金設計一覧表!AE36)</f>
        <v>230777.78672032195</v>
      </c>
      <c r="Z36" s="320" t="str">
        <f>IF(②社員基本データ入力!Z36="","",②社員基本データ入力!Z36)</f>
        <v/>
      </c>
      <c r="AA36" s="320">
        <f>IF(②社員基本データ入力!AA36="","",②社員基本データ入力!AA36)</f>
        <v>5000</v>
      </c>
      <c r="AB36" s="320" t="str">
        <f>IF(②社員基本データ入力!AB36="","",②社員基本データ入力!AB36)</f>
        <v/>
      </c>
      <c r="AC36" s="320" t="str">
        <f>IF(②社員基本データ入力!AC36="","",②社員基本データ入力!AC36)</f>
        <v/>
      </c>
      <c r="AD36" s="320" t="str">
        <f>IF(②社員基本データ入力!AD36="","",②社員基本データ入力!AD36)</f>
        <v/>
      </c>
      <c r="AE36" s="320" t="str">
        <f>IF(②社員基本データ入力!AE36="","",②社員基本データ入力!AE36)</f>
        <v/>
      </c>
      <c r="AF36" s="320" t="str">
        <f>IF(②社員基本データ入力!AF36="","",②社員基本データ入力!AF36)</f>
        <v/>
      </c>
      <c r="AG36" s="320">
        <f>IF(②社員基本データ入力!AG36="","",②社員基本データ入力!AG36)</f>
        <v>5000</v>
      </c>
      <c r="AH36" s="320">
        <f>IF(②社員基本データ入力!AH36="","",②社員基本データ入力!AH36)</f>
        <v>10000</v>
      </c>
      <c r="AI36" s="320">
        <f>IF(②社員基本データ入力!AI36="","",②社員基本データ入力!AI36)</f>
        <v>15000</v>
      </c>
      <c r="AJ36" s="320" t="str">
        <f>IF(②社員基本データ入力!AJ36="","",②社員基本データ入力!AJ36)</f>
        <v/>
      </c>
      <c r="AK36" s="320" t="str">
        <f>IF(②社員基本データ入力!AK36="","",②社員基本データ入力!AK36)</f>
        <v/>
      </c>
      <c r="AL36" s="320" t="str">
        <f>IF(②社員基本データ入力!AL36="","",②社員基本データ入力!AL36)</f>
        <v/>
      </c>
      <c r="AM36" s="320" t="str">
        <f>IF(②社員基本データ入力!AM36="","",②社員基本データ入力!AM36)</f>
        <v/>
      </c>
      <c r="AN36" s="320" t="str">
        <f>IF(②社員基本データ入力!AN36="","",②社員基本データ入力!AN36)</f>
        <v/>
      </c>
      <c r="AO36" s="600" t="str">
        <f>IF(②社員基本データ入力!AO36="","",②社員基本データ入力!AO36)</f>
        <v/>
      </c>
      <c r="AP36" s="607" t="str">
        <f>IF(②社員基本データ入力!AP36="","",②社員基本データ入力!AP36)</f>
        <v/>
      </c>
      <c r="AQ36" s="320">
        <f>IF(②社員基本データ入力!AQ36="","",②社員基本データ入力!AQ36)</f>
        <v>15000</v>
      </c>
      <c r="AR36" s="608" t="str">
        <f>IF(②社員基本データ入力!AR36="","",②社員基本データ入力!AR36)</f>
        <v/>
      </c>
      <c r="AS36" s="603">
        <f>IF(②社員基本データ入力!AS36="","",②社員基本データ入力!AS36)</f>
        <v>30000</v>
      </c>
      <c r="AT36" s="320">
        <f>IF(②社員基本データ入力!AT36="","",②社員基本データ入力!AT36)</f>
        <v>40000</v>
      </c>
      <c r="AU36" s="329" t="str">
        <f>IF(③残業代込み賃金設計一覧表!AF36="","",③残業代込み賃金設計一覧表!AF36)</f>
        <v/>
      </c>
      <c r="AV36" s="329">
        <f>IF(③残業代込み賃金設計一覧表!AG36="","",③残業代込み賃金設計一覧表!AG36)</f>
        <v>5000</v>
      </c>
      <c r="AW36" s="329" t="str">
        <f>IF(③残業代込み賃金設計一覧表!AH36="","",③残業代込み賃金設計一覧表!AH36)</f>
        <v/>
      </c>
      <c r="AX36" s="329" t="str">
        <f>IF(③残業代込み賃金設計一覧表!AI36="","",③残業代込み賃金設計一覧表!AI36)</f>
        <v/>
      </c>
      <c r="AY36" s="329" t="str">
        <f>IF(③残業代込み賃金設計一覧表!AJ36="","",③残業代込み賃金設計一覧表!AJ36)</f>
        <v/>
      </c>
      <c r="AZ36" s="329" t="str">
        <f>IF(③残業代込み賃金設計一覧表!AK36="","",③残業代込み賃金設計一覧表!AK36)</f>
        <v/>
      </c>
      <c r="BA36" s="329" t="str">
        <f>IF(③残業代込み賃金設計一覧表!AL36="","",③残業代込み賃金設計一覧表!AL36)</f>
        <v/>
      </c>
      <c r="BB36" s="329">
        <f>IF(③残業代込み賃金設計一覧表!AM36="","",③残業代込み賃金設計一覧表!AM36)</f>
        <v>5000</v>
      </c>
      <c r="BC36" s="329">
        <f>IF(③残業代込み賃金設計一覧表!AN36="","",③残業代込み賃金設計一覧表!AN36)</f>
        <v>10000</v>
      </c>
      <c r="BD36" s="329">
        <f>IF(③残業代込み賃金設計一覧表!AO36="","",③残業代込み賃金設計一覧表!AO36)</f>
        <v>15000</v>
      </c>
      <c r="BE36" s="329" t="str">
        <f>IF(③残業代込み賃金設計一覧表!AP36="","",③残業代込み賃金設計一覧表!AP36)</f>
        <v/>
      </c>
      <c r="BF36" s="329" t="str">
        <f>IF(③残業代込み賃金設計一覧表!AQ36="","",③残業代込み賃金設計一覧表!AQ36)</f>
        <v/>
      </c>
      <c r="BG36" s="329" t="str">
        <f>IF(③残業代込み賃金設計一覧表!AR36="","",③残業代込み賃金設計一覧表!AR36)</f>
        <v/>
      </c>
      <c r="BH36" s="329" t="str">
        <f>IF(③残業代込み賃金設計一覧表!AS36="","",③残業代込み賃金設計一覧表!AS36)</f>
        <v/>
      </c>
      <c r="BI36" s="329" t="str">
        <f>IF(③残業代込み賃金設計一覧表!AT36="","",③残業代込み賃金設計一覧表!AT36)</f>
        <v/>
      </c>
      <c r="BJ36" s="611" t="str">
        <f>IF(③残業代込み賃金設計一覧表!AU36="","",③残業代込み賃金設計一覧表!AU36)</f>
        <v/>
      </c>
      <c r="BK36" s="618" t="str">
        <f>IF(③残業代込み賃金設計一覧表!AV36="","",③残業代込み賃金設計一覧表!AV36)</f>
        <v/>
      </c>
      <c r="BL36" s="329">
        <f>IF(③残業代込み賃金設計一覧表!AW36="","",③残業代込み賃金設計一覧表!AW36)</f>
        <v>15000</v>
      </c>
      <c r="BM36" s="619" t="str">
        <f>IF(③残業代込み賃金設計一覧表!AX36="","",③残業代込み賃金設計一覧表!AX36)</f>
        <v/>
      </c>
      <c r="BN36" s="614">
        <f>IF(③残業代込み賃金設計一覧表!AY36="","",③残業代込み賃金設計一覧表!AY36)</f>
        <v>30000</v>
      </c>
      <c r="BO36" s="329">
        <f>IF(③残業代込み賃金設計一覧表!AZ36="","",③残業代込み賃金設計一覧表!AZ36)</f>
        <v>40000</v>
      </c>
      <c r="BP36" s="320">
        <f>IF(②社員基本データ入力!AV36="","",②社員基本データ入力!AV36)</f>
        <v>41489.423076923078</v>
      </c>
      <c r="BQ36" s="320">
        <f>IF(②社員基本データ入力!AW36="","",②社員基本データ入力!AW36)</f>
        <v>4148.9423076923076</v>
      </c>
      <c r="BR36" s="320">
        <f>IF(②社員基本データ入力!AX36="","",②社員基本データ入力!AX36)</f>
        <v>17923.43076923077</v>
      </c>
      <c r="BS36" s="320">
        <f>IF(②社員基本データ入力!AY36="","",②社員基本データ入力!AY36)</f>
        <v>63561.796153846153</v>
      </c>
      <c r="BT36" s="329">
        <f>IF(③残業代込み賃金設計一覧表!BC36="","",③残業代込み賃金設計一覧表!BC36)</f>
        <v>34727.565392354125</v>
      </c>
      <c r="BU36" s="329">
        <f>IF(③残業代込み賃金設計一覧表!BD36="","",③残業代込み賃金設計一覧表!BD36)</f>
        <v>3472.7565392354127</v>
      </c>
      <c r="BV36" s="329">
        <f>IF(③残業代込み賃金設計一覧表!BE36="","",③残業代込み賃金設計一覧表!BE36)</f>
        <v>15002.308249496984</v>
      </c>
      <c r="BW36" s="329">
        <f>IF(③残業代込み賃金設計一覧表!BF36="","",③残業代込み賃金設計一覧表!BF36)</f>
        <v>53202.630181086526</v>
      </c>
      <c r="BX36" s="329">
        <f>IF(③残業代込み賃金設計一覧表!BI36="","",③残業代込み賃金設計一覧表!BI36)</f>
        <v>57241.379252437677</v>
      </c>
      <c r="BY36" s="213">
        <f>IF(②社員基本データ入力!$AU36="","",②社員基本データ入力!$AU36)</f>
        <v>317660</v>
      </c>
      <c r="BZ36" s="329">
        <f>IF(③残業代込み賃金設計一覧表!$BJ36="","",③残業代込み賃金設計一覧表!$BJ36)</f>
        <v>328019.16597275966</v>
      </c>
      <c r="CA36" s="268">
        <f t="shared" si="11"/>
        <v>10359.165972759656</v>
      </c>
      <c r="CB36" s="213">
        <f>IF(②社員基本データ入力!$AZ36="","",②社員基本データ入力!$AZ36)</f>
        <v>381221.79615384614</v>
      </c>
      <c r="CC36" s="329">
        <f>IF(③残業代込み賃金設計一覧表!$BL36="","",③残業代込み賃金設計一覧表!$BL36)</f>
        <v>381221.7961538462</v>
      </c>
      <c r="CD36" s="268">
        <f t="shared" si="12"/>
        <v>5.8207660913467407E-11</v>
      </c>
      <c r="CE36" s="659"/>
      <c r="CF36" s="380">
        <f>IF(②社員基本データ入力!BB36="","",②社員基本データ入力!BB36)</f>
        <v>20</v>
      </c>
      <c r="CG36" s="380">
        <f>IF(②社員基本データ入力!BC36="","",②社員基本データ入力!BC36)</f>
        <v>10</v>
      </c>
      <c r="CH36" s="380">
        <f>IF(②社員基本データ入力!BD36="","",②社員基本データ入力!BD36)</f>
        <v>8</v>
      </c>
      <c r="CI36" s="363">
        <f>IF(③残業代込み賃金設計一覧表!BO36="","",③残業代込み賃金設計一覧表!BO36)</f>
        <v>20</v>
      </c>
      <c r="CJ36" s="363">
        <f>IF(③残業代込み賃金設計一覧表!BP36="","",③残業代込み賃金設計一覧表!BP36)</f>
        <v>10</v>
      </c>
      <c r="CK36" s="363">
        <f>IF(③残業代込み賃金設計一覧表!BQ36="","",③残業代込み賃金設計一覧表!BQ36)</f>
        <v>8</v>
      </c>
      <c r="CL36" s="659"/>
      <c r="CM36" s="320">
        <f>IF(②社員基本データ入力!BF36="","",②社員基本データ入力!BF36)</f>
        <v>287660</v>
      </c>
      <c r="CN36" s="320">
        <f>IF(②社員基本データ入力!BG36="","",②社員基本データ入力!BG36)</f>
        <v>1659.5769230769231</v>
      </c>
      <c r="CO36" s="320">
        <f>IF(②社員基本データ入力!BH36="","",②社員基本データ入力!BH36)</f>
        <v>2074.4711538461538</v>
      </c>
      <c r="CP36" s="320">
        <f>IF(②社員基本データ入力!BI36="","",②社員基本データ入力!BI36)</f>
        <v>414.89423076923077</v>
      </c>
      <c r="CQ36" s="320">
        <f>IF(②社員基本データ入力!BJ36="","",②社員基本データ入力!BJ36)</f>
        <v>2240.4288461538463</v>
      </c>
      <c r="CR36" s="329">
        <f>IF(③残業代込み賃金設計一覧表!BS36="","",③残業代込み賃金設計一覧表!BS36)</f>
        <v>240777.78672032195</v>
      </c>
      <c r="CS36" s="329">
        <f>IF(③残業代込み賃金設計一覧表!BT36="","",③残業代込み賃金設計一覧表!BT36)</f>
        <v>1389.102615694165</v>
      </c>
      <c r="CT36" s="329">
        <f>IF(③残業代込み賃金設計一覧表!BU36="","",③残業代込み賃金設計一覧表!BU36)</f>
        <v>1736.3782696177063</v>
      </c>
      <c r="CU36" s="329">
        <f>IF(③残業代込み賃金設計一覧表!BV36="","",③残業代込み賃金設計一覧表!BV36)</f>
        <v>347.27565392354126</v>
      </c>
      <c r="CV36" s="329">
        <f>IF(③残業代込み賃金設計一覧表!BW36="","",③残業代込み賃金設計一覧表!BW36)</f>
        <v>1875.288531187123</v>
      </c>
      <c r="CW36" s="659"/>
      <c r="CX36" s="384">
        <f>IF(②社員基本データ入力!BL36="","",②社員基本データ入力!BL36)</f>
        <v>287660</v>
      </c>
      <c r="CY36" s="384">
        <f>IF(②社員基本データ入力!BM36="","",②社員基本データ入力!BM36)</f>
        <v>1659.5769230769231</v>
      </c>
      <c r="CZ36" s="385" t="str">
        <f>IF(②社員基本データ入力!BN36="","",②社員基本データ入力!BN36)</f>
        <v>○</v>
      </c>
      <c r="DA36" s="367">
        <f>IF(③残業代込み賃金設計一覧表!BY36="","",③残業代込み賃金設計一覧表!BY36)</f>
        <v>235777.78672032195</v>
      </c>
      <c r="DB36" s="367">
        <f>IF(③残業代込み賃金設計一覧表!BZ36="","",③残業代込み賃金設計一覧表!BZ36)</f>
        <v>1360.2564618480112</v>
      </c>
      <c r="DC36" s="368" t="str">
        <f>IF(③残業代込み賃金設計一覧表!CA36="","",③残業代込み賃金設計一覧表!CA36)</f>
        <v>○</v>
      </c>
      <c r="DD36" s="659"/>
      <c r="DE36" s="389">
        <f>IF(②社員基本データ入力!BP36="","",②社員基本データ入力!BP36)</f>
        <v>45</v>
      </c>
      <c r="DF36" s="389">
        <f>IF(②社員基本データ入力!BQ36="","",②社員基本データ入力!BQ36)</f>
        <v>20</v>
      </c>
      <c r="DG36" s="389">
        <f>IF(②社員基本データ入力!BR36="","",②社員基本データ入力!BR36)</f>
        <v>8</v>
      </c>
      <c r="DH36" s="659"/>
      <c r="DI36" s="372">
        <f>IF(③残業代込み賃金設計一覧表!CG36="","",③残業代込み賃金設計一覧表!CG36)</f>
        <v>25</v>
      </c>
      <c r="DJ36" s="372">
        <f>IF(③残業代込み賃金設計一覧表!CH36="","",③残業代込み賃金設計一覧表!CH36)</f>
        <v>10</v>
      </c>
      <c r="DK36" s="372">
        <f>IF(③残業代込み賃金設計一覧表!CI36="","",③残業代込み賃金設計一覧表!CI36)</f>
        <v>0</v>
      </c>
      <c r="DL36" s="659"/>
      <c r="DM36" s="372">
        <f>IF(③残業代込み賃金設計一覧表!CK36="","",③残業代込み賃金設計一覧表!CK36)</f>
        <v>20</v>
      </c>
      <c r="DN36" s="372">
        <f>IF(③残業代込み賃金設計一覧表!CL36="","",③残業代込み賃金設計一覧表!CL36)</f>
        <v>10</v>
      </c>
      <c r="DO36" s="372">
        <f>IF(③残業代込み賃金設計一覧表!CM36="","",③残業代込み賃金設計一覧表!CM36)</f>
        <v>8</v>
      </c>
      <c r="DQ36" s="264">
        <f>IF(③残業代込み賃金設計一覧表!CO36="","",③残業代込み賃金設計一覧表!CO36)</f>
        <v>8</v>
      </c>
      <c r="DS36" s="264">
        <f>IF(③残業代込み賃金設計一覧表!CQ36="","",③残業代込み賃金設計一覧表!CQ36)</f>
        <v>33</v>
      </c>
    </row>
    <row r="37" spans="1:123" s="112" customFormat="1" ht="18" customHeight="1" x14ac:dyDescent="0.2">
      <c r="B37" s="131">
        <f t="shared" si="8"/>
        <v>28</v>
      </c>
      <c r="C37" s="167">
        <f>IF(②社員基本データ入力!H37="","",②社員基本データ入力!H37)</f>
        <v>128</v>
      </c>
      <c r="D37" s="167">
        <f>IF(②社員基本データ入力!I37="","",②社員基本データ入力!I37)</f>
        <v>2</v>
      </c>
      <c r="E37" s="172" t="str">
        <f>IF(②社員基本データ入力!J37="","",②社員基本データ入力!J37)</f>
        <v>BD</v>
      </c>
      <c r="F37" s="534" t="str">
        <f>IF(②社員基本データ入力!K37="","",②社員基本データ入力!K37)</f>
        <v/>
      </c>
      <c r="G37" s="169" t="str">
        <f>IF(②社員基本データ入力!L37="","",②社員基本データ入力!L37)</f>
        <v/>
      </c>
      <c r="H37" s="537" t="str">
        <f>IF(②社員基本データ入力!M37="","",②社員基本データ入力!M37)</f>
        <v>一般</v>
      </c>
      <c r="I37" s="538">
        <f>IF(②社員基本データ入力!N37="","",②社員基本データ入力!N37)</f>
        <v>5</v>
      </c>
      <c r="J37" s="535">
        <f>IF(②社員基本データ入力!O37="","",②社員基本データ入力!O37)</f>
        <v>25625</v>
      </c>
      <c r="K37" s="535">
        <f>IF(②社員基本データ入力!P37="","",②社員基本データ入力!P37)</f>
        <v>43409</v>
      </c>
      <c r="L37" s="175">
        <f t="shared" si="13"/>
        <v>55</v>
      </c>
      <c r="M37" s="175">
        <f t="shared" si="9"/>
        <v>1</v>
      </c>
      <c r="N37" s="175">
        <f t="shared" si="14"/>
        <v>6</v>
      </c>
      <c r="O37" s="175">
        <f t="shared" si="10"/>
        <v>4</v>
      </c>
      <c r="P37" s="552">
        <f>IF(②社員基本データ入力!U37="","",②社員基本データ入力!U37)</f>
        <v>178240</v>
      </c>
      <c r="Q37" s="552">
        <f>IF(②社員基本データ入力!V37="","",②社員基本データ入力!V37)</f>
        <v>130550</v>
      </c>
      <c r="R37" s="553" t="str">
        <f>IF(②社員基本データ入力!W37="","",②社員基本データ入力!W37)</f>
        <v/>
      </c>
      <c r="S37" s="553" t="str">
        <f>IF(②社員基本データ入力!X37="","",②社員基本データ入力!X37)</f>
        <v/>
      </c>
      <c r="T37" s="320">
        <f>IF(②社員基本データ入力!Y37="","",②社員基本データ入力!Y37)</f>
        <v>308790</v>
      </c>
      <c r="U37" s="554">
        <f>IF(③残業代込み賃金設計一覧表!U37="","",③残業代込み賃金設計一覧表!U37)</f>
        <v>178240</v>
      </c>
      <c r="V37" s="554">
        <f>IF(③残業代込み賃金設計一覧表!V37="","",③残業代込み賃金設計一覧表!V37)</f>
        <v>78594.285714285739</v>
      </c>
      <c r="W37" s="555" t="str">
        <f>IF(③残業代込み賃金設計一覧表!W37="","",③残業代込み賃金設計一覧表!W37)</f>
        <v/>
      </c>
      <c r="X37" s="555" t="str">
        <f>IF(③残業代込み賃金設計一覧表!X37="","",③残業代込み賃金設計一覧表!X37)</f>
        <v/>
      </c>
      <c r="Y37" s="329">
        <f>IF(③残業代込み賃金設計一覧表!AE37="","",③残業代込み賃金設計一覧表!AE37)</f>
        <v>256834.28571428574</v>
      </c>
      <c r="Z37" s="320" t="str">
        <f>IF(②社員基本データ入力!Z37="","",②社員基本データ入力!Z37)</f>
        <v/>
      </c>
      <c r="AA37" s="320">
        <f>IF(②社員基本データ入力!AA37="","",②社員基本データ入力!AA37)</f>
        <v>5000</v>
      </c>
      <c r="AB37" s="320" t="str">
        <f>IF(②社員基本データ入力!AB37="","",②社員基本データ入力!AB37)</f>
        <v/>
      </c>
      <c r="AC37" s="320" t="str">
        <f>IF(②社員基本データ入力!AC37="","",②社員基本データ入力!AC37)</f>
        <v/>
      </c>
      <c r="AD37" s="320" t="str">
        <f>IF(②社員基本データ入力!AD37="","",②社員基本データ入力!AD37)</f>
        <v/>
      </c>
      <c r="AE37" s="320" t="str">
        <f>IF(②社員基本データ入力!AE37="","",②社員基本データ入力!AE37)</f>
        <v/>
      </c>
      <c r="AF37" s="320" t="str">
        <f>IF(②社員基本データ入力!AF37="","",②社員基本データ入力!AF37)</f>
        <v/>
      </c>
      <c r="AG37" s="320">
        <f>IF(②社員基本データ入力!AG37="","",②社員基本データ入力!AG37)</f>
        <v>5000</v>
      </c>
      <c r="AH37" s="320">
        <f>IF(②社員基本データ入力!AH37="","",②社員基本データ入力!AH37)</f>
        <v>10000</v>
      </c>
      <c r="AI37" s="320" t="str">
        <f>IF(②社員基本データ入力!AI37="","",②社員基本データ入力!AI37)</f>
        <v/>
      </c>
      <c r="AJ37" s="320" t="str">
        <f>IF(②社員基本データ入力!AJ37="","",②社員基本データ入力!AJ37)</f>
        <v/>
      </c>
      <c r="AK37" s="320" t="str">
        <f>IF(②社員基本データ入力!AK37="","",②社員基本データ入力!AK37)</f>
        <v/>
      </c>
      <c r="AL37" s="320" t="str">
        <f>IF(②社員基本データ入力!AL37="","",②社員基本データ入力!AL37)</f>
        <v/>
      </c>
      <c r="AM37" s="320" t="str">
        <f>IF(②社員基本データ入力!AM37="","",②社員基本データ入力!AM37)</f>
        <v/>
      </c>
      <c r="AN37" s="320" t="str">
        <f>IF(②社員基本データ入力!AN37="","",②社員基本データ入力!AN37)</f>
        <v/>
      </c>
      <c r="AO37" s="600" t="str">
        <f>IF(②社員基本データ入力!AO37="","",②社員基本データ入力!AO37)</f>
        <v/>
      </c>
      <c r="AP37" s="607" t="str">
        <f>IF(②社員基本データ入力!AP37="","",②社員基本データ入力!AP37)</f>
        <v/>
      </c>
      <c r="AQ37" s="320" t="str">
        <f>IF(②社員基本データ入力!AQ37="","",②社員基本データ入力!AQ37)</f>
        <v/>
      </c>
      <c r="AR37" s="608" t="str">
        <f>IF(②社員基本データ入力!AR37="","",②社員基本データ入力!AR37)</f>
        <v/>
      </c>
      <c r="AS37" s="603">
        <f>IF(②社員基本データ入力!AS37="","",②社員基本データ入力!AS37)</f>
        <v>0</v>
      </c>
      <c r="AT37" s="320">
        <f>IF(②社員基本データ入力!AT37="","",②社員基本データ入力!AT37)</f>
        <v>10000</v>
      </c>
      <c r="AU37" s="329" t="str">
        <f>IF(③残業代込み賃金設計一覧表!AF37="","",③残業代込み賃金設計一覧表!AF37)</f>
        <v/>
      </c>
      <c r="AV37" s="329">
        <f>IF(③残業代込み賃金設計一覧表!AG37="","",③残業代込み賃金設計一覧表!AG37)</f>
        <v>5000</v>
      </c>
      <c r="AW37" s="329" t="str">
        <f>IF(③残業代込み賃金設計一覧表!AH37="","",③残業代込み賃金設計一覧表!AH37)</f>
        <v/>
      </c>
      <c r="AX37" s="329" t="str">
        <f>IF(③残業代込み賃金設計一覧表!AI37="","",③残業代込み賃金設計一覧表!AI37)</f>
        <v/>
      </c>
      <c r="AY37" s="329" t="str">
        <f>IF(③残業代込み賃金設計一覧表!AJ37="","",③残業代込み賃金設計一覧表!AJ37)</f>
        <v/>
      </c>
      <c r="AZ37" s="329" t="str">
        <f>IF(③残業代込み賃金設計一覧表!AK37="","",③残業代込み賃金設計一覧表!AK37)</f>
        <v/>
      </c>
      <c r="BA37" s="329" t="str">
        <f>IF(③残業代込み賃金設計一覧表!AL37="","",③残業代込み賃金設計一覧表!AL37)</f>
        <v/>
      </c>
      <c r="BB37" s="329">
        <f>IF(③残業代込み賃金設計一覧表!AM37="","",③残業代込み賃金設計一覧表!AM37)</f>
        <v>5000</v>
      </c>
      <c r="BC37" s="329">
        <f>IF(③残業代込み賃金設計一覧表!AN37="","",③残業代込み賃金設計一覧表!AN37)</f>
        <v>10000</v>
      </c>
      <c r="BD37" s="329" t="str">
        <f>IF(③残業代込み賃金設計一覧表!AO37="","",③残業代込み賃金設計一覧表!AO37)</f>
        <v/>
      </c>
      <c r="BE37" s="329" t="str">
        <f>IF(③残業代込み賃金設計一覧表!AP37="","",③残業代込み賃金設計一覧表!AP37)</f>
        <v/>
      </c>
      <c r="BF37" s="329" t="str">
        <f>IF(③残業代込み賃金設計一覧表!AQ37="","",③残業代込み賃金設計一覧表!AQ37)</f>
        <v/>
      </c>
      <c r="BG37" s="329" t="str">
        <f>IF(③残業代込み賃金設計一覧表!AR37="","",③残業代込み賃金設計一覧表!AR37)</f>
        <v/>
      </c>
      <c r="BH37" s="329" t="str">
        <f>IF(③残業代込み賃金設計一覧表!AS37="","",③残業代込み賃金設計一覧表!AS37)</f>
        <v/>
      </c>
      <c r="BI37" s="329" t="str">
        <f>IF(③残業代込み賃金設計一覧表!AT37="","",③残業代込み賃金設計一覧表!AT37)</f>
        <v/>
      </c>
      <c r="BJ37" s="611" t="str">
        <f>IF(③残業代込み賃金設計一覧表!AU37="","",③残業代込み賃金設計一覧表!AU37)</f>
        <v/>
      </c>
      <c r="BK37" s="618" t="str">
        <f>IF(③残業代込み賃金設計一覧表!AV37="","",③残業代込み賃金設計一覧表!AV37)</f>
        <v/>
      </c>
      <c r="BL37" s="329" t="str">
        <f>IF(③残業代込み賃金設計一覧表!AW37="","",③残業代込み賃金設計一覧表!AW37)</f>
        <v/>
      </c>
      <c r="BM37" s="619" t="str">
        <f>IF(③残業代込み賃金設計一覧表!AX37="","",③残業代込み賃金設計一覧表!AX37)</f>
        <v/>
      </c>
      <c r="BN37" s="614">
        <f>IF(③残業代込み賃金設計一覧表!AY37="","",③残業代込み賃金設計一覧表!AY37)</f>
        <v>0</v>
      </c>
      <c r="BO37" s="329">
        <f>IF(③残業代込み賃金設計一覧表!AZ37="","",③残業代込み賃金設計一覧表!AZ37)</f>
        <v>10000</v>
      </c>
      <c r="BP37" s="320">
        <f>IF(②社員基本データ入力!AV37="","",②社員基本データ入力!AV37)</f>
        <v>45979.326923076922</v>
      </c>
      <c r="BQ37" s="320">
        <f>IF(②社員基本データ入力!AW37="","",②社員基本データ入力!AW37)</f>
        <v>4597.9326923076924</v>
      </c>
      <c r="BR37" s="320">
        <f>IF(②社員基本データ入力!AX37="","",②社員基本データ入力!AX37)</f>
        <v>19863.069230769233</v>
      </c>
      <c r="BS37" s="320">
        <f>IF(②社員基本データ入力!AY37="","",②社員基本データ入力!AY37)</f>
        <v>70440.328846153847</v>
      </c>
      <c r="BT37" s="329">
        <f>IF(③残業代込み賃金設計一覧表!BC37="","",③残業代込み賃金設計一覧表!BC37)</f>
        <v>38485.71428571429</v>
      </c>
      <c r="BU37" s="329">
        <f>IF(③残業代込み賃金設計一覧表!BD37="","",③残業代込み賃金設計一覧表!BD37)</f>
        <v>3848.5714285714289</v>
      </c>
      <c r="BV37" s="329">
        <f>IF(③残業代込み賃金設計一覧表!BE37="","",③残業代込み賃金設計一覧表!BE37)</f>
        <v>16625.828571428574</v>
      </c>
      <c r="BW37" s="329">
        <f>IF(③残業代込み賃金設計一覧表!BF37="","",③残業代込み賃金設計一覧表!BF37)</f>
        <v>58960.114285714291</v>
      </c>
      <c r="BX37" s="329">
        <f>IF(③残業代込み賃金設計一覧表!BI37="","",③残業代込み賃金設計一覧表!BI37)</f>
        <v>63435.928846153816</v>
      </c>
      <c r="BY37" s="213">
        <f>IF(②社員基本データ入力!$AU37="","",②社員基本データ入力!$AU37)</f>
        <v>318790</v>
      </c>
      <c r="BZ37" s="329">
        <f>IF(③残業代込み賃金設計一覧表!$BJ37="","",③残業代込み賃金設計一覧表!$BJ37)</f>
        <v>330270.21456043958</v>
      </c>
      <c r="CA37" s="268">
        <f t="shared" si="11"/>
        <v>11480.214560439577</v>
      </c>
      <c r="CB37" s="213">
        <f>IF(②社員基本データ入力!$AZ37="","",②社員基本データ入力!$AZ37)</f>
        <v>389230.32884615386</v>
      </c>
      <c r="CC37" s="329">
        <f>IF(③残業代込み賃金設計一覧表!$BL37="","",③残業代込み賃金設計一覧表!$BL37)</f>
        <v>389230.32884615386</v>
      </c>
      <c r="CD37" s="268">
        <f t="shared" si="12"/>
        <v>0</v>
      </c>
      <c r="CE37" s="659"/>
      <c r="CF37" s="380">
        <f>IF(②社員基本データ入力!BB37="","",②社員基本データ入力!BB37)</f>
        <v>20</v>
      </c>
      <c r="CG37" s="380">
        <f>IF(②社員基本データ入力!BC37="","",②社員基本データ入力!BC37)</f>
        <v>10</v>
      </c>
      <c r="CH37" s="380">
        <f>IF(②社員基本データ入力!BD37="","",②社員基本データ入力!BD37)</f>
        <v>8</v>
      </c>
      <c r="CI37" s="363">
        <f>IF(③残業代込み賃金設計一覧表!BO37="","",③残業代込み賃金設計一覧表!BO37)</f>
        <v>20</v>
      </c>
      <c r="CJ37" s="363">
        <f>IF(③残業代込み賃金設計一覧表!BP37="","",③残業代込み賃金設計一覧表!BP37)</f>
        <v>10</v>
      </c>
      <c r="CK37" s="363">
        <f>IF(③残業代込み賃金設計一覧表!BQ37="","",③残業代込み賃金設計一覧表!BQ37)</f>
        <v>8</v>
      </c>
      <c r="CL37" s="659"/>
      <c r="CM37" s="320">
        <f>IF(②社員基本データ入力!BF37="","",②社員基本データ入力!BF37)</f>
        <v>318790</v>
      </c>
      <c r="CN37" s="320">
        <f>IF(②社員基本データ入力!BG37="","",②社員基本データ入力!BG37)</f>
        <v>1839.1730769230769</v>
      </c>
      <c r="CO37" s="320">
        <f>IF(②社員基本データ入力!BH37="","",②社員基本データ入力!BH37)</f>
        <v>2298.9663461538462</v>
      </c>
      <c r="CP37" s="320">
        <f>IF(②社員基本データ入力!BI37="","",②社員基本データ入力!BI37)</f>
        <v>459.79326923076923</v>
      </c>
      <c r="CQ37" s="320">
        <f>IF(②社員基本データ入力!BJ37="","",②社員基本データ入力!BJ37)</f>
        <v>2482.8836538461542</v>
      </c>
      <c r="CR37" s="329">
        <f>IF(③残業代込み賃金設計一覧表!BS37="","",③残業代込み賃金設計一覧表!BS37)</f>
        <v>266834.28571428574</v>
      </c>
      <c r="CS37" s="329">
        <f>IF(③残業代込み賃金設計一覧表!BT37="","",③残業代込み賃金設計一覧表!BT37)</f>
        <v>1539.4285714285716</v>
      </c>
      <c r="CT37" s="329">
        <f>IF(③残業代込み賃金設計一覧表!BU37="","",③残業代込み賃金設計一覧表!BU37)</f>
        <v>1924.2857142857144</v>
      </c>
      <c r="CU37" s="329">
        <f>IF(③残業代込み賃金設計一覧表!BV37="","",③残業代込み賃金設計一覧表!BV37)</f>
        <v>384.85714285714289</v>
      </c>
      <c r="CV37" s="329">
        <f>IF(③残業代込み賃金設計一覧表!BW37="","",③残業代込み賃金設計一覧表!BW37)</f>
        <v>2078.2285714285717</v>
      </c>
      <c r="CW37" s="659"/>
      <c r="CX37" s="384">
        <f>IF(②社員基本データ入力!BL37="","",②社員基本データ入力!BL37)</f>
        <v>318790</v>
      </c>
      <c r="CY37" s="384">
        <f>IF(②社員基本データ入力!BM37="","",②社員基本データ入力!BM37)</f>
        <v>1839.1730769230769</v>
      </c>
      <c r="CZ37" s="385" t="str">
        <f>IF(②社員基本データ入力!BN37="","",②社員基本データ入力!BN37)</f>
        <v>○</v>
      </c>
      <c r="DA37" s="367">
        <f>IF(③残業代込み賃金設計一覧表!BY37="","",③残業代込み賃金設計一覧表!BY37)</f>
        <v>261834.28571428574</v>
      </c>
      <c r="DB37" s="367">
        <f>IF(③残業代込み賃金設計一覧表!BZ37="","",③残業代込み賃金設計一覧表!BZ37)</f>
        <v>1510.5824175824177</v>
      </c>
      <c r="DC37" s="368" t="str">
        <f>IF(③残業代込み賃金設計一覧表!CA37="","",③残業代込み賃金設計一覧表!CA37)</f>
        <v>○</v>
      </c>
      <c r="DD37" s="659"/>
      <c r="DE37" s="389">
        <f>IF(②社員基本データ入力!BP37="","",②社員基本データ入力!BP37)</f>
        <v>45</v>
      </c>
      <c r="DF37" s="389">
        <f>IF(②社員基本データ入力!BQ37="","",②社員基本データ入力!BQ37)</f>
        <v>20</v>
      </c>
      <c r="DG37" s="389">
        <f>IF(②社員基本データ入力!BR37="","",②社員基本データ入力!BR37)</f>
        <v>8</v>
      </c>
      <c r="DH37" s="659"/>
      <c r="DI37" s="372">
        <f>IF(③残業代込み賃金設計一覧表!CG37="","",③残業代込み賃金設計一覧表!CG37)</f>
        <v>25</v>
      </c>
      <c r="DJ37" s="372">
        <f>IF(③残業代込み賃金設計一覧表!CH37="","",③残業代込み賃金設計一覧表!CH37)</f>
        <v>10</v>
      </c>
      <c r="DK37" s="372">
        <f>IF(③残業代込み賃金設計一覧表!CI37="","",③残業代込み賃金設計一覧表!CI37)</f>
        <v>0</v>
      </c>
      <c r="DL37" s="659"/>
      <c r="DM37" s="372">
        <f>IF(③残業代込み賃金設計一覧表!CK37="","",③残業代込み賃金設計一覧表!CK37)</f>
        <v>20</v>
      </c>
      <c r="DN37" s="372">
        <f>IF(③残業代込み賃金設計一覧表!CL37="","",③残業代込み賃金設計一覧表!CL37)</f>
        <v>10</v>
      </c>
      <c r="DO37" s="372">
        <f>IF(③残業代込み賃金設計一覧表!CM37="","",③残業代込み賃金設計一覧表!CM37)</f>
        <v>8</v>
      </c>
      <c r="DQ37" s="264">
        <f>IF(③残業代込み賃金設計一覧表!CO37="","",③残業代込み賃金設計一覧表!CO37)</f>
        <v>0</v>
      </c>
      <c r="DS37" s="264">
        <f>IF(③残業代込み賃金設計一覧表!CQ37="","",③残業代込み賃金設計一覧表!CQ37)</f>
        <v>25</v>
      </c>
    </row>
    <row r="38" spans="1:123" s="112" customFormat="1" ht="18" customHeight="1" x14ac:dyDescent="0.2">
      <c r="B38" s="131">
        <f t="shared" si="8"/>
        <v>29</v>
      </c>
      <c r="C38" s="167">
        <f>IF(②社員基本データ入力!H38="","",②社員基本データ入力!H38)</f>
        <v>129</v>
      </c>
      <c r="D38" s="167">
        <f>IF(②社員基本データ入力!I38="","",②社員基本データ入力!I38)</f>
        <v>1</v>
      </c>
      <c r="E38" s="172" t="str">
        <f>IF(②社員基本データ入力!J38="","",②社員基本データ入力!J38)</f>
        <v>DE</v>
      </c>
      <c r="F38" s="534" t="str">
        <f>IF(②社員基本データ入力!K38="","",②社員基本データ入力!K38)</f>
        <v/>
      </c>
      <c r="G38" s="169" t="str">
        <f>IF(②社員基本データ入力!L38="","",②社員基本データ入力!L38)</f>
        <v/>
      </c>
      <c r="H38" s="537" t="str">
        <f>IF(②社員基本データ入力!M38="","",②社員基本データ入力!M38)</f>
        <v>一般</v>
      </c>
      <c r="I38" s="538">
        <f>IF(②社員基本データ入力!N38="","",②社員基本データ入力!N38)</f>
        <v>5</v>
      </c>
      <c r="J38" s="542">
        <f>IF(②社員基本データ入力!O38="","",②社員基本データ入力!O38)</f>
        <v>36850</v>
      </c>
      <c r="K38" s="542">
        <f>IF(②社員基本データ入力!P38="","",②社員基本データ入力!P38)</f>
        <v>43758</v>
      </c>
      <c r="L38" s="175">
        <f t="shared" si="13"/>
        <v>24</v>
      </c>
      <c r="M38" s="175">
        <f t="shared" si="9"/>
        <v>4</v>
      </c>
      <c r="N38" s="175">
        <f t="shared" si="14"/>
        <v>5</v>
      </c>
      <c r="O38" s="175">
        <f t="shared" si="10"/>
        <v>5</v>
      </c>
      <c r="P38" s="552">
        <f>IF(②社員基本データ入力!U38="","",②社員基本データ入力!U38)</f>
        <v>135740</v>
      </c>
      <c r="Q38" s="552">
        <f>IF(②社員基本データ入力!V38="","",②社員基本データ入力!V38)</f>
        <v>125200</v>
      </c>
      <c r="R38" s="553" t="str">
        <f>IF(②社員基本データ入力!W38="","",②社員基本データ入力!W38)</f>
        <v/>
      </c>
      <c r="S38" s="553" t="str">
        <f>IF(②社員基本データ入力!X38="","",②社員基本データ入力!X38)</f>
        <v/>
      </c>
      <c r="T38" s="320">
        <f>IF(②社員基本データ入力!Y38="","",②社員基本データ入力!Y38)</f>
        <v>260940</v>
      </c>
      <c r="U38" s="554">
        <f>IF(③残業代込み賃金設計一覧表!U38="","",③残業代込み賃金設計一覧表!U38)</f>
        <v>135740</v>
      </c>
      <c r="V38" s="554">
        <f>IF(③残業代込み賃金設計一覧表!V38="","",③残業代込み賃金設計一覧表!V38)</f>
        <v>81857.665995975869</v>
      </c>
      <c r="W38" s="555" t="str">
        <f>IF(③残業代込み賃金設計一覧表!W38="","",③残業代込み賃金設計一覧表!W38)</f>
        <v/>
      </c>
      <c r="X38" s="555" t="str">
        <f>IF(③残業代込み賃金設計一覧表!X38="","",③残業代込み賃金設計一覧表!X38)</f>
        <v/>
      </c>
      <c r="Y38" s="329">
        <f>IF(③残業代込み賃金設計一覧表!AE38="","",③残業代込み賃金設計一覧表!AE38)</f>
        <v>217597.66599597587</v>
      </c>
      <c r="Z38" s="320" t="str">
        <f>IF(②社員基本データ入力!Z38="","",②社員基本データ入力!Z38)</f>
        <v/>
      </c>
      <c r="AA38" s="320" t="str">
        <f>IF(②社員基本データ入力!AA38="","",②社員基本データ入力!AA38)</f>
        <v/>
      </c>
      <c r="AB38" s="320" t="str">
        <f>IF(②社員基本データ入力!AB38="","",②社員基本データ入力!AB38)</f>
        <v/>
      </c>
      <c r="AC38" s="320" t="str">
        <f>IF(②社員基本データ入力!AC38="","",②社員基本データ入力!AC38)</f>
        <v/>
      </c>
      <c r="AD38" s="320" t="str">
        <f>IF(②社員基本データ入力!AD38="","",②社員基本データ入力!AD38)</f>
        <v/>
      </c>
      <c r="AE38" s="320" t="str">
        <f>IF(②社員基本データ入力!AE38="","",②社員基本データ入力!AE38)</f>
        <v/>
      </c>
      <c r="AF38" s="320" t="str">
        <f>IF(②社員基本データ入力!AF38="","",②社員基本データ入力!AF38)</f>
        <v/>
      </c>
      <c r="AG38" s="320">
        <f>IF(②社員基本データ入力!AG38="","",②社員基本データ入力!AG38)</f>
        <v>5000</v>
      </c>
      <c r="AH38" s="320">
        <f>IF(②社員基本データ入力!AH38="","",②社員基本データ入力!AH38)</f>
        <v>5000</v>
      </c>
      <c r="AI38" s="320" t="str">
        <f>IF(②社員基本データ入力!AI38="","",②社員基本データ入力!AI38)</f>
        <v/>
      </c>
      <c r="AJ38" s="320" t="str">
        <f>IF(②社員基本データ入力!AJ38="","",②社員基本データ入力!AJ38)</f>
        <v/>
      </c>
      <c r="AK38" s="320" t="str">
        <f>IF(②社員基本データ入力!AK38="","",②社員基本データ入力!AK38)</f>
        <v/>
      </c>
      <c r="AL38" s="320" t="str">
        <f>IF(②社員基本データ入力!AL38="","",②社員基本データ入力!AL38)</f>
        <v/>
      </c>
      <c r="AM38" s="320" t="str">
        <f>IF(②社員基本データ入力!AM38="","",②社員基本データ入力!AM38)</f>
        <v/>
      </c>
      <c r="AN38" s="320" t="str">
        <f>IF(②社員基本データ入力!AN38="","",②社員基本データ入力!AN38)</f>
        <v/>
      </c>
      <c r="AO38" s="600" t="str">
        <f>IF(②社員基本データ入力!AO38="","",②社員基本データ入力!AO38)</f>
        <v/>
      </c>
      <c r="AP38" s="607" t="str">
        <f>IF(②社員基本データ入力!AP38="","",②社員基本データ入力!AP38)</f>
        <v/>
      </c>
      <c r="AQ38" s="320">
        <f>IF(②社員基本データ入力!AQ38="","",②社員基本データ入力!AQ38)</f>
        <v>15000</v>
      </c>
      <c r="AR38" s="608" t="str">
        <f>IF(②社員基本データ入力!AR38="","",②社員基本データ入力!AR38)</f>
        <v/>
      </c>
      <c r="AS38" s="603">
        <f>IF(②社員基本データ入力!AS38="","",②社員基本データ入力!AS38)</f>
        <v>15000</v>
      </c>
      <c r="AT38" s="320">
        <f>IF(②社員基本データ入力!AT38="","",②社員基本データ入力!AT38)</f>
        <v>20000</v>
      </c>
      <c r="AU38" s="329" t="str">
        <f>IF(③残業代込み賃金設計一覧表!AF38="","",③残業代込み賃金設計一覧表!AF38)</f>
        <v/>
      </c>
      <c r="AV38" s="329" t="str">
        <f>IF(③残業代込み賃金設計一覧表!AG38="","",③残業代込み賃金設計一覧表!AG38)</f>
        <v/>
      </c>
      <c r="AW38" s="329" t="str">
        <f>IF(③残業代込み賃金設計一覧表!AH38="","",③残業代込み賃金設計一覧表!AH38)</f>
        <v/>
      </c>
      <c r="AX38" s="329" t="str">
        <f>IF(③残業代込み賃金設計一覧表!AI38="","",③残業代込み賃金設計一覧表!AI38)</f>
        <v/>
      </c>
      <c r="AY38" s="329" t="str">
        <f>IF(③残業代込み賃金設計一覧表!AJ38="","",③残業代込み賃金設計一覧表!AJ38)</f>
        <v/>
      </c>
      <c r="AZ38" s="329" t="str">
        <f>IF(③残業代込み賃金設計一覧表!AK38="","",③残業代込み賃金設計一覧表!AK38)</f>
        <v/>
      </c>
      <c r="BA38" s="329" t="str">
        <f>IF(③残業代込み賃金設計一覧表!AL38="","",③残業代込み賃金設計一覧表!AL38)</f>
        <v/>
      </c>
      <c r="BB38" s="329">
        <f>IF(③残業代込み賃金設計一覧表!AM38="","",③残業代込み賃金設計一覧表!AM38)</f>
        <v>5000</v>
      </c>
      <c r="BC38" s="329">
        <f>IF(③残業代込み賃金設計一覧表!AN38="","",③残業代込み賃金設計一覧表!AN38)</f>
        <v>5000</v>
      </c>
      <c r="BD38" s="329" t="str">
        <f>IF(③残業代込み賃金設計一覧表!AO38="","",③残業代込み賃金設計一覧表!AO38)</f>
        <v/>
      </c>
      <c r="BE38" s="329" t="str">
        <f>IF(③残業代込み賃金設計一覧表!AP38="","",③残業代込み賃金設計一覧表!AP38)</f>
        <v/>
      </c>
      <c r="BF38" s="329" t="str">
        <f>IF(③残業代込み賃金設計一覧表!AQ38="","",③残業代込み賃金設計一覧表!AQ38)</f>
        <v/>
      </c>
      <c r="BG38" s="329" t="str">
        <f>IF(③残業代込み賃金設計一覧表!AR38="","",③残業代込み賃金設計一覧表!AR38)</f>
        <v/>
      </c>
      <c r="BH38" s="329" t="str">
        <f>IF(③残業代込み賃金設計一覧表!AS38="","",③残業代込み賃金設計一覧表!AS38)</f>
        <v/>
      </c>
      <c r="BI38" s="329" t="str">
        <f>IF(③残業代込み賃金設計一覧表!AT38="","",③残業代込み賃金設計一覧表!AT38)</f>
        <v/>
      </c>
      <c r="BJ38" s="611" t="str">
        <f>IF(③残業代込み賃金設計一覧表!AU38="","",③残業代込み賃金設計一覧表!AU38)</f>
        <v/>
      </c>
      <c r="BK38" s="618" t="str">
        <f>IF(③残業代込み賃金設計一覧表!AV38="","",③残業代込み賃金設計一覧表!AV38)</f>
        <v/>
      </c>
      <c r="BL38" s="329">
        <f>IF(③残業代込み賃金設計一覧表!AW38="","",③残業代込み賃金設計一覧表!AW38)</f>
        <v>15000</v>
      </c>
      <c r="BM38" s="619" t="str">
        <f>IF(③残業代込み賃金設計一覧表!AX38="","",③残業代込み賃金設計一覧表!AX38)</f>
        <v/>
      </c>
      <c r="BN38" s="614">
        <f>IF(③残業代込み賃金設計一覧表!AY38="","",③残業代込み賃金設計一覧表!AY38)</f>
        <v>15000</v>
      </c>
      <c r="BO38" s="329">
        <f>IF(③残業代込み賃金設計一覧表!AZ38="","",③残業代込み賃金設計一覧表!AZ38)</f>
        <v>20000</v>
      </c>
      <c r="BP38" s="320">
        <f>IF(②社員基本データ入力!AV38="","",②社員基本データ入力!AV38)</f>
        <v>38356.730769230766</v>
      </c>
      <c r="BQ38" s="320">
        <f>IF(②社員基本データ入力!AW38="","",②社員基本データ入力!AW38)</f>
        <v>3835.6730769230767</v>
      </c>
      <c r="BR38" s="320">
        <f>IF(②社員基本データ入力!AX38="","",②社員基本データ入力!AX38)</f>
        <v>16570.107692307694</v>
      </c>
      <c r="BS38" s="320">
        <f>IF(②社員基本データ入力!AY38="","",②社員基本データ入力!AY38)</f>
        <v>58762.511538461535</v>
      </c>
      <c r="BT38" s="329">
        <f>IF(③残業代込み賃金設計一覧表!BC38="","",③残業代込み賃金設計一覧表!BC38)</f>
        <v>32105.432595573438</v>
      </c>
      <c r="BU38" s="329">
        <f>IF(③残業代込み賃金設計一覧表!BD38="","",③残業代込み賃金設計一覧表!BD38)</f>
        <v>3210.5432595573438</v>
      </c>
      <c r="BV38" s="329">
        <f>IF(③残業代込み賃金設計一覧表!BE38="","",③残業代込み賃金設計一覧表!BE38)</f>
        <v>13869.546881287726</v>
      </c>
      <c r="BW38" s="329">
        <f>IF(③残業代込み賃金設計一覧表!BF38="","",③残業代込み賃金設計一覧表!BF38)</f>
        <v>49185.522736418512</v>
      </c>
      <c r="BX38" s="329">
        <f>IF(③残業代込み賃金設計一覧表!BI38="","",③残業代込み賃金設計一覧表!BI38)</f>
        <v>52919.322806067161</v>
      </c>
      <c r="BY38" s="213">
        <f>IF(②社員基本データ入力!$AU38="","",②社員基本データ入力!$AU38)</f>
        <v>280940</v>
      </c>
      <c r="BZ38" s="329">
        <f>IF(③残業代込み賃金設計一覧表!$BJ38="","",③残業代込み賃金設計一覧表!$BJ38)</f>
        <v>290516.98880204302</v>
      </c>
      <c r="CA38" s="268">
        <f t="shared" si="11"/>
        <v>9576.9888020430226</v>
      </c>
      <c r="CB38" s="213">
        <f>IF(②社員基本データ入力!$AZ38="","",②社員基本データ入力!$AZ38)</f>
        <v>339702.51153846155</v>
      </c>
      <c r="CC38" s="329">
        <f>IF(③残業代込み賃金設計一覧表!$BL38="","",③残業代込み賃金設計一覧表!$BL38)</f>
        <v>339702.51153846155</v>
      </c>
      <c r="CD38" s="268">
        <f t="shared" si="12"/>
        <v>0</v>
      </c>
      <c r="CE38" s="659"/>
      <c r="CF38" s="380">
        <f>IF(②社員基本データ入力!BB38="","",②社員基本データ入力!BB38)</f>
        <v>20</v>
      </c>
      <c r="CG38" s="380">
        <f>IF(②社員基本データ入力!BC38="","",②社員基本データ入力!BC38)</f>
        <v>10</v>
      </c>
      <c r="CH38" s="380">
        <f>IF(②社員基本データ入力!BD38="","",②社員基本データ入力!BD38)</f>
        <v>8</v>
      </c>
      <c r="CI38" s="363">
        <f>IF(③残業代込み賃金設計一覧表!BO38="","",③残業代込み賃金設計一覧表!BO38)</f>
        <v>20</v>
      </c>
      <c r="CJ38" s="363">
        <f>IF(③残業代込み賃金設計一覧表!BP38="","",③残業代込み賃金設計一覧表!BP38)</f>
        <v>10</v>
      </c>
      <c r="CK38" s="363">
        <f>IF(③残業代込み賃金設計一覧表!BQ38="","",③残業代込み賃金設計一覧表!BQ38)</f>
        <v>8</v>
      </c>
      <c r="CL38" s="659"/>
      <c r="CM38" s="320">
        <f>IF(②社員基本データ入力!BF38="","",②社員基本データ入力!BF38)</f>
        <v>265940</v>
      </c>
      <c r="CN38" s="320">
        <f>IF(②社員基本データ入力!BG38="","",②社員基本データ入力!BG38)</f>
        <v>1534.2692307692307</v>
      </c>
      <c r="CO38" s="320">
        <f>IF(②社員基本データ入力!BH38="","",②社員基本データ入力!BH38)</f>
        <v>1917.8365384615383</v>
      </c>
      <c r="CP38" s="320">
        <f>IF(②社員基本データ入力!BI38="","",②社員基本データ入力!BI38)</f>
        <v>383.56730769230768</v>
      </c>
      <c r="CQ38" s="320">
        <f>IF(②社員基本データ入力!BJ38="","",②社員基本データ入力!BJ38)</f>
        <v>2071.2634615384618</v>
      </c>
      <c r="CR38" s="329">
        <f>IF(③残業代込み賃金設計一覧表!BS38="","",③残業代込み賃金設計一覧表!BS38)</f>
        <v>222597.66599597587</v>
      </c>
      <c r="CS38" s="329">
        <f>IF(③残業代込み賃金設計一覧表!BT38="","",③残業代込み賃金設計一覧表!BT38)</f>
        <v>1284.2173038229375</v>
      </c>
      <c r="CT38" s="329">
        <f>IF(③残業代込み賃金設計一覧表!BU38="","",③残業代込み賃金設計一覧表!BU38)</f>
        <v>1605.2716297786719</v>
      </c>
      <c r="CU38" s="329">
        <f>IF(③残業代込み賃金設計一覧表!BV38="","",③残業代込み賃金設計一覧表!BV38)</f>
        <v>321.05432595573438</v>
      </c>
      <c r="CV38" s="329">
        <f>IF(③残業代込み賃金設計一覧表!BW38="","",③残業代込み賃金設計一覧表!BW38)</f>
        <v>1733.6933601609658</v>
      </c>
      <c r="CW38" s="659"/>
      <c r="CX38" s="384">
        <f>IF(②社員基本データ入力!BL38="","",②社員基本データ入力!BL38)</f>
        <v>265940</v>
      </c>
      <c r="CY38" s="384">
        <f>IF(②社員基本データ入力!BM38="","",②社員基本データ入力!BM38)</f>
        <v>1534.2692307692307</v>
      </c>
      <c r="CZ38" s="385" t="str">
        <f>IF(②社員基本データ入力!BN38="","",②社員基本データ入力!BN38)</f>
        <v>○</v>
      </c>
      <c r="DA38" s="367">
        <f>IF(③残業代込み賃金設計一覧表!BY38="","",③残業代込み賃金設計一覧表!BY38)</f>
        <v>217597.66599597587</v>
      </c>
      <c r="DB38" s="367">
        <f>IF(③残業代込み賃金設計一覧表!BZ38="","",③残業代込み賃金設計一覧表!BZ38)</f>
        <v>1255.3711499767837</v>
      </c>
      <c r="DC38" s="368" t="str">
        <f>IF(③残業代込み賃金設計一覧表!CA38="","",③残業代込み賃金設計一覧表!CA38)</f>
        <v>○</v>
      </c>
      <c r="DD38" s="659"/>
      <c r="DE38" s="389">
        <f>IF(②社員基本データ入力!BP38="","",②社員基本データ入力!BP38)</f>
        <v>45</v>
      </c>
      <c r="DF38" s="389">
        <f>IF(②社員基本データ入力!BQ38="","",②社員基本データ入力!BQ38)</f>
        <v>20</v>
      </c>
      <c r="DG38" s="389">
        <f>IF(②社員基本データ入力!BR38="","",②社員基本データ入力!BR38)</f>
        <v>8</v>
      </c>
      <c r="DH38" s="659"/>
      <c r="DI38" s="372">
        <f>IF(③残業代込み賃金設計一覧表!CG38="","",③残業代込み賃金設計一覧表!CG38)</f>
        <v>25</v>
      </c>
      <c r="DJ38" s="372">
        <f>IF(③残業代込み賃金設計一覧表!CH38="","",③残業代込み賃金設計一覧表!CH38)</f>
        <v>10</v>
      </c>
      <c r="DK38" s="372">
        <f>IF(③残業代込み賃金設計一覧表!CI38="","",③残業代込み賃金設計一覧表!CI38)</f>
        <v>0</v>
      </c>
      <c r="DL38" s="659"/>
      <c r="DM38" s="372">
        <f>IF(③残業代込み賃金設計一覧表!CK38="","",③残業代込み賃金設計一覧表!CK38)</f>
        <v>20</v>
      </c>
      <c r="DN38" s="372">
        <f>IF(③残業代込み賃金設計一覧表!CL38="","",③残業代込み賃金設計一覧表!CL38)</f>
        <v>10</v>
      </c>
      <c r="DO38" s="372">
        <f>IF(③残業代込み賃金設計一覧表!CM38="","",③残業代込み賃金設計一覧表!CM38)</f>
        <v>8</v>
      </c>
      <c r="DQ38" s="264">
        <f>IF(③残業代込み賃金設計一覧表!CO38="","",③残業代込み賃金設計一覧表!CO38)</f>
        <v>9</v>
      </c>
      <c r="DS38" s="264">
        <f>IF(③残業代込み賃金設計一覧表!CQ38="","",③残業代込み賃金設計一覧表!CQ38)</f>
        <v>34</v>
      </c>
    </row>
    <row r="39" spans="1:123" s="112" customFormat="1" ht="18" customHeight="1" x14ac:dyDescent="0.2">
      <c r="B39" s="131">
        <f t="shared" si="8"/>
        <v>30</v>
      </c>
      <c r="C39" s="167">
        <f>IF(②社員基本データ入力!H39="","",②社員基本データ入力!H39)</f>
        <v>130</v>
      </c>
      <c r="D39" s="170">
        <f>IF(②社員基本データ入力!I39="","",②社員基本データ入力!I39)</f>
        <v>2</v>
      </c>
      <c r="E39" s="172" t="str">
        <f>IF(②社員基本データ入力!J39="","",②社員基本データ入力!J39)</f>
        <v>BF</v>
      </c>
      <c r="F39" s="534" t="str">
        <f>IF(②社員基本データ入力!K39="","",②社員基本データ入力!K39)</f>
        <v/>
      </c>
      <c r="G39" s="169" t="str">
        <f>IF(②社員基本データ入力!L39="","",②社員基本データ入力!L39)</f>
        <v/>
      </c>
      <c r="H39" s="537" t="str">
        <f>IF(②社員基本データ入力!M39="","",②社員基本データ入力!M39)</f>
        <v>一般</v>
      </c>
      <c r="I39" s="538">
        <f>IF(②社員基本データ入力!N39="","",②社員基本データ入力!N39)</f>
        <v>5</v>
      </c>
      <c r="J39" s="535">
        <f>IF(②社員基本データ入力!O39="","",②社員基本データ入力!O39)</f>
        <v>31750</v>
      </c>
      <c r="K39" s="535">
        <f>IF(②社員基本データ入力!P39="","",②社員基本データ入力!P39)</f>
        <v>39056</v>
      </c>
      <c r="L39" s="175">
        <f t="shared" si="13"/>
        <v>38</v>
      </c>
      <c r="M39" s="175">
        <f t="shared" si="9"/>
        <v>3</v>
      </c>
      <c r="N39" s="175">
        <f t="shared" si="14"/>
        <v>18</v>
      </c>
      <c r="O39" s="175">
        <f t="shared" si="10"/>
        <v>3</v>
      </c>
      <c r="P39" s="552">
        <f>IF(②社員基本データ入力!U39="","",②社員基本データ入力!U39)</f>
        <v>161240</v>
      </c>
      <c r="Q39" s="552">
        <f>IF(②社員基本データ入力!V39="","",②社員基本データ入力!V39)</f>
        <v>124130</v>
      </c>
      <c r="R39" s="553" t="str">
        <f>IF(②社員基本データ入力!W39="","",②社員基本データ入力!W39)</f>
        <v/>
      </c>
      <c r="S39" s="553" t="str">
        <f>IF(②社員基本データ入力!X39="","",②社員基本データ入力!X39)</f>
        <v/>
      </c>
      <c r="T39" s="320">
        <f>IF(②社員基本データ入力!Y39="","",②社員基本データ入力!Y39)</f>
        <v>285370</v>
      </c>
      <c r="U39" s="554">
        <f>IF(③残業代込み賃金設計一覧表!U39="","",③残業代込み賃金設計一覧表!U39)</f>
        <v>161240</v>
      </c>
      <c r="V39" s="554">
        <f>IF(③残業代込み賃金設計一覧表!V39="","",③残業代込み賃金設計一覧表!V39)</f>
        <v>76806.116700201208</v>
      </c>
      <c r="W39" s="555" t="str">
        <f>IF(③残業代込み賃金設計一覧表!W39="","",③残業代込み賃金設計一覧表!W39)</f>
        <v/>
      </c>
      <c r="X39" s="555" t="str">
        <f>IF(③残業代込み賃金設計一覧表!X39="","",③残業代込み賃金設計一覧表!X39)</f>
        <v/>
      </c>
      <c r="Y39" s="329">
        <f>IF(③残業代込み賃金設計一覧表!AE39="","",③残業代込み賃金設計一覧表!AE39)</f>
        <v>238046.11670020121</v>
      </c>
      <c r="Z39" s="320" t="str">
        <f>IF(②社員基本データ入力!Z39="","",②社員基本データ入力!Z39)</f>
        <v/>
      </c>
      <c r="AA39" s="320" t="str">
        <f>IF(②社員基本データ入力!AA39="","",②社員基本データ入力!AA39)</f>
        <v/>
      </c>
      <c r="AB39" s="320" t="str">
        <f>IF(②社員基本データ入力!AB39="","",②社員基本データ入力!AB39)</f>
        <v/>
      </c>
      <c r="AC39" s="320" t="str">
        <f>IF(②社員基本データ入力!AC39="","",②社員基本データ入力!AC39)</f>
        <v/>
      </c>
      <c r="AD39" s="320" t="str">
        <f>IF(②社員基本データ入力!AD39="","",②社員基本データ入力!AD39)</f>
        <v/>
      </c>
      <c r="AE39" s="320" t="str">
        <f>IF(②社員基本データ入力!AE39="","",②社員基本データ入力!AE39)</f>
        <v/>
      </c>
      <c r="AF39" s="320" t="str">
        <f>IF(②社員基本データ入力!AF39="","",②社員基本データ入力!AF39)</f>
        <v/>
      </c>
      <c r="AG39" s="320">
        <f>IF(②社員基本データ入力!AG39="","",②社員基本データ入力!AG39)</f>
        <v>5000</v>
      </c>
      <c r="AH39" s="320">
        <f>IF(②社員基本データ入力!AH39="","",②社員基本データ入力!AH39)</f>
        <v>5000</v>
      </c>
      <c r="AI39" s="320" t="str">
        <f>IF(②社員基本データ入力!AI39="","",②社員基本データ入力!AI39)</f>
        <v/>
      </c>
      <c r="AJ39" s="320" t="str">
        <f>IF(②社員基本データ入力!AJ39="","",②社員基本データ入力!AJ39)</f>
        <v/>
      </c>
      <c r="AK39" s="320" t="str">
        <f>IF(②社員基本データ入力!AK39="","",②社員基本データ入力!AK39)</f>
        <v/>
      </c>
      <c r="AL39" s="320" t="str">
        <f>IF(②社員基本データ入力!AL39="","",②社員基本データ入力!AL39)</f>
        <v/>
      </c>
      <c r="AM39" s="320" t="str">
        <f>IF(②社員基本データ入力!AM39="","",②社員基本データ入力!AM39)</f>
        <v/>
      </c>
      <c r="AN39" s="320" t="str">
        <f>IF(②社員基本データ入力!AN39="","",②社員基本データ入力!AN39)</f>
        <v/>
      </c>
      <c r="AO39" s="600" t="str">
        <f>IF(②社員基本データ入力!AO39="","",②社員基本データ入力!AO39)</f>
        <v/>
      </c>
      <c r="AP39" s="607" t="str">
        <f>IF(②社員基本データ入力!AP39="","",②社員基本データ入力!AP39)</f>
        <v/>
      </c>
      <c r="AQ39" s="320" t="str">
        <f>IF(②社員基本データ入力!AQ39="","",②社員基本データ入力!AQ39)</f>
        <v/>
      </c>
      <c r="AR39" s="608" t="str">
        <f>IF(②社員基本データ入力!AR39="","",②社員基本データ入力!AR39)</f>
        <v/>
      </c>
      <c r="AS39" s="603">
        <f>IF(②社員基本データ入力!AS39="","",②社員基本データ入力!AS39)</f>
        <v>0</v>
      </c>
      <c r="AT39" s="320">
        <f>IF(②社員基本データ入力!AT39="","",②社員基本データ入力!AT39)</f>
        <v>5000</v>
      </c>
      <c r="AU39" s="329" t="str">
        <f>IF(③残業代込み賃金設計一覧表!AF39="","",③残業代込み賃金設計一覧表!AF39)</f>
        <v/>
      </c>
      <c r="AV39" s="329" t="str">
        <f>IF(③残業代込み賃金設計一覧表!AG39="","",③残業代込み賃金設計一覧表!AG39)</f>
        <v/>
      </c>
      <c r="AW39" s="329" t="str">
        <f>IF(③残業代込み賃金設計一覧表!AH39="","",③残業代込み賃金設計一覧表!AH39)</f>
        <v/>
      </c>
      <c r="AX39" s="329" t="str">
        <f>IF(③残業代込み賃金設計一覧表!AI39="","",③残業代込み賃金設計一覧表!AI39)</f>
        <v/>
      </c>
      <c r="AY39" s="329" t="str">
        <f>IF(③残業代込み賃金設計一覧表!AJ39="","",③残業代込み賃金設計一覧表!AJ39)</f>
        <v/>
      </c>
      <c r="AZ39" s="329" t="str">
        <f>IF(③残業代込み賃金設計一覧表!AK39="","",③残業代込み賃金設計一覧表!AK39)</f>
        <v/>
      </c>
      <c r="BA39" s="329" t="str">
        <f>IF(③残業代込み賃金設計一覧表!AL39="","",③残業代込み賃金設計一覧表!AL39)</f>
        <v/>
      </c>
      <c r="BB39" s="329">
        <f>IF(③残業代込み賃金設計一覧表!AM39="","",③残業代込み賃金設計一覧表!AM39)</f>
        <v>5000</v>
      </c>
      <c r="BC39" s="329">
        <f>IF(③残業代込み賃金設計一覧表!AN39="","",③残業代込み賃金設計一覧表!AN39)</f>
        <v>5000</v>
      </c>
      <c r="BD39" s="329" t="str">
        <f>IF(③残業代込み賃金設計一覧表!AO39="","",③残業代込み賃金設計一覧表!AO39)</f>
        <v/>
      </c>
      <c r="BE39" s="329" t="str">
        <f>IF(③残業代込み賃金設計一覧表!AP39="","",③残業代込み賃金設計一覧表!AP39)</f>
        <v/>
      </c>
      <c r="BF39" s="329" t="str">
        <f>IF(③残業代込み賃金設計一覧表!AQ39="","",③残業代込み賃金設計一覧表!AQ39)</f>
        <v/>
      </c>
      <c r="BG39" s="329" t="str">
        <f>IF(③残業代込み賃金設計一覧表!AR39="","",③残業代込み賃金設計一覧表!AR39)</f>
        <v/>
      </c>
      <c r="BH39" s="329" t="str">
        <f>IF(③残業代込み賃金設計一覧表!AS39="","",③残業代込み賃金設計一覧表!AS39)</f>
        <v/>
      </c>
      <c r="BI39" s="329" t="str">
        <f>IF(③残業代込み賃金設計一覧表!AT39="","",③残業代込み賃金設計一覧表!AT39)</f>
        <v/>
      </c>
      <c r="BJ39" s="611" t="str">
        <f>IF(③残業代込み賃金設計一覧表!AU39="","",③残業代込み賃金設計一覧表!AU39)</f>
        <v/>
      </c>
      <c r="BK39" s="618" t="str">
        <f>IF(③残業代込み賃金設計一覧表!AV39="","",③残業代込み賃金設計一覧表!AV39)</f>
        <v/>
      </c>
      <c r="BL39" s="329" t="str">
        <f>IF(③残業代込み賃金設計一覧表!AW39="","",③残業代込み賃金設計一覧表!AW39)</f>
        <v/>
      </c>
      <c r="BM39" s="619" t="str">
        <f>IF(③残業代込み賃金設計一覧表!AX39="","",③残業代込み賃金設計一覧表!AX39)</f>
        <v/>
      </c>
      <c r="BN39" s="614">
        <f>IF(③残業代込み賃金設計一覧表!AY39="","",③残業代込み賃金設計一覧表!AY39)</f>
        <v>0</v>
      </c>
      <c r="BO39" s="329">
        <f>IF(③残業代込み賃金設計一覧表!AZ39="","",③残業代込み賃金設計一覧表!AZ39)</f>
        <v>5000</v>
      </c>
      <c r="BP39" s="320">
        <f>IF(②社員基本データ入力!AV39="","",②社員基本データ入力!AV39)</f>
        <v>41880.288461538454</v>
      </c>
      <c r="BQ39" s="320">
        <f>IF(②社員基本データ入力!AW39="","",②社員基本データ入力!AW39)</f>
        <v>4188.0288461538457</v>
      </c>
      <c r="BR39" s="320">
        <f>IF(②社員基本データ入力!AX39="","",②社員基本データ入力!AX39)</f>
        <v>18092.284615384615</v>
      </c>
      <c r="BS39" s="320">
        <f>IF(②社員基本データ入力!AY39="","",②社員基本データ入力!AY39)</f>
        <v>64160.601923076916</v>
      </c>
      <c r="BT39" s="329">
        <f>IF(③残業代込み賃金設計一覧表!BC39="","",③残業代込み賃金設計一覧表!BC39)</f>
        <v>35054.728370221324</v>
      </c>
      <c r="BU39" s="329">
        <f>IF(③残業代込み賃金設計一覧表!BD39="","",③残業代込み賃金設計一覧表!BD39)</f>
        <v>3505.4728370221324</v>
      </c>
      <c r="BV39" s="329">
        <f>IF(③残業代込み賃金設計一覧表!BE39="","",③残業代込み賃金設計一覧表!BE39)</f>
        <v>15143.642655935613</v>
      </c>
      <c r="BW39" s="329">
        <f>IF(③残業代込み賃金設計一覧表!BF39="","",③残業代込み賃金設計一覧表!BF39)</f>
        <v>53703.84386317907</v>
      </c>
      <c r="BX39" s="329">
        <f>IF(③残業代込み賃金設計一覧表!BI39="","",③残業代込み賃金設計一覧表!BI39)</f>
        <v>57780.641359696645</v>
      </c>
      <c r="BY39" s="213">
        <f>IF(②社員基本データ入力!$AU39="","",②社員基本データ入力!$AU39)</f>
        <v>290370</v>
      </c>
      <c r="BZ39" s="329">
        <f>IF(③残業代込み賃金設計一覧表!$BJ39="","",③残業代込み賃金設計一覧表!$BJ39)</f>
        <v>300826.75805989787</v>
      </c>
      <c r="CA39" s="268">
        <f t="shared" si="11"/>
        <v>10456.758059897867</v>
      </c>
      <c r="CB39" s="213">
        <f>IF(②社員基本データ入力!$AZ39="","",②社員基本データ入力!$AZ39)</f>
        <v>354530.6019230769</v>
      </c>
      <c r="CC39" s="329">
        <f>IF(③残業代込み賃金設計一覧表!$BL39="","",③残業代込み賃金設計一覧表!$BL39)</f>
        <v>354530.60192307696</v>
      </c>
      <c r="CD39" s="268">
        <f t="shared" si="12"/>
        <v>5.8207660913467407E-11</v>
      </c>
      <c r="CE39" s="659"/>
      <c r="CF39" s="380">
        <f>IF(②社員基本データ入力!BB39="","",②社員基本データ入力!BB39)</f>
        <v>20</v>
      </c>
      <c r="CG39" s="380">
        <f>IF(②社員基本データ入力!BC39="","",②社員基本データ入力!BC39)</f>
        <v>10</v>
      </c>
      <c r="CH39" s="380">
        <f>IF(②社員基本データ入力!BD39="","",②社員基本データ入力!BD39)</f>
        <v>8</v>
      </c>
      <c r="CI39" s="363">
        <f>IF(③残業代込み賃金設計一覧表!BO39="","",③残業代込み賃金設計一覧表!BO39)</f>
        <v>20</v>
      </c>
      <c r="CJ39" s="363">
        <f>IF(③残業代込み賃金設計一覧表!BP39="","",③残業代込み賃金設計一覧表!BP39)</f>
        <v>10</v>
      </c>
      <c r="CK39" s="363">
        <f>IF(③残業代込み賃金設計一覧表!BQ39="","",③残業代込み賃金設計一覧表!BQ39)</f>
        <v>8</v>
      </c>
      <c r="CL39" s="659"/>
      <c r="CM39" s="320">
        <f>IF(②社員基本データ入力!BF39="","",②社員基本データ入力!BF39)</f>
        <v>290370</v>
      </c>
      <c r="CN39" s="320">
        <f>IF(②社員基本データ入力!BG39="","",②社員基本データ入力!BG39)</f>
        <v>1675.2115384615383</v>
      </c>
      <c r="CO39" s="320">
        <f>IF(②社員基本データ入力!BH39="","",②社員基本データ入力!BH39)</f>
        <v>2094.0144230769229</v>
      </c>
      <c r="CP39" s="320">
        <f>IF(②社員基本データ入力!BI39="","",②社員基本データ入力!BI39)</f>
        <v>418.80288461538458</v>
      </c>
      <c r="CQ39" s="320">
        <f>IF(②社員基本データ入力!BJ39="","",②社員基本データ入力!BJ39)</f>
        <v>2261.5355769230769</v>
      </c>
      <c r="CR39" s="329">
        <f>IF(③残業代込み賃金設計一覧表!BS39="","",③残業代込み賃金設計一覧表!BS39)</f>
        <v>243046.11670020121</v>
      </c>
      <c r="CS39" s="329">
        <f>IF(③残業代込み賃金設計一覧表!BT39="","",③残業代込み賃金設計一覧表!BT39)</f>
        <v>1402.1891348088529</v>
      </c>
      <c r="CT39" s="329">
        <f>IF(③残業代込み賃金設計一覧表!BU39="","",③残業代込み賃金設計一覧表!BU39)</f>
        <v>1752.7364185110662</v>
      </c>
      <c r="CU39" s="329">
        <f>IF(③残業代込み賃金設計一覧表!BV39="","",③残業代込み賃金設計一覧表!BV39)</f>
        <v>350.54728370221324</v>
      </c>
      <c r="CV39" s="329">
        <f>IF(③残業代込み賃金設計一覧表!BW39="","",③残業代込み賃金設計一覧表!BW39)</f>
        <v>1892.9553319919517</v>
      </c>
      <c r="CW39" s="659"/>
      <c r="CX39" s="384">
        <f>IF(②社員基本データ入力!BL39="","",②社員基本データ入力!BL39)</f>
        <v>290370</v>
      </c>
      <c r="CY39" s="384">
        <f>IF(②社員基本データ入力!BM39="","",②社員基本データ入力!BM39)</f>
        <v>1675.2115384615383</v>
      </c>
      <c r="CZ39" s="385" t="str">
        <f>IF(②社員基本データ入力!BN39="","",②社員基本データ入力!BN39)</f>
        <v>○</v>
      </c>
      <c r="DA39" s="367">
        <f>IF(③残業代込み賃金設計一覧表!BY39="","",③残業代込み賃金設計一覧表!BY39)</f>
        <v>238046.11670020121</v>
      </c>
      <c r="DB39" s="367">
        <f>IF(③残業代込み賃金設計一覧表!BZ39="","",③残業代込み賃金設計一覧表!BZ39)</f>
        <v>1373.3429809626991</v>
      </c>
      <c r="DC39" s="368" t="str">
        <f>IF(③残業代込み賃金設計一覧表!CA39="","",③残業代込み賃金設計一覧表!CA39)</f>
        <v>○</v>
      </c>
      <c r="DD39" s="659"/>
      <c r="DE39" s="389">
        <f>IF(②社員基本データ入力!BP39="","",②社員基本データ入力!BP39)</f>
        <v>45</v>
      </c>
      <c r="DF39" s="389">
        <f>IF(②社員基本データ入力!BQ39="","",②社員基本データ入力!BQ39)</f>
        <v>20</v>
      </c>
      <c r="DG39" s="389">
        <f>IF(②社員基本データ入力!BR39="","",②社員基本データ入力!BR39)</f>
        <v>8</v>
      </c>
      <c r="DH39" s="659"/>
      <c r="DI39" s="372">
        <f>IF(③残業代込み賃金設計一覧表!CG39="","",③残業代込み賃金設計一覧表!CG39)</f>
        <v>25</v>
      </c>
      <c r="DJ39" s="372">
        <f>IF(③残業代込み賃金設計一覧表!CH39="","",③残業代込み賃金設計一覧表!CH39)</f>
        <v>10</v>
      </c>
      <c r="DK39" s="372">
        <f>IF(③残業代込み賃金設計一覧表!CI39="","",③残業代込み賃金設計一覧表!CI39)</f>
        <v>0</v>
      </c>
      <c r="DL39" s="659"/>
      <c r="DM39" s="372">
        <f>IF(③残業代込み賃金設計一覧表!CK39="","",③残業代込み賃金設計一覧表!CK39)</f>
        <v>20</v>
      </c>
      <c r="DN39" s="372">
        <f>IF(③残業代込み賃金設計一覧表!CL39="","",③残業代込み賃金設計一覧表!CL39)</f>
        <v>10</v>
      </c>
      <c r="DO39" s="372">
        <f>IF(③残業代込み賃金設計一覧表!CM39="","",③残業代込み賃金設計一覧表!CM39)</f>
        <v>8</v>
      </c>
      <c r="DQ39" s="264">
        <f>IF(③残業代込み賃金設計一覧表!CO39="","",③残業代込み賃金設計一覧表!CO39)</f>
        <v>0</v>
      </c>
      <c r="DS39" s="264">
        <f>IF(③残業代込み賃金設計一覧表!CQ39="","",③残業代込み賃金設計一覧表!CQ39)</f>
        <v>25</v>
      </c>
    </row>
    <row r="40" spans="1:123" s="112" customFormat="1" ht="18" customHeight="1" x14ac:dyDescent="0.2">
      <c r="B40" s="131">
        <f t="shared" si="8"/>
        <v>31</v>
      </c>
      <c r="C40" s="167">
        <f>IF(②社員基本データ入力!H40="","",②社員基本データ入力!H40)</f>
        <v>131</v>
      </c>
      <c r="D40" s="170">
        <f>IF(②社員基本データ入力!I40="","",②社員基本データ入力!I40)</f>
        <v>1</v>
      </c>
      <c r="E40" s="172" t="str">
        <f>IF(②社員基本データ入力!J40="","",②社員基本データ入力!J40)</f>
        <v>BG</v>
      </c>
      <c r="F40" s="534" t="str">
        <f>IF(②社員基本データ入力!K40="","",②社員基本データ入力!K40)</f>
        <v/>
      </c>
      <c r="G40" s="169" t="str">
        <f>IF(②社員基本データ入力!L40="","",②社員基本データ入力!L40)</f>
        <v/>
      </c>
      <c r="H40" s="537" t="str">
        <f>IF(②社員基本データ入力!M40="","",②社員基本データ入力!M40)</f>
        <v>一般</v>
      </c>
      <c r="I40" s="538">
        <f>IF(②社員基本データ入力!N40="","",②社員基本データ入力!N40)</f>
        <v>5</v>
      </c>
      <c r="J40" s="535">
        <f>IF(②社員基本データ入力!O40="","",②社員基本データ入力!O40)</f>
        <v>31469</v>
      </c>
      <c r="K40" s="535">
        <f>IF(②社員基本データ入力!P40="","",②社員基本データ入力!P40)</f>
        <v>42160</v>
      </c>
      <c r="L40" s="175">
        <f t="shared" si="13"/>
        <v>39</v>
      </c>
      <c r="M40" s="175">
        <f t="shared" si="9"/>
        <v>1</v>
      </c>
      <c r="N40" s="175">
        <f t="shared" si="14"/>
        <v>9</v>
      </c>
      <c r="O40" s="175">
        <f t="shared" si="10"/>
        <v>9</v>
      </c>
      <c r="P40" s="552">
        <f>IF(②社員基本データ入力!U40="","",②社員基本データ入力!U40)</f>
        <v>162740</v>
      </c>
      <c r="Q40" s="552">
        <f>IF(②社員基本データ入力!V40="","",②社員基本データ入力!V40)</f>
        <v>115850</v>
      </c>
      <c r="R40" s="553" t="str">
        <f>IF(②社員基本データ入力!W40="","",②社員基本データ入力!W40)</f>
        <v/>
      </c>
      <c r="S40" s="553" t="str">
        <f>IF(②社員基本データ入力!X40="","",②社員基本データ入力!X40)</f>
        <v/>
      </c>
      <c r="T40" s="320">
        <f>IF(②社員基本データ入力!Y40="","",②社員基本データ入力!Y40)</f>
        <v>278590</v>
      </c>
      <c r="U40" s="554">
        <f>IF(③残業代込み賃金設計一覧表!U40="","",③残業代込み賃金設計一覧表!U40)</f>
        <v>162740</v>
      </c>
      <c r="V40" s="554">
        <f>IF(③残業代込み賃金設計一覧表!V40="","",③残業代込み賃金設計一覧表!V40)</f>
        <v>69631.10663983901</v>
      </c>
      <c r="W40" s="555" t="str">
        <f>IF(③残業代込み賃金設計一覧表!W40="","",③残業代込み賃金設計一覧表!W40)</f>
        <v/>
      </c>
      <c r="X40" s="555" t="str">
        <f>IF(③残業代込み賃金設計一覧表!X40="","",③残業代込み賃金設計一覧表!X40)</f>
        <v/>
      </c>
      <c r="Y40" s="329">
        <f>IF(③残業代込み賃金設計一覧表!AE40="","",③残業代込み賃金設計一覧表!AE40)</f>
        <v>232371.10663983901</v>
      </c>
      <c r="Z40" s="320" t="str">
        <f>IF(②社員基本データ入力!Z40="","",②社員基本データ入力!Z40)</f>
        <v/>
      </c>
      <c r="AA40" s="320" t="str">
        <f>IF(②社員基本データ入力!AA40="","",②社員基本データ入力!AA40)</f>
        <v/>
      </c>
      <c r="AB40" s="320" t="str">
        <f>IF(②社員基本データ入力!AB40="","",②社員基本データ入力!AB40)</f>
        <v/>
      </c>
      <c r="AC40" s="320" t="str">
        <f>IF(②社員基本データ入力!AC40="","",②社員基本データ入力!AC40)</f>
        <v/>
      </c>
      <c r="AD40" s="320" t="str">
        <f>IF(②社員基本データ入力!AD40="","",②社員基本データ入力!AD40)</f>
        <v/>
      </c>
      <c r="AE40" s="320" t="str">
        <f>IF(②社員基本データ入力!AE40="","",②社員基本データ入力!AE40)</f>
        <v/>
      </c>
      <c r="AF40" s="320" t="str">
        <f>IF(②社員基本データ入力!AF40="","",②社員基本データ入力!AF40)</f>
        <v/>
      </c>
      <c r="AG40" s="320">
        <f>IF(②社員基本データ入力!AG40="","",②社員基本データ入力!AG40)</f>
        <v>5000</v>
      </c>
      <c r="AH40" s="320">
        <f>IF(②社員基本データ入力!AH40="","",②社員基本データ入力!AH40)</f>
        <v>5000</v>
      </c>
      <c r="AI40" s="320">
        <f>IF(②社員基本データ入力!AI40="","",②社員基本データ入力!AI40)</f>
        <v>10000</v>
      </c>
      <c r="AJ40" s="320" t="str">
        <f>IF(②社員基本データ入力!AJ40="","",②社員基本データ入力!AJ40)</f>
        <v/>
      </c>
      <c r="AK40" s="320" t="str">
        <f>IF(②社員基本データ入力!AK40="","",②社員基本データ入力!AK40)</f>
        <v/>
      </c>
      <c r="AL40" s="320" t="str">
        <f>IF(②社員基本データ入力!AL40="","",②社員基本データ入力!AL40)</f>
        <v/>
      </c>
      <c r="AM40" s="320" t="str">
        <f>IF(②社員基本データ入力!AM40="","",②社員基本データ入力!AM40)</f>
        <v/>
      </c>
      <c r="AN40" s="320" t="str">
        <f>IF(②社員基本データ入力!AN40="","",②社員基本データ入力!AN40)</f>
        <v/>
      </c>
      <c r="AO40" s="600" t="str">
        <f>IF(②社員基本データ入力!AO40="","",②社員基本データ入力!AO40)</f>
        <v/>
      </c>
      <c r="AP40" s="607" t="str">
        <f>IF(②社員基本データ入力!AP40="","",②社員基本データ入力!AP40)</f>
        <v/>
      </c>
      <c r="AQ40" s="320" t="str">
        <f>IF(②社員基本データ入力!AQ40="","",②社員基本データ入力!AQ40)</f>
        <v/>
      </c>
      <c r="AR40" s="608" t="str">
        <f>IF(②社員基本データ入力!AR40="","",②社員基本データ入力!AR40)</f>
        <v/>
      </c>
      <c r="AS40" s="603">
        <f>IF(②社員基本データ入力!AS40="","",②社員基本データ入力!AS40)</f>
        <v>10000</v>
      </c>
      <c r="AT40" s="320">
        <f>IF(②社員基本データ入力!AT40="","",②社員基本データ入力!AT40)</f>
        <v>15000</v>
      </c>
      <c r="AU40" s="329" t="str">
        <f>IF(③残業代込み賃金設計一覧表!AF40="","",③残業代込み賃金設計一覧表!AF40)</f>
        <v/>
      </c>
      <c r="AV40" s="329" t="str">
        <f>IF(③残業代込み賃金設計一覧表!AG40="","",③残業代込み賃金設計一覧表!AG40)</f>
        <v/>
      </c>
      <c r="AW40" s="329" t="str">
        <f>IF(③残業代込み賃金設計一覧表!AH40="","",③残業代込み賃金設計一覧表!AH40)</f>
        <v/>
      </c>
      <c r="AX40" s="329" t="str">
        <f>IF(③残業代込み賃金設計一覧表!AI40="","",③残業代込み賃金設計一覧表!AI40)</f>
        <v/>
      </c>
      <c r="AY40" s="329" t="str">
        <f>IF(③残業代込み賃金設計一覧表!AJ40="","",③残業代込み賃金設計一覧表!AJ40)</f>
        <v/>
      </c>
      <c r="AZ40" s="329" t="str">
        <f>IF(③残業代込み賃金設計一覧表!AK40="","",③残業代込み賃金設計一覧表!AK40)</f>
        <v/>
      </c>
      <c r="BA40" s="329" t="str">
        <f>IF(③残業代込み賃金設計一覧表!AL40="","",③残業代込み賃金設計一覧表!AL40)</f>
        <v/>
      </c>
      <c r="BB40" s="329">
        <f>IF(③残業代込み賃金設計一覧表!AM40="","",③残業代込み賃金設計一覧表!AM40)</f>
        <v>5000</v>
      </c>
      <c r="BC40" s="329">
        <f>IF(③残業代込み賃金設計一覧表!AN40="","",③残業代込み賃金設計一覧表!AN40)</f>
        <v>5000</v>
      </c>
      <c r="BD40" s="329">
        <f>IF(③残業代込み賃金設計一覧表!AO40="","",③残業代込み賃金設計一覧表!AO40)</f>
        <v>10000</v>
      </c>
      <c r="BE40" s="329" t="str">
        <f>IF(③残業代込み賃金設計一覧表!AP40="","",③残業代込み賃金設計一覧表!AP40)</f>
        <v/>
      </c>
      <c r="BF40" s="329" t="str">
        <f>IF(③残業代込み賃金設計一覧表!AQ40="","",③残業代込み賃金設計一覧表!AQ40)</f>
        <v/>
      </c>
      <c r="BG40" s="329" t="str">
        <f>IF(③残業代込み賃金設計一覧表!AR40="","",③残業代込み賃金設計一覧表!AR40)</f>
        <v/>
      </c>
      <c r="BH40" s="329" t="str">
        <f>IF(③残業代込み賃金設計一覧表!AS40="","",③残業代込み賃金設計一覧表!AS40)</f>
        <v/>
      </c>
      <c r="BI40" s="329" t="str">
        <f>IF(③残業代込み賃金設計一覧表!AT40="","",③残業代込み賃金設計一覧表!AT40)</f>
        <v/>
      </c>
      <c r="BJ40" s="611" t="str">
        <f>IF(③残業代込み賃金設計一覧表!AU40="","",③残業代込み賃金設計一覧表!AU40)</f>
        <v/>
      </c>
      <c r="BK40" s="618" t="str">
        <f>IF(③残業代込み賃金設計一覧表!AV40="","",③残業代込み賃金設計一覧表!AV40)</f>
        <v/>
      </c>
      <c r="BL40" s="329" t="str">
        <f>IF(③残業代込み賃金設計一覧表!AW40="","",③残業代込み賃金設計一覧表!AW40)</f>
        <v/>
      </c>
      <c r="BM40" s="619" t="str">
        <f>IF(③残業代込み賃金設計一覧表!AX40="","",③残業代込み賃金設計一覧表!AX40)</f>
        <v/>
      </c>
      <c r="BN40" s="614">
        <f>IF(③残業代込み賃金設計一覧表!AY40="","",③残業代込み賃金設計一覧表!AY40)</f>
        <v>10000</v>
      </c>
      <c r="BO40" s="329">
        <f>IF(③残業代込み賃金設計一覧表!AZ40="","",③残業代込み賃金設計一覧表!AZ40)</f>
        <v>15000</v>
      </c>
      <c r="BP40" s="320">
        <f>IF(②社員基本データ入力!AV40="","",②社員基本データ入力!AV40)</f>
        <v>40902.403846153844</v>
      </c>
      <c r="BQ40" s="320">
        <f>IF(②社員基本データ入力!AW40="","",②社員基本データ入力!AW40)</f>
        <v>4090.2403846153848</v>
      </c>
      <c r="BR40" s="320">
        <f>IF(②社員基本データ入力!AX40="","",②社員基本データ入力!AX40)</f>
        <v>17669.838461538464</v>
      </c>
      <c r="BS40" s="320">
        <f>IF(②社員基本データ入力!AY40="","",②社員基本データ入力!AY40)</f>
        <v>62662.482692307691</v>
      </c>
      <c r="BT40" s="329">
        <f>IF(③残業代込み賃金設計一覧表!BC40="","",③残業代込み賃金設計一覧表!BC40)</f>
        <v>34236.21730382293</v>
      </c>
      <c r="BU40" s="329">
        <f>IF(③残業代込み賃金設計一覧表!BD40="","",③残業代込み賃金設計一覧表!BD40)</f>
        <v>3423.6217303822932</v>
      </c>
      <c r="BV40" s="329">
        <f>IF(③残業代込み賃金設計一覧表!BE40="","",③残業代込み賃金設計一覧表!BE40)</f>
        <v>14790.045875251508</v>
      </c>
      <c r="BW40" s="329">
        <f>IF(③残業代込み賃金設計一覧表!BF40="","",③残業代込み賃金設計一覧表!BF40)</f>
        <v>52449.884909456727</v>
      </c>
      <c r="BX40" s="329">
        <f>IF(③残業代込み賃金設計一覧表!BI40="","",③残業代込み賃金設計一覧表!BI40)</f>
        <v>56431.491143011954</v>
      </c>
      <c r="BY40" s="213">
        <f>IF(②社員基本データ入力!$AU40="","",②社員基本データ入力!$AU40)</f>
        <v>293590</v>
      </c>
      <c r="BZ40" s="329">
        <f>IF(③残業代込み賃金設計一覧表!$BJ40="","",③残業代込み賃金設計一覧表!$BJ40)</f>
        <v>303802.59778285096</v>
      </c>
      <c r="CA40" s="268">
        <f t="shared" si="11"/>
        <v>10212.597782850964</v>
      </c>
      <c r="CB40" s="213">
        <f>IF(②社員基本データ入力!$AZ40="","",②社員基本データ入力!$AZ40)</f>
        <v>356252.48269230768</v>
      </c>
      <c r="CC40" s="329">
        <f>IF(③残業代込み賃金設計一覧表!$BL40="","",③残業代込み賃金設計一覧表!$BL40)</f>
        <v>356252.48269230768</v>
      </c>
      <c r="CD40" s="268">
        <f t="shared" si="12"/>
        <v>0</v>
      </c>
      <c r="CE40" s="659"/>
      <c r="CF40" s="380">
        <f>IF(②社員基本データ入力!BB40="","",②社員基本データ入力!BB40)</f>
        <v>20</v>
      </c>
      <c r="CG40" s="380">
        <f>IF(②社員基本データ入力!BC40="","",②社員基本データ入力!BC40)</f>
        <v>10</v>
      </c>
      <c r="CH40" s="380">
        <f>IF(②社員基本データ入力!BD40="","",②社員基本データ入力!BD40)</f>
        <v>8</v>
      </c>
      <c r="CI40" s="363">
        <f>IF(③残業代込み賃金設計一覧表!BO40="","",③残業代込み賃金設計一覧表!BO40)</f>
        <v>20</v>
      </c>
      <c r="CJ40" s="363">
        <f>IF(③残業代込み賃金設計一覧表!BP40="","",③残業代込み賃金設計一覧表!BP40)</f>
        <v>10</v>
      </c>
      <c r="CK40" s="363">
        <f>IF(③残業代込み賃金設計一覧表!BQ40="","",③残業代込み賃金設計一覧表!BQ40)</f>
        <v>8</v>
      </c>
      <c r="CL40" s="659"/>
      <c r="CM40" s="320">
        <f>IF(②社員基本データ入力!BF40="","",②社員基本データ入力!BF40)</f>
        <v>283590</v>
      </c>
      <c r="CN40" s="320">
        <f>IF(②社員基本データ入力!BG40="","",②社員基本データ入力!BG40)</f>
        <v>1636.0961538461538</v>
      </c>
      <c r="CO40" s="320">
        <f>IF(②社員基本データ入力!BH40="","",②社員基本データ入力!BH40)</f>
        <v>2045.1201923076924</v>
      </c>
      <c r="CP40" s="320">
        <f>IF(②社員基本データ入力!BI40="","",②社員基本データ入力!BI40)</f>
        <v>409.02403846153845</v>
      </c>
      <c r="CQ40" s="320">
        <f>IF(②社員基本データ入力!BJ40="","",②社員基本データ入力!BJ40)</f>
        <v>2208.729807692308</v>
      </c>
      <c r="CR40" s="329">
        <f>IF(③残業代込み賃金設計一覧表!BS40="","",③残業代込み賃金設計一覧表!BS40)</f>
        <v>237371.10663983901</v>
      </c>
      <c r="CS40" s="329">
        <f>IF(③残業代込み賃金設計一覧表!BT40="","",③残業代込み賃金設計一覧表!BT40)</f>
        <v>1369.4486921529174</v>
      </c>
      <c r="CT40" s="329">
        <f>IF(③残業代込み賃金設計一覧表!BU40="","",③残業代込み賃金設計一覧表!BU40)</f>
        <v>1711.8108651911466</v>
      </c>
      <c r="CU40" s="329">
        <f>IF(③残業代込み賃金設計一覧表!BV40="","",③残業代込み賃金設計一覧表!BV40)</f>
        <v>342.36217303822934</v>
      </c>
      <c r="CV40" s="329">
        <f>IF(③残業代込み賃金設計一覧表!BW40="","",③残業代込み賃金設計一覧表!BW40)</f>
        <v>1848.7557344064385</v>
      </c>
      <c r="CW40" s="659"/>
      <c r="CX40" s="384">
        <f>IF(②社員基本データ入力!BL40="","",②社員基本データ入力!BL40)</f>
        <v>283590</v>
      </c>
      <c r="CY40" s="384">
        <f>IF(②社員基本データ入力!BM40="","",②社員基本データ入力!BM40)</f>
        <v>1636.0961538461538</v>
      </c>
      <c r="CZ40" s="385" t="str">
        <f>IF(②社員基本データ入力!BN40="","",②社員基本データ入力!BN40)</f>
        <v>○</v>
      </c>
      <c r="DA40" s="367">
        <f>IF(③残業代込み賃金設計一覧表!BY40="","",③残業代込み賃金設計一覧表!BY40)</f>
        <v>232371.10663983901</v>
      </c>
      <c r="DB40" s="367">
        <f>IF(③残業代込み賃金設計一覧表!BZ40="","",③残業代込み賃金設計一覧表!BZ40)</f>
        <v>1340.6025383067633</v>
      </c>
      <c r="DC40" s="368" t="str">
        <f>IF(③残業代込み賃金設計一覧表!CA40="","",③残業代込み賃金設計一覧表!CA40)</f>
        <v>○</v>
      </c>
      <c r="DD40" s="659"/>
      <c r="DE40" s="389">
        <f>IF(②社員基本データ入力!BP40="","",②社員基本データ入力!BP40)</f>
        <v>45</v>
      </c>
      <c r="DF40" s="389">
        <f>IF(②社員基本データ入力!BQ40="","",②社員基本データ入力!BQ40)</f>
        <v>20</v>
      </c>
      <c r="DG40" s="389">
        <f>IF(②社員基本データ入力!BR40="","",②社員基本データ入力!BR40)</f>
        <v>8</v>
      </c>
      <c r="DH40" s="659"/>
      <c r="DI40" s="372">
        <f>IF(③残業代込み賃金設計一覧表!CG40="","",③残業代込み賃金設計一覧表!CG40)</f>
        <v>25</v>
      </c>
      <c r="DJ40" s="372">
        <f>IF(③残業代込み賃金設計一覧表!CH40="","",③残業代込み賃金設計一覧表!CH40)</f>
        <v>10</v>
      </c>
      <c r="DK40" s="372">
        <f>IF(③残業代込み賃金設計一覧表!CI40="","",③残業代込み賃金設計一覧表!CI40)</f>
        <v>0</v>
      </c>
      <c r="DL40" s="659"/>
      <c r="DM40" s="372">
        <f>IF(③残業代込み賃金設計一覧表!CK40="","",③残業代込み賃金設計一覧表!CK40)</f>
        <v>20</v>
      </c>
      <c r="DN40" s="372">
        <f>IF(③残業代込み賃金設計一覧表!CL40="","",③残業代込み賃金設計一覧表!CL40)</f>
        <v>10</v>
      </c>
      <c r="DO40" s="372">
        <f>IF(③残業代込み賃金設計一覧表!CM40="","",③残業代込み賃金設計一覧表!CM40)</f>
        <v>8</v>
      </c>
      <c r="DQ40" s="264">
        <f>IF(③残業代込み賃金設計一覧表!CO40="","",③残業代込み賃金設計一覧表!CO40)</f>
        <v>0</v>
      </c>
      <c r="DS40" s="264">
        <f>IF(③残業代込み賃金設計一覧表!CQ40="","",③残業代込み賃金設計一覧表!CQ40)</f>
        <v>25</v>
      </c>
    </row>
    <row r="41" spans="1:123" s="112" customFormat="1" ht="18" customHeight="1" x14ac:dyDescent="0.2">
      <c r="B41" s="131">
        <f t="shared" si="8"/>
        <v>32</v>
      </c>
      <c r="C41" s="167">
        <f>IF(②社員基本データ入力!H41="","",②社員基本データ入力!H41)</f>
        <v>132</v>
      </c>
      <c r="D41" s="170">
        <f>IF(②社員基本データ入力!I41="","",②社員基本データ入力!I41)</f>
        <v>2</v>
      </c>
      <c r="E41" s="172" t="str">
        <f>IF(②社員基本データ入力!J41="","",②社員基本データ入力!J41)</f>
        <v>BH</v>
      </c>
      <c r="F41" s="534" t="str">
        <f>IF(②社員基本データ入力!K41="","",②社員基本データ入力!K41)</f>
        <v/>
      </c>
      <c r="G41" s="169" t="str">
        <f>IF(②社員基本データ入力!L41="","",②社員基本データ入力!L41)</f>
        <v/>
      </c>
      <c r="H41" s="537" t="str">
        <f>IF(②社員基本データ入力!M41="","",②社員基本データ入力!M41)</f>
        <v>一般</v>
      </c>
      <c r="I41" s="538">
        <f>IF(②社員基本データ入力!N41="","",②社員基本データ入力!N41)</f>
        <v>5</v>
      </c>
      <c r="J41" s="535">
        <f>IF(②社員基本データ入力!O41="","",②社員基本データ入力!O41)</f>
        <v>32985</v>
      </c>
      <c r="K41" s="535">
        <f>IF(②社員基本データ入力!P41="","",②社員基本データ入力!P41)</f>
        <v>42951</v>
      </c>
      <c r="L41" s="175">
        <f t="shared" si="13"/>
        <v>34</v>
      </c>
      <c r="M41" s="175">
        <f t="shared" si="9"/>
        <v>11</v>
      </c>
      <c r="N41" s="175">
        <f t="shared" si="14"/>
        <v>7</v>
      </c>
      <c r="O41" s="175">
        <f t="shared" si="10"/>
        <v>7</v>
      </c>
      <c r="P41" s="552">
        <f>IF(②社員基本データ入力!U41="","",②社員基本データ入力!U41)</f>
        <v>155240</v>
      </c>
      <c r="Q41" s="552">
        <f>IF(②社員基本データ入力!V41="","",②社員基本データ入力!V41)</f>
        <v>119850</v>
      </c>
      <c r="R41" s="553" t="str">
        <f>IF(②社員基本データ入力!W41="","",②社員基本データ入力!W41)</f>
        <v/>
      </c>
      <c r="S41" s="553" t="str">
        <f>IF(②社員基本データ入力!X41="","",②社員基本データ入力!X41)</f>
        <v/>
      </c>
      <c r="T41" s="320">
        <f>IF(②社員基本データ入力!Y41="","",②社員基本データ入力!Y41)</f>
        <v>275090</v>
      </c>
      <c r="U41" s="554">
        <f>IF(③残業代込み賃金設計一覧表!U41="","",③残業代込み賃金設計一覧表!U41)</f>
        <v>155240</v>
      </c>
      <c r="V41" s="554">
        <f>IF(③残業代込み賃金設計一覧表!V41="","",③残業代込み賃金設計一覧表!V41)</f>
        <v>74201.529175050295</v>
      </c>
      <c r="W41" s="555" t="str">
        <f>IF(③残業代込み賃金設計一覧表!W41="","",③残業代込み賃金設計一覧表!W41)</f>
        <v/>
      </c>
      <c r="X41" s="555" t="str">
        <f>IF(③残業代込み賃金設計一覧表!X41="","",③残業代込み賃金設計一覧表!X41)</f>
        <v/>
      </c>
      <c r="Y41" s="329">
        <f>IF(③残業代込み賃金設計一覧表!AE41="","",③残業代込み賃金設計一覧表!AE41)</f>
        <v>229441.52917505029</v>
      </c>
      <c r="Z41" s="320" t="str">
        <f>IF(②社員基本データ入力!Z41="","",②社員基本データ入力!Z41)</f>
        <v/>
      </c>
      <c r="AA41" s="320" t="str">
        <f>IF(②社員基本データ入力!AA41="","",②社員基本データ入力!AA41)</f>
        <v/>
      </c>
      <c r="AB41" s="320" t="str">
        <f>IF(②社員基本データ入力!AB41="","",②社員基本データ入力!AB41)</f>
        <v/>
      </c>
      <c r="AC41" s="320" t="str">
        <f>IF(②社員基本データ入力!AC41="","",②社員基本データ入力!AC41)</f>
        <v/>
      </c>
      <c r="AD41" s="320" t="str">
        <f>IF(②社員基本データ入力!AD41="","",②社員基本データ入力!AD41)</f>
        <v/>
      </c>
      <c r="AE41" s="320" t="str">
        <f>IF(②社員基本データ入力!AE41="","",②社員基本データ入力!AE41)</f>
        <v/>
      </c>
      <c r="AF41" s="320" t="str">
        <f>IF(②社員基本データ入力!AF41="","",②社員基本データ入力!AF41)</f>
        <v/>
      </c>
      <c r="AG41" s="320">
        <f>IF(②社員基本データ入力!AG41="","",②社員基本データ入力!AG41)</f>
        <v>5000</v>
      </c>
      <c r="AH41" s="320">
        <f>IF(②社員基本データ入力!AH41="","",②社員基本データ入力!AH41)</f>
        <v>5000</v>
      </c>
      <c r="AI41" s="320" t="str">
        <f>IF(②社員基本データ入力!AI41="","",②社員基本データ入力!AI41)</f>
        <v/>
      </c>
      <c r="AJ41" s="320" t="str">
        <f>IF(②社員基本データ入力!AJ41="","",②社員基本データ入力!AJ41)</f>
        <v/>
      </c>
      <c r="AK41" s="320" t="str">
        <f>IF(②社員基本データ入力!AK41="","",②社員基本データ入力!AK41)</f>
        <v/>
      </c>
      <c r="AL41" s="320" t="str">
        <f>IF(②社員基本データ入力!AL41="","",②社員基本データ入力!AL41)</f>
        <v/>
      </c>
      <c r="AM41" s="320" t="str">
        <f>IF(②社員基本データ入力!AM41="","",②社員基本データ入力!AM41)</f>
        <v/>
      </c>
      <c r="AN41" s="320" t="str">
        <f>IF(②社員基本データ入力!AN41="","",②社員基本データ入力!AN41)</f>
        <v/>
      </c>
      <c r="AO41" s="600" t="str">
        <f>IF(②社員基本データ入力!AO41="","",②社員基本データ入力!AO41)</f>
        <v/>
      </c>
      <c r="AP41" s="607" t="str">
        <f>IF(②社員基本データ入力!AP41="","",②社員基本データ入力!AP41)</f>
        <v/>
      </c>
      <c r="AQ41" s="320" t="str">
        <f>IF(②社員基本データ入力!AQ41="","",②社員基本データ入力!AQ41)</f>
        <v/>
      </c>
      <c r="AR41" s="608" t="str">
        <f>IF(②社員基本データ入力!AR41="","",②社員基本データ入力!AR41)</f>
        <v/>
      </c>
      <c r="AS41" s="603">
        <f>IF(②社員基本データ入力!AS41="","",②社員基本データ入力!AS41)</f>
        <v>0</v>
      </c>
      <c r="AT41" s="320">
        <f>IF(②社員基本データ入力!AT41="","",②社員基本データ入力!AT41)</f>
        <v>5000</v>
      </c>
      <c r="AU41" s="329" t="str">
        <f>IF(③残業代込み賃金設計一覧表!AF41="","",③残業代込み賃金設計一覧表!AF41)</f>
        <v/>
      </c>
      <c r="AV41" s="329" t="str">
        <f>IF(③残業代込み賃金設計一覧表!AG41="","",③残業代込み賃金設計一覧表!AG41)</f>
        <v/>
      </c>
      <c r="AW41" s="329" t="str">
        <f>IF(③残業代込み賃金設計一覧表!AH41="","",③残業代込み賃金設計一覧表!AH41)</f>
        <v/>
      </c>
      <c r="AX41" s="329" t="str">
        <f>IF(③残業代込み賃金設計一覧表!AI41="","",③残業代込み賃金設計一覧表!AI41)</f>
        <v/>
      </c>
      <c r="AY41" s="329" t="str">
        <f>IF(③残業代込み賃金設計一覧表!AJ41="","",③残業代込み賃金設計一覧表!AJ41)</f>
        <v/>
      </c>
      <c r="AZ41" s="329" t="str">
        <f>IF(③残業代込み賃金設計一覧表!AK41="","",③残業代込み賃金設計一覧表!AK41)</f>
        <v/>
      </c>
      <c r="BA41" s="329" t="str">
        <f>IF(③残業代込み賃金設計一覧表!AL41="","",③残業代込み賃金設計一覧表!AL41)</f>
        <v/>
      </c>
      <c r="BB41" s="329">
        <f>IF(③残業代込み賃金設計一覧表!AM41="","",③残業代込み賃金設計一覧表!AM41)</f>
        <v>5000</v>
      </c>
      <c r="BC41" s="329">
        <f>IF(③残業代込み賃金設計一覧表!AN41="","",③残業代込み賃金設計一覧表!AN41)</f>
        <v>5000</v>
      </c>
      <c r="BD41" s="329" t="str">
        <f>IF(③残業代込み賃金設計一覧表!AO41="","",③残業代込み賃金設計一覧表!AO41)</f>
        <v/>
      </c>
      <c r="BE41" s="329" t="str">
        <f>IF(③残業代込み賃金設計一覧表!AP41="","",③残業代込み賃金設計一覧表!AP41)</f>
        <v/>
      </c>
      <c r="BF41" s="329" t="str">
        <f>IF(③残業代込み賃金設計一覧表!AQ41="","",③残業代込み賃金設計一覧表!AQ41)</f>
        <v/>
      </c>
      <c r="BG41" s="329" t="str">
        <f>IF(③残業代込み賃金設計一覧表!AR41="","",③残業代込み賃金設計一覧表!AR41)</f>
        <v/>
      </c>
      <c r="BH41" s="329" t="str">
        <f>IF(③残業代込み賃金設計一覧表!AS41="","",③残業代込み賃金設計一覧表!AS41)</f>
        <v/>
      </c>
      <c r="BI41" s="329" t="str">
        <f>IF(③残業代込み賃金設計一覧表!AT41="","",③残業代込み賃金設計一覧表!AT41)</f>
        <v/>
      </c>
      <c r="BJ41" s="611" t="str">
        <f>IF(③残業代込み賃金設計一覧表!AU41="","",③残業代込み賃金設計一覧表!AU41)</f>
        <v/>
      </c>
      <c r="BK41" s="618" t="str">
        <f>IF(③残業代込み賃金設計一覧表!AV41="","",③残業代込み賃金設計一覧表!AV41)</f>
        <v/>
      </c>
      <c r="BL41" s="329" t="str">
        <f>IF(③残業代込み賃金設計一覧表!AW41="","",③残業代込み賃金設計一覧表!AW41)</f>
        <v/>
      </c>
      <c r="BM41" s="619" t="str">
        <f>IF(③残業代込み賃金設計一覧表!AX41="","",③残業代込み賃金設計一覧表!AX41)</f>
        <v/>
      </c>
      <c r="BN41" s="614">
        <f>IF(③残業代込み賃金設計一覧表!AY41="","",③残業代込み賃金設計一覧表!AY41)</f>
        <v>0</v>
      </c>
      <c r="BO41" s="329">
        <f>IF(③残業代込み賃金設計一覧表!AZ41="","",③残業代込み賃金設計一覧表!AZ41)</f>
        <v>5000</v>
      </c>
      <c r="BP41" s="320">
        <f>IF(②社員基本データ入力!AV41="","",②社員基本データ入力!AV41)</f>
        <v>40397.596153846149</v>
      </c>
      <c r="BQ41" s="320">
        <f>IF(②社員基本データ入力!AW41="","",②社員基本データ入力!AW41)</f>
        <v>4039.7596153846148</v>
      </c>
      <c r="BR41" s="320">
        <f>IF(②社員基本データ入力!AX41="","",②社員基本データ入力!AX41)</f>
        <v>17451.761538461538</v>
      </c>
      <c r="BS41" s="320">
        <f>IF(②社員基本データ入力!AY41="","",②社員基本データ入力!AY41)</f>
        <v>61889.117307692301</v>
      </c>
      <c r="BT41" s="329">
        <f>IF(③残業代込み賃金設計一覧表!BC41="","",③残業代込み賃金設計一覧表!BC41)</f>
        <v>33813.682092555333</v>
      </c>
      <c r="BU41" s="329">
        <f>IF(③残業代込み賃金設計一覧表!BD41="","",③残業代込み賃金設計一覧表!BD41)</f>
        <v>3381.3682092555332</v>
      </c>
      <c r="BV41" s="329">
        <f>IF(③残業代込み賃金設計一覧表!BE41="","",③残業代込み賃金設計一覧表!BE41)</f>
        <v>14607.510663983903</v>
      </c>
      <c r="BW41" s="329">
        <f>IF(③残業代込み賃金設計一覧表!BF41="","",③残業代込み賃金設計一覧表!BF41)</f>
        <v>51802.560965794764</v>
      </c>
      <c r="BX41" s="329">
        <f>IF(③残業代込み賃金設計一覧表!BI41="","",③残業代込み賃金設計一覧表!BI41)</f>
        <v>55735.027166847241</v>
      </c>
      <c r="BY41" s="213">
        <f>IF(②社員基本データ入力!$AU41="","",②社員基本データ入力!$AU41)</f>
        <v>280090</v>
      </c>
      <c r="BZ41" s="329">
        <f>IF(③残業代込み賃金設計一覧表!$BJ41="","",③残業代込み賃金設計一覧表!$BJ41)</f>
        <v>290176.55634189752</v>
      </c>
      <c r="CA41" s="268">
        <f t="shared" si="11"/>
        <v>10086.556341897522</v>
      </c>
      <c r="CB41" s="213">
        <f>IF(②社員基本データ入力!$AZ41="","",②社員基本データ入力!$AZ41)</f>
        <v>341979.1173076923</v>
      </c>
      <c r="CC41" s="329">
        <f>IF(③残業代込み賃金設計一覧表!$BL41="","",③残業代込み賃金設計一覧表!$BL41)</f>
        <v>341979.1173076923</v>
      </c>
      <c r="CD41" s="268">
        <f t="shared" si="12"/>
        <v>0</v>
      </c>
      <c r="CE41" s="659"/>
      <c r="CF41" s="380">
        <f>IF(②社員基本データ入力!BB41="","",②社員基本データ入力!BB41)</f>
        <v>20</v>
      </c>
      <c r="CG41" s="380">
        <f>IF(②社員基本データ入力!BC41="","",②社員基本データ入力!BC41)</f>
        <v>10</v>
      </c>
      <c r="CH41" s="380">
        <f>IF(②社員基本データ入力!BD41="","",②社員基本データ入力!BD41)</f>
        <v>8</v>
      </c>
      <c r="CI41" s="363">
        <f>IF(③残業代込み賃金設計一覧表!BO41="","",③残業代込み賃金設計一覧表!BO41)</f>
        <v>20</v>
      </c>
      <c r="CJ41" s="363">
        <f>IF(③残業代込み賃金設計一覧表!BP41="","",③残業代込み賃金設計一覧表!BP41)</f>
        <v>10</v>
      </c>
      <c r="CK41" s="363">
        <f>IF(③残業代込み賃金設計一覧表!BQ41="","",③残業代込み賃金設計一覧表!BQ41)</f>
        <v>8</v>
      </c>
      <c r="CL41" s="659"/>
      <c r="CM41" s="320">
        <f>IF(②社員基本データ入力!BF41="","",②社員基本データ入力!BF41)</f>
        <v>280090</v>
      </c>
      <c r="CN41" s="320">
        <f>IF(②社員基本データ入力!BG41="","",②社員基本データ入力!BG41)</f>
        <v>1615.903846153846</v>
      </c>
      <c r="CO41" s="320">
        <f>IF(②社員基本データ入力!BH41="","",②社員基本データ入力!BH41)</f>
        <v>2019.8798076923074</v>
      </c>
      <c r="CP41" s="320">
        <f>IF(②社員基本データ入力!BI41="","",②社員基本データ入力!BI41)</f>
        <v>403.97596153846149</v>
      </c>
      <c r="CQ41" s="320">
        <f>IF(②社員基本データ入力!BJ41="","",②社員基本データ入力!BJ41)</f>
        <v>2181.4701923076923</v>
      </c>
      <c r="CR41" s="329">
        <f>IF(③残業代込み賃金設計一覧表!BS41="","",③残業代込み賃金設計一覧表!BS41)</f>
        <v>234441.52917505029</v>
      </c>
      <c r="CS41" s="329">
        <f>IF(③残業代込み賃金設計一覧表!BT41="","",③残業代込み賃金設計一覧表!BT41)</f>
        <v>1352.5472837022132</v>
      </c>
      <c r="CT41" s="329">
        <f>IF(③残業代込み賃金設計一覧表!BU41="","",③残業代込み賃金設計一覧表!BU41)</f>
        <v>1690.6841046277666</v>
      </c>
      <c r="CU41" s="329">
        <f>IF(③残業代込み賃金設計一覧表!BV41="","",③残業代込み賃金設計一覧表!BV41)</f>
        <v>338.13682092555331</v>
      </c>
      <c r="CV41" s="329">
        <f>IF(③残業代込み賃金設計一覧表!BW41="","",③残業代込み賃金設計一覧表!BW41)</f>
        <v>1825.9388329979879</v>
      </c>
      <c r="CW41" s="659"/>
      <c r="CX41" s="384">
        <f>IF(②社員基本データ入力!BL41="","",②社員基本データ入力!BL41)</f>
        <v>280090</v>
      </c>
      <c r="CY41" s="384">
        <f>IF(②社員基本データ入力!BM41="","",②社員基本データ入力!BM41)</f>
        <v>1615.903846153846</v>
      </c>
      <c r="CZ41" s="385" t="str">
        <f>IF(②社員基本データ入力!BN41="","",②社員基本データ入力!BN41)</f>
        <v>○</v>
      </c>
      <c r="DA41" s="367">
        <f>IF(③残業代込み賃金設計一覧表!BY41="","",③残業代込み賃金設計一覧表!BY41)</f>
        <v>229441.52917505029</v>
      </c>
      <c r="DB41" s="367">
        <f>IF(③残業代込み賃金設計一覧表!BZ41="","",③残業代込み賃金設計一覧表!BZ41)</f>
        <v>1323.7011298560594</v>
      </c>
      <c r="DC41" s="368" t="str">
        <f>IF(③残業代込み賃金設計一覧表!CA41="","",③残業代込み賃金設計一覧表!CA41)</f>
        <v>○</v>
      </c>
      <c r="DD41" s="659"/>
      <c r="DE41" s="389">
        <f>IF(②社員基本データ入力!BP41="","",②社員基本データ入力!BP41)</f>
        <v>45</v>
      </c>
      <c r="DF41" s="389">
        <f>IF(②社員基本データ入力!BQ41="","",②社員基本データ入力!BQ41)</f>
        <v>20</v>
      </c>
      <c r="DG41" s="389">
        <f>IF(②社員基本データ入力!BR41="","",②社員基本データ入力!BR41)</f>
        <v>8</v>
      </c>
      <c r="DH41" s="659"/>
      <c r="DI41" s="372">
        <f>IF(③残業代込み賃金設計一覧表!CG41="","",③残業代込み賃金設計一覧表!CG41)</f>
        <v>25</v>
      </c>
      <c r="DJ41" s="372">
        <f>IF(③残業代込み賃金設計一覧表!CH41="","",③残業代込み賃金設計一覧表!CH41)</f>
        <v>10</v>
      </c>
      <c r="DK41" s="372">
        <f>IF(③残業代込み賃金設計一覧表!CI41="","",③残業代込み賃金設計一覧表!CI41)</f>
        <v>0</v>
      </c>
      <c r="DL41" s="659"/>
      <c r="DM41" s="372">
        <f>IF(③残業代込み賃金設計一覧表!CK41="","",③残業代込み賃金設計一覧表!CK41)</f>
        <v>20</v>
      </c>
      <c r="DN41" s="372">
        <f>IF(③残業代込み賃金設計一覧表!CL41="","",③残業代込み賃金設計一覧表!CL41)</f>
        <v>10</v>
      </c>
      <c r="DO41" s="372">
        <f>IF(③残業代込み賃金設計一覧表!CM41="","",③残業代込み賃金設計一覧表!CM41)</f>
        <v>8</v>
      </c>
      <c r="DQ41" s="264">
        <f>IF(③残業代込み賃金設計一覧表!CO41="","",③残業代込み賃金設計一覧表!CO41)</f>
        <v>0</v>
      </c>
      <c r="DS41" s="264">
        <f>IF(③残業代込み賃金設計一覧表!CQ41="","",③残業代込み賃金設計一覧表!CQ41)</f>
        <v>25</v>
      </c>
    </row>
    <row r="42" spans="1:123" s="112" customFormat="1" ht="18" customHeight="1" x14ac:dyDescent="0.15">
      <c r="B42" s="131" t="str">
        <f t="shared" si="8"/>
        <v/>
      </c>
      <c r="C42" s="167" t="str">
        <f>IF(②社員基本データ入力!H42="","",②社員基本データ入力!H42)</f>
        <v/>
      </c>
      <c r="D42" s="167" t="str">
        <f>IF(②社員基本データ入力!I42="","",②社員基本データ入力!I42)</f>
        <v/>
      </c>
      <c r="E42" s="173" t="str">
        <f>IF(②社員基本データ入力!J42="","",②社員基本データ入力!J42)</f>
        <v/>
      </c>
      <c r="F42" s="543" t="str">
        <f>IF(②社員基本データ入力!K42="","",②社員基本データ入力!K42)</f>
        <v/>
      </c>
      <c r="G42" s="168" t="str">
        <f>IF(②社員基本データ入力!L42="","",②社員基本データ入力!L42)</f>
        <v/>
      </c>
      <c r="H42" s="167" t="str">
        <f>IF(②社員基本データ入力!M42="","",②社員基本データ入力!M42)</f>
        <v/>
      </c>
      <c r="I42" s="167" t="str">
        <f>IF(②社員基本データ入力!N42="","",②社員基本データ入力!N42)</f>
        <v/>
      </c>
      <c r="J42" s="544" t="str">
        <f>IF(②社員基本データ入力!O42="","",②社員基本データ入力!O42)</f>
        <v/>
      </c>
      <c r="K42" s="544" t="str">
        <f>IF(②社員基本データ入力!P42="","",②社員基本データ入力!P42)</f>
        <v/>
      </c>
      <c r="L42" s="175" t="str">
        <f t="shared" si="13"/>
        <v/>
      </c>
      <c r="M42" s="175" t="str">
        <f t="shared" si="9"/>
        <v/>
      </c>
      <c r="N42" s="175" t="str">
        <f t="shared" si="14"/>
        <v/>
      </c>
      <c r="O42" s="175" t="str">
        <f t="shared" si="10"/>
        <v/>
      </c>
      <c r="P42" s="552" t="str">
        <f>IF(②社員基本データ入力!U42="","",②社員基本データ入力!U42)</f>
        <v/>
      </c>
      <c r="Q42" s="552" t="str">
        <f>IF(②社員基本データ入力!V42="","",②社員基本データ入力!V42)</f>
        <v/>
      </c>
      <c r="R42" s="553" t="str">
        <f>IF(②社員基本データ入力!W42="","",②社員基本データ入力!W42)</f>
        <v/>
      </c>
      <c r="S42" s="553" t="str">
        <f>IF(②社員基本データ入力!X42="","",②社員基本データ入力!X42)</f>
        <v/>
      </c>
      <c r="T42" s="320" t="str">
        <f>IF(②社員基本データ入力!Y42="","",②社員基本データ入力!Y42)</f>
        <v/>
      </c>
      <c r="U42" s="554" t="str">
        <f>IF(③残業代込み賃金設計一覧表!U42="","",③残業代込み賃金設計一覧表!U42)</f>
        <v/>
      </c>
      <c r="V42" s="554" t="str">
        <f>IF(③残業代込み賃金設計一覧表!V42="","",③残業代込み賃金設計一覧表!V42)</f>
        <v/>
      </c>
      <c r="W42" s="555" t="str">
        <f>IF(③残業代込み賃金設計一覧表!W42="","",③残業代込み賃金設計一覧表!W42)</f>
        <v/>
      </c>
      <c r="X42" s="555" t="str">
        <f>IF(③残業代込み賃金設計一覧表!X42="","",③残業代込み賃金設計一覧表!X42)</f>
        <v/>
      </c>
      <c r="Y42" s="329" t="str">
        <f>IF(③残業代込み賃金設計一覧表!AE42="","",③残業代込み賃金設計一覧表!AE42)</f>
        <v/>
      </c>
      <c r="Z42" s="320" t="str">
        <f>IF(②社員基本データ入力!Z42="","",②社員基本データ入力!Z42)</f>
        <v/>
      </c>
      <c r="AA42" s="320" t="str">
        <f>IF(②社員基本データ入力!AA42="","",②社員基本データ入力!AA42)</f>
        <v/>
      </c>
      <c r="AB42" s="320" t="str">
        <f>IF(②社員基本データ入力!AB42="","",②社員基本データ入力!AB42)</f>
        <v/>
      </c>
      <c r="AC42" s="320" t="str">
        <f>IF(②社員基本データ入力!AC42="","",②社員基本データ入力!AC42)</f>
        <v/>
      </c>
      <c r="AD42" s="320" t="str">
        <f>IF(②社員基本データ入力!AD42="","",②社員基本データ入力!AD42)</f>
        <v/>
      </c>
      <c r="AE42" s="320" t="str">
        <f>IF(②社員基本データ入力!AE42="","",②社員基本データ入力!AE42)</f>
        <v/>
      </c>
      <c r="AF42" s="320" t="str">
        <f>IF(②社員基本データ入力!AF42="","",②社員基本データ入力!AF42)</f>
        <v/>
      </c>
      <c r="AG42" s="320" t="str">
        <f>IF(②社員基本データ入力!AG42="","",②社員基本データ入力!AG42)</f>
        <v/>
      </c>
      <c r="AH42" s="320" t="str">
        <f>IF(②社員基本データ入力!AH42="","",②社員基本データ入力!AH42)</f>
        <v/>
      </c>
      <c r="AI42" s="320" t="str">
        <f>IF(②社員基本データ入力!AI42="","",②社員基本データ入力!AI42)</f>
        <v/>
      </c>
      <c r="AJ42" s="320" t="str">
        <f>IF(②社員基本データ入力!AJ42="","",②社員基本データ入力!AJ42)</f>
        <v/>
      </c>
      <c r="AK42" s="320" t="str">
        <f>IF(②社員基本データ入力!AK42="","",②社員基本データ入力!AK42)</f>
        <v/>
      </c>
      <c r="AL42" s="320" t="str">
        <f>IF(②社員基本データ入力!AL42="","",②社員基本データ入力!AL42)</f>
        <v/>
      </c>
      <c r="AM42" s="320" t="str">
        <f>IF(②社員基本データ入力!AM42="","",②社員基本データ入力!AM42)</f>
        <v/>
      </c>
      <c r="AN42" s="320" t="str">
        <f>IF(②社員基本データ入力!AN42="","",②社員基本データ入力!AN42)</f>
        <v/>
      </c>
      <c r="AO42" s="600" t="str">
        <f>IF(②社員基本データ入力!AO42="","",②社員基本データ入力!AO42)</f>
        <v/>
      </c>
      <c r="AP42" s="607" t="str">
        <f>IF(②社員基本データ入力!AP42="","",②社員基本データ入力!AP42)</f>
        <v/>
      </c>
      <c r="AQ42" s="320" t="str">
        <f>IF(②社員基本データ入力!AQ42="","",②社員基本データ入力!AQ42)</f>
        <v/>
      </c>
      <c r="AR42" s="608" t="str">
        <f>IF(②社員基本データ入力!AR42="","",②社員基本データ入力!AR42)</f>
        <v/>
      </c>
      <c r="AS42" s="603" t="str">
        <f>IF(②社員基本データ入力!AS42="","",②社員基本データ入力!AS42)</f>
        <v/>
      </c>
      <c r="AT42" s="320" t="str">
        <f>IF(②社員基本データ入力!AT42="","",②社員基本データ入力!AT42)</f>
        <v/>
      </c>
      <c r="AU42" s="329" t="str">
        <f>IF(③残業代込み賃金設計一覧表!AF42="","",③残業代込み賃金設計一覧表!AF42)</f>
        <v/>
      </c>
      <c r="AV42" s="329" t="str">
        <f>IF(③残業代込み賃金設計一覧表!AG42="","",③残業代込み賃金設計一覧表!AG42)</f>
        <v/>
      </c>
      <c r="AW42" s="329" t="str">
        <f>IF(③残業代込み賃金設計一覧表!AH42="","",③残業代込み賃金設計一覧表!AH42)</f>
        <v/>
      </c>
      <c r="AX42" s="329" t="str">
        <f>IF(③残業代込み賃金設計一覧表!AI42="","",③残業代込み賃金設計一覧表!AI42)</f>
        <v/>
      </c>
      <c r="AY42" s="329" t="str">
        <f>IF(③残業代込み賃金設計一覧表!AJ42="","",③残業代込み賃金設計一覧表!AJ42)</f>
        <v/>
      </c>
      <c r="AZ42" s="329" t="str">
        <f>IF(③残業代込み賃金設計一覧表!AK42="","",③残業代込み賃金設計一覧表!AK42)</f>
        <v/>
      </c>
      <c r="BA42" s="329" t="str">
        <f>IF(③残業代込み賃金設計一覧表!AL42="","",③残業代込み賃金設計一覧表!AL42)</f>
        <v/>
      </c>
      <c r="BB42" s="329" t="str">
        <f>IF(③残業代込み賃金設計一覧表!AM42="","",③残業代込み賃金設計一覧表!AM42)</f>
        <v/>
      </c>
      <c r="BC42" s="329" t="str">
        <f>IF(③残業代込み賃金設計一覧表!AN42="","",③残業代込み賃金設計一覧表!AN42)</f>
        <v/>
      </c>
      <c r="BD42" s="329" t="str">
        <f>IF(③残業代込み賃金設計一覧表!AO42="","",③残業代込み賃金設計一覧表!AO42)</f>
        <v/>
      </c>
      <c r="BE42" s="329" t="str">
        <f>IF(③残業代込み賃金設計一覧表!AP42="","",③残業代込み賃金設計一覧表!AP42)</f>
        <v/>
      </c>
      <c r="BF42" s="329" t="str">
        <f>IF(③残業代込み賃金設計一覧表!AQ42="","",③残業代込み賃金設計一覧表!AQ42)</f>
        <v/>
      </c>
      <c r="BG42" s="329" t="str">
        <f>IF(③残業代込み賃金設計一覧表!AR42="","",③残業代込み賃金設計一覧表!AR42)</f>
        <v/>
      </c>
      <c r="BH42" s="329" t="str">
        <f>IF(③残業代込み賃金設計一覧表!AS42="","",③残業代込み賃金設計一覧表!AS42)</f>
        <v/>
      </c>
      <c r="BI42" s="329" t="str">
        <f>IF(③残業代込み賃金設計一覧表!AT42="","",③残業代込み賃金設計一覧表!AT42)</f>
        <v/>
      </c>
      <c r="BJ42" s="611" t="str">
        <f>IF(③残業代込み賃金設計一覧表!AU42="","",③残業代込み賃金設計一覧表!AU42)</f>
        <v/>
      </c>
      <c r="BK42" s="618" t="str">
        <f>IF(③残業代込み賃金設計一覧表!AV42="","",③残業代込み賃金設計一覧表!AV42)</f>
        <v/>
      </c>
      <c r="BL42" s="329" t="str">
        <f>IF(③残業代込み賃金設計一覧表!AW42="","",③残業代込み賃金設計一覧表!AW42)</f>
        <v/>
      </c>
      <c r="BM42" s="619" t="str">
        <f>IF(③残業代込み賃金設計一覧表!AX42="","",③残業代込み賃金設計一覧表!AX42)</f>
        <v/>
      </c>
      <c r="BN42" s="614" t="str">
        <f>IF(③残業代込み賃金設計一覧表!AY42="","",③残業代込み賃金設計一覧表!AY42)</f>
        <v/>
      </c>
      <c r="BO42" s="329" t="str">
        <f>IF(③残業代込み賃金設計一覧表!AZ42="","",③残業代込み賃金設計一覧表!AZ42)</f>
        <v/>
      </c>
      <c r="BP42" s="320" t="str">
        <f>IF(②社員基本データ入力!AV42="","",②社員基本データ入力!AV42)</f>
        <v/>
      </c>
      <c r="BQ42" s="320" t="str">
        <f>IF(②社員基本データ入力!AW42="","",②社員基本データ入力!AW42)</f>
        <v/>
      </c>
      <c r="BR42" s="320" t="str">
        <f>IF(②社員基本データ入力!AX42="","",②社員基本データ入力!AX42)</f>
        <v/>
      </c>
      <c r="BS42" s="320" t="str">
        <f>IF(②社員基本データ入力!AY42="","",②社員基本データ入力!AY42)</f>
        <v/>
      </c>
      <c r="BT42" s="329" t="str">
        <f>IF(③残業代込み賃金設計一覧表!BC42="","",③残業代込み賃金設計一覧表!BC42)</f>
        <v/>
      </c>
      <c r="BU42" s="329" t="str">
        <f>IF(③残業代込み賃金設計一覧表!BD42="","",③残業代込み賃金設計一覧表!BD42)</f>
        <v/>
      </c>
      <c r="BV42" s="329" t="str">
        <f>IF(③残業代込み賃金設計一覧表!BE42="","",③残業代込み賃金設計一覧表!BE42)</f>
        <v/>
      </c>
      <c r="BW42" s="329" t="str">
        <f>IF(③残業代込み賃金設計一覧表!BF42="","",③残業代込み賃金設計一覧表!BF42)</f>
        <v/>
      </c>
      <c r="BX42" s="329" t="str">
        <f>IF(③残業代込み賃金設計一覧表!BI42="","",③残業代込み賃金設計一覧表!BI42)</f>
        <v/>
      </c>
      <c r="BY42" s="213" t="str">
        <f>IF(②社員基本データ入力!$AU42="","",②社員基本データ入力!$AU42)</f>
        <v/>
      </c>
      <c r="BZ42" s="329" t="str">
        <f>IF(③残業代込み賃金設計一覧表!$BJ42="","",③残業代込み賃金設計一覧表!$BJ42)</f>
        <v/>
      </c>
      <c r="CA42" s="268" t="str">
        <f t="shared" si="11"/>
        <v/>
      </c>
      <c r="CB42" s="213" t="str">
        <f>IF(②社員基本データ入力!$AZ42="","",②社員基本データ入力!$AZ42)</f>
        <v/>
      </c>
      <c r="CC42" s="329" t="str">
        <f>IF(③残業代込み賃金設計一覧表!$BL42="","",③残業代込み賃金設計一覧表!$BL42)</f>
        <v/>
      </c>
      <c r="CD42" s="268" t="str">
        <f t="shared" si="12"/>
        <v/>
      </c>
      <c r="CE42" s="659"/>
      <c r="CF42" s="380" t="str">
        <f>IF(②社員基本データ入力!BB42="","",②社員基本データ入力!BB42)</f>
        <v/>
      </c>
      <c r="CG42" s="380" t="str">
        <f>IF(②社員基本データ入力!BC42="","",②社員基本データ入力!BC42)</f>
        <v/>
      </c>
      <c r="CH42" s="380" t="str">
        <f>IF(②社員基本データ入力!BD42="","",②社員基本データ入力!BD42)</f>
        <v/>
      </c>
      <c r="CI42" s="363" t="str">
        <f>IF(③残業代込み賃金設計一覧表!BO42="","",③残業代込み賃金設計一覧表!BO42)</f>
        <v/>
      </c>
      <c r="CJ42" s="363" t="str">
        <f>IF(③残業代込み賃金設計一覧表!BP42="","",③残業代込み賃金設計一覧表!BP42)</f>
        <v/>
      </c>
      <c r="CK42" s="363" t="str">
        <f>IF(③残業代込み賃金設計一覧表!BQ42="","",③残業代込み賃金設計一覧表!BQ42)</f>
        <v/>
      </c>
      <c r="CL42" s="659"/>
      <c r="CM42" s="320" t="str">
        <f>IF(②社員基本データ入力!BF42="","",②社員基本データ入力!BF42)</f>
        <v/>
      </c>
      <c r="CN42" s="320" t="str">
        <f>IF(②社員基本データ入力!BG42="","",②社員基本データ入力!BG42)</f>
        <v/>
      </c>
      <c r="CO42" s="320" t="str">
        <f>IF(②社員基本データ入力!BH42="","",②社員基本データ入力!BH42)</f>
        <v/>
      </c>
      <c r="CP42" s="320" t="str">
        <f>IF(②社員基本データ入力!BI42="","",②社員基本データ入力!BI42)</f>
        <v/>
      </c>
      <c r="CQ42" s="320" t="str">
        <f>IF(②社員基本データ入力!BJ42="","",②社員基本データ入力!BJ42)</f>
        <v/>
      </c>
      <c r="CR42" s="329" t="str">
        <f>IF(③残業代込み賃金設計一覧表!BS42="","",③残業代込み賃金設計一覧表!BS42)</f>
        <v/>
      </c>
      <c r="CS42" s="329" t="str">
        <f>IF(③残業代込み賃金設計一覧表!BT42="","",③残業代込み賃金設計一覧表!BT42)</f>
        <v/>
      </c>
      <c r="CT42" s="329" t="str">
        <f>IF(③残業代込み賃金設計一覧表!BU42="","",③残業代込み賃金設計一覧表!BU42)</f>
        <v/>
      </c>
      <c r="CU42" s="329" t="str">
        <f>IF(③残業代込み賃金設計一覧表!BV42="","",③残業代込み賃金設計一覧表!BV42)</f>
        <v/>
      </c>
      <c r="CV42" s="329" t="str">
        <f>IF(③残業代込み賃金設計一覧表!BW42="","",③残業代込み賃金設計一覧表!BW42)</f>
        <v/>
      </c>
      <c r="CW42" s="659"/>
      <c r="CX42" s="384" t="str">
        <f>IF(②社員基本データ入力!BL42="","",②社員基本データ入力!BL42)</f>
        <v/>
      </c>
      <c r="CY42" s="384" t="str">
        <f>IF(②社員基本データ入力!BM42="","",②社員基本データ入力!BM42)</f>
        <v/>
      </c>
      <c r="CZ42" s="385" t="str">
        <f>IF(②社員基本データ入力!BN42="","",②社員基本データ入力!BN42)</f>
        <v/>
      </c>
      <c r="DA42" s="367" t="str">
        <f>IF(③残業代込み賃金設計一覧表!BY42="","",③残業代込み賃金設計一覧表!BY42)</f>
        <v/>
      </c>
      <c r="DB42" s="367" t="str">
        <f>IF(③残業代込み賃金設計一覧表!BZ42="","",③残業代込み賃金設計一覧表!BZ42)</f>
        <v/>
      </c>
      <c r="DC42" s="368" t="str">
        <f>IF(③残業代込み賃金設計一覧表!CA42="","",③残業代込み賃金設計一覧表!CA42)</f>
        <v/>
      </c>
      <c r="DD42" s="659"/>
      <c r="DE42" s="389" t="str">
        <f>IF(②社員基本データ入力!BP42="","",②社員基本データ入力!BP42)</f>
        <v/>
      </c>
      <c r="DF42" s="389" t="str">
        <f>IF(②社員基本データ入力!BQ42="","",②社員基本データ入力!BQ42)</f>
        <v/>
      </c>
      <c r="DG42" s="389" t="str">
        <f>IF(②社員基本データ入力!BR42="","",②社員基本データ入力!BR42)</f>
        <v/>
      </c>
      <c r="DH42" s="659"/>
      <c r="DI42" s="372" t="str">
        <f>IF(③残業代込み賃金設計一覧表!CG42="","",③残業代込み賃金設計一覧表!CG42)</f>
        <v/>
      </c>
      <c r="DJ42" s="372" t="str">
        <f>IF(③残業代込み賃金設計一覧表!CH42="","",③残業代込み賃金設計一覧表!CH42)</f>
        <v/>
      </c>
      <c r="DK42" s="372" t="str">
        <f>IF(③残業代込み賃金設計一覧表!CI42="","",③残業代込み賃金設計一覧表!CI42)</f>
        <v/>
      </c>
      <c r="DL42" s="659"/>
      <c r="DM42" s="372" t="str">
        <f>IF(③残業代込み賃金設計一覧表!CK42="","",③残業代込み賃金設計一覧表!CK42)</f>
        <v/>
      </c>
      <c r="DN42" s="372" t="str">
        <f>IF(③残業代込み賃金設計一覧表!CL42="","",③残業代込み賃金設計一覧表!CL42)</f>
        <v/>
      </c>
      <c r="DO42" s="372" t="str">
        <f>IF(③残業代込み賃金設計一覧表!CM42="","",③残業代込み賃金設計一覧表!CM42)</f>
        <v/>
      </c>
      <c r="DQ42" s="264" t="str">
        <f>IF(③残業代込み賃金設計一覧表!CO42="","",③残業代込み賃金設計一覧表!CO42)</f>
        <v/>
      </c>
      <c r="DS42" s="264" t="str">
        <f>IF(③残業代込み賃金設計一覧表!CQ42="","",③残業代込み賃金設計一覧表!CQ42)</f>
        <v/>
      </c>
    </row>
    <row r="43" spans="1:123" s="112" customFormat="1" ht="18" customHeight="1" x14ac:dyDescent="0.15">
      <c r="B43" s="131" t="str">
        <f t="shared" si="8"/>
        <v/>
      </c>
      <c r="C43" s="167" t="str">
        <f>IF(②社員基本データ入力!H43="","",②社員基本データ入力!H43)</f>
        <v/>
      </c>
      <c r="D43" s="167" t="str">
        <f>IF(②社員基本データ入力!I43="","",②社員基本データ入力!I43)</f>
        <v/>
      </c>
      <c r="E43" s="173" t="str">
        <f>IF(②社員基本データ入力!J43="","",②社員基本データ入力!J43)</f>
        <v/>
      </c>
      <c r="F43" s="534" t="str">
        <f>IF(②社員基本データ入力!K43="","",②社員基本データ入力!K43)</f>
        <v/>
      </c>
      <c r="G43" s="168" t="str">
        <f>IF(②社員基本データ入力!L43="","",②社員基本データ入力!L43)</f>
        <v/>
      </c>
      <c r="H43" s="545" t="str">
        <f>IF(②社員基本データ入力!M43="","",②社員基本データ入力!M43)</f>
        <v/>
      </c>
      <c r="I43" s="545" t="str">
        <f>IF(②社員基本データ入力!N43="","",②社員基本データ入力!N43)</f>
        <v/>
      </c>
      <c r="J43" s="544" t="str">
        <f>IF(②社員基本データ入力!O43="","",②社員基本データ入力!O43)</f>
        <v/>
      </c>
      <c r="K43" s="544" t="str">
        <f>IF(②社員基本データ入力!P43="","",②社員基本データ入力!P43)</f>
        <v/>
      </c>
      <c r="L43" s="177" t="str">
        <f t="shared" si="13"/>
        <v/>
      </c>
      <c r="M43" s="175" t="str">
        <f t="shared" si="9"/>
        <v/>
      </c>
      <c r="N43" s="175" t="str">
        <f t="shared" si="14"/>
        <v/>
      </c>
      <c r="O43" s="175" t="str">
        <f t="shared" si="10"/>
        <v/>
      </c>
      <c r="P43" s="552" t="str">
        <f>IF(②社員基本データ入力!U43="","",②社員基本データ入力!U43)</f>
        <v/>
      </c>
      <c r="Q43" s="552" t="str">
        <f>IF(②社員基本データ入力!V43="","",②社員基本データ入力!V43)</f>
        <v/>
      </c>
      <c r="R43" s="553" t="str">
        <f>IF(②社員基本データ入力!W43="","",②社員基本データ入力!W43)</f>
        <v/>
      </c>
      <c r="S43" s="553" t="str">
        <f>IF(②社員基本データ入力!X43="","",②社員基本データ入力!X43)</f>
        <v/>
      </c>
      <c r="T43" s="320" t="str">
        <f>IF(②社員基本データ入力!Y43="","",②社員基本データ入力!Y43)</f>
        <v/>
      </c>
      <c r="U43" s="554" t="str">
        <f>IF(③残業代込み賃金設計一覧表!U43="","",③残業代込み賃金設計一覧表!U43)</f>
        <v/>
      </c>
      <c r="V43" s="554" t="str">
        <f>IF(③残業代込み賃金設計一覧表!V43="","",③残業代込み賃金設計一覧表!V43)</f>
        <v/>
      </c>
      <c r="W43" s="555" t="str">
        <f>IF(③残業代込み賃金設計一覧表!W43="","",③残業代込み賃金設計一覧表!W43)</f>
        <v/>
      </c>
      <c r="X43" s="555" t="str">
        <f>IF(③残業代込み賃金設計一覧表!X43="","",③残業代込み賃金設計一覧表!X43)</f>
        <v/>
      </c>
      <c r="Y43" s="329" t="str">
        <f>IF(③残業代込み賃金設計一覧表!AE43="","",③残業代込み賃金設計一覧表!AE43)</f>
        <v/>
      </c>
      <c r="Z43" s="320" t="str">
        <f>IF(②社員基本データ入力!Z43="","",②社員基本データ入力!Z43)</f>
        <v/>
      </c>
      <c r="AA43" s="320" t="str">
        <f>IF(②社員基本データ入力!AA43="","",②社員基本データ入力!AA43)</f>
        <v/>
      </c>
      <c r="AB43" s="320" t="str">
        <f>IF(②社員基本データ入力!AB43="","",②社員基本データ入力!AB43)</f>
        <v/>
      </c>
      <c r="AC43" s="320" t="str">
        <f>IF(②社員基本データ入力!AC43="","",②社員基本データ入力!AC43)</f>
        <v/>
      </c>
      <c r="AD43" s="320" t="str">
        <f>IF(②社員基本データ入力!AD43="","",②社員基本データ入力!AD43)</f>
        <v/>
      </c>
      <c r="AE43" s="320" t="str">
        <f>IF(②社員基本データ入力!AE43="","",②社員基本データ入力!AE43)</f>
        <v/>
      </c>
      <c r="AF43" s="320" t="str">
        <f>IF(②社員基本データ入力!AF43="","",②社員基本データ入力!AF43)</f>
        <v/>
      </c>
      <c r="AG43" s="320" t="str">
        <f>IF(②社員基本データ入力!AG43="","",②社員基本データ入力!AG43)</f>
        <v/>
      </c>
      <c r="AH43" s="320" t="str">
        <f>IF(②社員基本データ入力!AH43="","",②社員基本データ入力!AH43)</f>
        <v/>
      </c>
      <c r="AI43" s="320" t="str">
        <f>IF(②社員基本データ入力!AI43="","",②社員基本データ入力!AI43)</f>
        <v/>
      </c>
      <c r="AJ43" s="320" t="str">
        <f>IF(②社員基本データ入力!AJ43="","",②社員基本データ入力!AJ43)</f>
        <v/>
      </c>
      <c r="AK43" s="320" t="str">
        <f>IF(②社員基本データ入力!AK43="","",②社員基本データ入力!AK43)</f>
        <v/>
      </c>
      <c r="AL43" s="320" t="str">
        <f>IF(②社員基本データ入力!AL43="","",②社員基本データ入力!AL43)</f>
        <v/>
      </c>
      <c r="AM43" s="320" t="str">
        <f>IF(②社員基本データ入力!AM43="","",②社員基本データ入力!AM43)</f>
        <v/>
      </c>
      <c r="AN43" s="320" t="str">
        <f>IF(②社員基本データ入力!AN43="","",②社員基本データ入力!AN43)</f>
        <v/>
      </c>
      <c r="AO43" s="600" t="str">
        <f>IF(②社員基本データ入力!AO43="","",②社員基本データ入力!AO43)</f>
        <v/>
      </c>
      <c r="AP43" s="607" t="str">
        <f>IF(②社員基本データ入力!AP43="","",②社員基本データ入力!AP43)</f>
        <v/>
      </c>
      <c r="AQ43" s="320" t="str">
        <f>IF(②社員基本データ入力!AQ43="","",②社員基本データ入力!AQ43)</f>
        <v/>
      </c>
      <c r="AR43" s="608" t="str">
        <f>IF(②社員基本データ入力!AR43="","",②社員基本データ入力!AR43)</f>
        <v/>
      </c>
      <c r="AS43" s="603" t="str">
        <f>IF(②社員基本データ入力!AS43="","",②社員基本データ入力!AS43)</f>
        <v/>
      </c>
      <c r="AT43" s="320" t="str">
        <f>IF(②社員基本データ入力!AT43="","",②社員基本データ入力!AT43)</f>
        <v/>
      </c>
      <c r="AU43" s="329" t="str">
        <f>IF(③残業代込み賃金設計一覧表!AF43="","",③残業代込み賃金設計一覧表!AF43)</f>
        <v/>
      </c>
      <c r="AV43" s="329" t="str">
        <f>IF(③残業代込み賃金設計一覧表!AG43="","",③残業代込み賃金設計一覧表!AG43)</f>
        <v/>
      </c>
      <c r="AW43" s="329" t="str">
        <f>IF(③残業代込み賃金設計一覧表!AH43="","",③残業代込み賃金設計一覧表!AH43)</f>
        <v/>
      </c>
      <c r="AX43" s="329" t="str">
        <f>IF(③残業代込み賃金設計一覧表!AI43="","",③残業代込み賃金設計一覧表!AI43)</f>
        <v/>
      </c>
      <c r="AY43" s="329" t="str">
        <f>IF(③残業代込み賃金設計一覧表!AJ43="","",③残業代込み賃金設計一覧表!AJ43)</f>
        <v/>
      </c>
      <c r="AZ43" s="329" t="str">
        <f>IF(③残業代込み賃金設計一覧表!AK43="","",③残業代込み賃金設計一覧表!AK43)</f>
        <v/>
      </c>
      <c r="BA43" s="329" t="str">
        <f>IF(③残業代込み賃金設計一覧表!AL43="","",③残業代込み賃金設計一覧表!AL43)</f>
        <v/>
      </c>
      <c r="BB43" s="329" t="str">
        <f>IF(③残業代込み賃金設計一覧表!AM43="","",③残業代込み賃金設計一覧表!AM43)</f>
        <v/>
      </c>
      <c r="BC43" s="329" t="str">
        <f>IF(③残業代込み賃金設計一覧表!AN43="","",③残業代込み賃金設計一覧表!AN43)</f>
        <v/>
      </c>
      <c r="BD43" s="329" t="str">
        <f>IF(③残業代込み賃金設計一覧表!AO43="","",③残業代込み賃金設計一覧表!AO43)</f>
        <v/>
      </c>
      <c r="BE43" s="329" t="str">
        <f>IF(③残業代込み賃金設計一覧表!AP43="","",③残業代込み賃金設計一覧表!AP43)</f>
        <v/>
      </c>
      <c r="BF43" s="329" t="str">
        <f>IF(③残業代込み賃金設計一覧表!AQ43="","",③残業代込み賃金設計一覧表!AQ43)</f>
        <v/>
      </c>
      <c r="BG43" s="329" t="str">
        <f>IF(③残業代込み賃金設計一覧表!AR43="","",③残業代込み賃金設計一覧表!AR43)</f>
        <v/>
      </c>
      <c r="BH43" s="329" t="str">
        <f>IF(③残業代込み賃金設計一覧表!AS43="","",③残業代込み賃金設計一覧表!AS43)</f>
        <v/>
      </c>
      <c r="BI43" s="329" t="str">
        <f>IF(③残業代込み賃金設計一覧表!AT43="","",③残業代込み賃金設計一覧表!AT43)</f>
        <v/>
      </c>
      <c r="BJ43" s="611" t="str">
        <f>IF(③残業代込み賃金設計一覧表!AU43="","",③残業代込み賃金設計一覧表!AU43)</f>
        <v/>
      </c>
      <c r="BK43" s="618" t="str">
        <f>IF(③残業代込み賃金設計一覧表!AV43="","",③残業代込み賃金設計一覧表!AV43)</f>
        <v/>
      </c>
      <c r="BL43" s="329" t="str">
        <f>IF(③残業代込み賃金設計一覧表!AW43="","",③残業代込み賃金設計一覧表!AW43)</f>
        <v/>
      </c>
      <c r="BM43" s="619" t="str">
        <f>IF(③残業代込み賃金設計一覧表!AX43="","",③残業代込み賃金設計一覧表!AX43)</f>
        <v/>
      </c>
      <c r="BN43" s="614" t="str">
        <f>IF(③残業代込み賃金設計一覧表!AY43="","",③残業代込み賃金設計一覧表!AY43)</f>
        <v/>
      </c>
      <c r="BO43" s="329" t="str">
        <f>IF(③残業代込み賃金設計一覧表!AZ43="","",③残業代込み賃金設計一覧表!AZ43)</f>
        <v/>
      </c>
      <c r="BP43" s="320" t="str">
        <f>IF(②社員基本データ入力!AV43="","",②社員基本データ入力!AV43)</f>
        <v/>
      </c>
      <c r="BQ43" s="320" t="str">
        <f>IF(②社員基本データ入力!AW43="","",②社員基本データ入力!AW43)</f>
        <v/>
      </c>
      <c r="BR43" s="320" t="str">
        <f>IF(②社員基本データ入力!AX43="","",②社員基本データ入力!AX43)</f>
        <v/>
      </c>
      <c r="BS43" s="320" t="str">
        <f>IF(②社員基本データ入力!AY43="","",②社員基本データ入力!AY43)</f>
        <v/>
      </c>
      <c r="BT43" s="329" t="str">
        <f>IF(③残業代込み賃金設計一覧表!BC43="","",③残業代込み賃金設計一覧表!BC43)</f>
        <v/>
      </c>
      <c r="BU43" s="329" t="str">
        <f>IF(③残業代込み賃金設計一覧表!BD43="","",③残業代込み賃金設計一覧表!BD43)</f>
        <v/>
      </c>
      <c r="BV43" s="329" t="str">
        <f>IF(③残業代込み賃金設計一覧表!BE43="","",③残業代込み賃金設計一覧表!BE43)</f>
        <v/>
      </c>
      <c r="BW43" s="329" t="str">
        <f>IF(③残業代込み賃金設計一覧表!BF43="","",③残業代込み賃金設計一覧表!BF43)</f>
        <v/>
      </c>
      <c r="BX43" s="329" t="str">
        <f>IF(③残業代込み賃金設計一覧表!BI43="","",③残業代込み賃金設計一覧表!BI43)</f>
        <v/>
      </c>
      <c r="BY43" s="213" t="str">
        <f>IF(②社員基本データ入力!$AU43="","",②社員基本データ入力!$AU43)</f>
        <v/>
      </c>
      <c r="BZ43" s="329" t="str">
        <f>IF(③残業代込み賃金設計一覧表!$BJ43="","",③残業代込み賃金設計一覧表!$BJ43)</f>
        <v/>
      </c>
      <c r="CA43" s="268" t="str">
        <f t="shared" si="11"/>
        <v/>
      </c>
      <c r="CB43" s="213" t="str">
        <f>IF(②社員基本データ入力!$AZ43="","",②社員基本データ入力!$AZ43)</f>
        <v/>
      </c>
      <c r="CC43" s="329" t="str">
        <f>IF(③残業代込み賃金設計一覧表!$BL43="","",③残業代込み賃金設計一覧表!$BL43)</f>
        <v/>
      </c>
      <c r="CD43" s="268" t="str">
        <f t="shared" si="12"/>
        <v/>
      </c>
      <c r="CE43" s="659"/>
      <c r="CF43" s="380" t="str">
        <f>IF(②社員基本データ入力!BB43="","",②社員基本データ入力!BB43)</f>
        <v/>
      </c>
      <c r="CG43" s="380" t="str">
        <f>IF(②社員基本データ入力!BC43="","",②社員基本データ入力!BC43)</f>
        <v/>
      </c>
      <c r="CH43" s="380" t="str">
        <f>IF(②社員基本データ入力!BD43="","",②社員基本データ入力!BD43)</f>
        <v/>
      </c>
      <c r="CI43" s="363" t="str">
        <f>IF(③残業代込み賃金設計一覧表!BO43="","",③残業代込み賃金設計一覧表!BO43)</f>
        <v/>
      </c>
      <c r="CJ43" s="363" t="str">
        <f>IF(③残業代込み賃金設計一覧表!BP43="","",③残業代込み賃金設計一覧表!BP43)</f>
        <v/>
      </c>
      <c r="CK43" s="363" t="str">
        <f>IF(③残業代込み賃金設計一覧表!BQ43="","",③残業代込み賃金設計一覧表!BQ43)</f>
        <v/>
      </c>
      <c r="CL43" s="659"/>
      <c r="CM43" s="320" t="str">
        <f>IF(②社員基本データ入力!BF43="","",②社員基本データ入力!BF43)</f>
        <v/>
      </c>
      <c r="CN43" s="320" t="str">
        <f>IF(②社員基本データ入力!BG43="","",②社員基本データ入力!BG43)</f>
        <v/>
      </c>
      <c r="CO43" s="320" t="str">
        <f>IF(②社員基本データ入力!BH43="","",②社員基本データ入力!BH43)</f>
        <v/>
      </c>
      <c r="CP43" s="320" t="str">
        <f>IF(②社員基本データ入力!BI43="","",②社員基本データ入力!BI43)</f>
        <v/>
      </c>
      <c r="CQ43" s="320" t="str">
        <f>IF(②社員基本データ入力!BJ43="","",②社員基本データ入力!BJ43)</f>
        <v/>
      </c>
      <c r="CR43" s="329" t="str">
        <f>IF(③残業代込み賃金設計一覧表!BS43="","",③残業代込み賃金設計一覧表!BS43)</f>
        <v/>
      </c>
      <c r="CS43" s="329" t="str">
        <f>IF(③残業代込み賃金設計一覧表!BT43="","",③残業代込み賃金設計一覧表!BT43)</f>
        <v/>
      </c>
      <c r="CT43" s="329" t="str">
        <f>IF(③残業代込み賃金設計一覧表!BU43="","",③残業代込み賃金設計一覧表!BU43)</f>
        <v/>
      </c>
      <c r="CU43" s="329" t="str">
        <f>IF(③残業代込み賃金設計一覧表!BV43="","",③残業代込み賃金設計一覧表!BV43)</f>
        <v/>
      </c>
      <c r="CV43" s="329" t="str">
        <f>IF(③残業代込み賃金設計一覧表!BW43="","",③残業代込み賃金設計一覧表!BW43)</f>
        <v/>
      </c>
      <c r="CW43" s="659"/>
      <c r="CX43" s="384" t="str">
        <f>IF(②社員基本データ入力!BL43="","",②社員基本データ入力!BL43)</f>
        <v/>
      </c>
      <c r="CY43" s="384" t="str">
        <f>IF(②社員基本データ入力!BM43="","",②社員基本データ入力!BM43)</f>
        <v/>
      </c>
      <c r="CZ43" s="385" t="str">
        <f>IF(②社員基本データ入力!BN43="","",②社員基本データ入力!BN43)</f>
        <v/>
      </c>
      <c r="DA43" s="367" t="str">
        <f>IF(③残業代込み賃金設計一覧表!BY43="","",③残業代込み賃金設計一覧表!BY43)</f>
        <v/>
      </c>
      <c r="DB43" s="367" t="str">
        <f>IF(③残業代込み賃金設計一覧表!BZ43="","",③残業代込み賃金設計一覧表!BZ43)</f>
        <v/>
      </c>
      <c r="DC43" s="368" t="str">
        <f>IF(③残業代込み賃金設計一覧表!CA43="","",③残業代込み賃金設計一覧表!CA43)</f>
        <v/>
      </c>
      <c r="DD43" s="659"/>
      <c r="DE43" s="389" t="str">
        <f>IF(②社員基本データ入力!BP43="","",②社員基本データ入力!BP43)</f>
        <v/>
      </c>
      <c r="DF43" s="389" t="str">
        <f>IF(②社員基本データ入力!BQ43="","",②社員基本データ入力!BQ43)</f>
        <v/>
      </c>
      <c r="DG43" s="389" t="str">
        <f>IF(②社員基本データ入力!BR43="","",②社員基本データ入力!BR43)</f>
        <v/>
      </c>
      <c r="DH43" s="659"/>
      <c r="DI43" s="372" t="str">
        <f>IF(③残業代込み賃金設計一覧表!CG43="","",③残業代込み賃金設計一覧表!CG43)</f>
        <v/>
      </c>
      <c r="DJ43" s="372" t="str">
        <f>IF(③残業代込み賃金設計一覧表!CH43="","",③残業代込み賃金設計一覧表!CH43)</f>
        <v/>
      </c>
      <c r="DK43" s="372" t="str">
        <f>IF(③残業代込み賃金設計一覧表!CI43="","",③残業代込み賃金設計一覧表!CI43)</f>
        <v/>
      </c>
      <c r="DL43" s="659"/>
      <c r="DM43" s="372" t="str">
        <f>IF(③残業代込み賃金設計一覧表!CK43="","",③残業代込み賃金設計一覧表!CK43)</f>
        <v/>
      </c>
      <c r="DN43" s="372" t="str">
        <f>IF(③残業代込み賃金設計一覧表!CL43="","",③残業代込み賃金設計一覧表!CL43)</f>
        <v/>
      </c>
      <c r="DO43" s="372" t="str">
        <f>IF(③残業代込み賃金設計一覧表!CM43="","",③残業代込み賃金設計一覧表!CM43)</f>
        <v/>
      </c>
      <c r="DQ43" s="264" t="str">
        <f>IF(③残業代込み賃金設計一覧表!CO43="","",③残業代込み賃金設計一覧表!CO43)</f>
        <v/>
      </c>
      <c r="DS43" s="264" t="str">
        <f>IF(③残業代込み賃金設計一覧表!CQ43="","",③残業代込み賃金設計一覧表!CQ43)</f>
        <v/>
      </c>
    </row>
    <row r="44" spans="1:123" ht="18" customHeight="1" x14ac:dyDescent="0.15">
      <c r="A44" s="112"/>
      <c r="B44" s="131" t="str">
        <f t="shared" si="8"/>
        <v/>
      </c>
      <c r="C44" s="167" t="str">
        <f>IF(②社員基本データ入力!H44="","",②社員基本データ入力!H44)</f>
        <v/>
      </c>
      <c r="D44" s="167" t="str">
        <f>IF(②社員基本データ入力!I44="","",②社員基本データ入力!I44)</f>
        <v/>
      </c>
      <c r="E44" s="167" t="str">
        <f>IF(②社員基本データ入力!J44="","",②社員基本データ入力!J44)</f>
        <v/>
      </c>
      <c r="F44" s="534" t="str">
        <f>IF(②社員基本データ入力!K44="","",②社員基本データ入力!K44)</f>
        <v/>
      </c>
      <c r="G44" s="168" t="str">
        <f>IF(②社員基本データ入力!L44="","",②社員基本データ入力!L44)</f>
        <v/>
      </c>
      <c r="H44" s="167" t="str">
        <f>IF(②社員基本データ入力!M44="","",②社員基本データ入力!M44)</f>
        <v/>
      </c>
      <c r="I44" s="167" t="str">
        <f>IF(②社員基本データ入力!N44="","",②社員基本データ入力!N44)</f>
        <v/>
      </c>
      <c r="J44" s="544" t="str">
        <f>IF(②社員基本データ入力!O44="","",②社員基本データ入力!O44)</f>
        <v/>
      </c>
      <c r="K44" s="544" t="str">
        <f>IF(②社員基本データ入力!P44="","",②社員基本データ入力!P44)</f>
        <v/>
      </c>
      <c r="L44" s="175" t="str">
        <f t="shared" si="13"/>
        <v/>
      </c>
      <c r="M44" s="175" t="str">
        <f t="shared" si="9"/>
        <v/>
      </c>
      <c r="N44" s="175" t="str">
        <f t="shared" si="14"/>
        <v/>
      </c>
      <c r="O44" s="175" t="str">
        <f t="shared" si="10"/>
        <v/>
      </c>
      <c r="P44" s="552" t="str">
        <f>IF(②社員基本データ入力!U44="","",②社員基本データ入力!U44)</f>
        <v/>
      </c>
      <c r="Q44" s="552" t="str">
        <f>IF(②社員基本データ入力!V44="","",②社員基本データ入力!V44)</f>
        <v/>
      </c>
      <c r="R44" s="553" t="str">
        <f>IF(②社員基本データ入力!W44="","",②社員基本データ入力!W44)</f>
        <v/>
      </c>
      <c r="S44" s="553" t="str">
        <f>IF(②社員基本データ入力!X44="","",②社員基本データ入力!X44)</f>
        <v/>
      </c>
      <c r="T44" s="320" t="str">
        <f>IF(②社員基本データ入力!Y44="","",②社員基本データ入力!Y44)</f>
        <v/>
      </c>
      <c r="U44" s="554" t="str">
        <f>IF(③残業代込み賃金設計一覧表!U44="","",③残業代込み賃金設計一覧表!U44)</f>
        <v/>
      </c>
      <c r="V44" s="554" t="str">
        <f>IF(③残業代込み賃金設計一覧表!V44="","",③残業代込み賃金設計一覧表!V44)</f>
        <v/>
      </c>
      <c r="W44" s="555" t="str">
        <f>IF(③残業代込み賃金設計一覧表!W44="","",③残業代込み賃金設計一覧表!W44)</f>
        <v/>
      </c>
      <c r="X44" s="555" t="str">
        <f>IF(③残業代込み賃金設計一覧表!X44="","",③残業代込み賃金設計一覧表!X44)</f>
        <v/>
      </c>
      <c r="Y44" s="329" t="str">
        <f>IF(③残業代込み賃金設計一覧表!AE44="","",③残業代込み賃金設計一覧表!AE44)</f>
        <v/>
      </c>
      <c r="Z44" s="320" t="str">
        <f>IF(②社員基本データ入力!Z44="","",②社員基本データ入力!Z44)</f>
        <v/>
      </c>
      <c r="AA44" s="320" t="str">
        <f>IF(②社員基本データ入力!AA44="","",②社員基本データ入力!AA44)</f>
        <v/>
      </c>
      <c r="AB44" s="320" t="str">
        <f>IF(②社員基本データ入力!AB44="","",②社員基本データ入力!AB44)</f>
        <v/>
      </c>
      <c r="AC44" s="320" t="str">
        <f>IF(②社員基本データ入力!AC44="","",②社員基本データ入力!AC44)</f>
        <v/>
      </c>
      <c r="AD44" s="320" t="str">
        <f>IF(②社員基本データ入力!AD44="","",②社員基本データ入力!AD44)</f>
        <v/>
      </c>
      <c r="AE44" s="320" t="str">
        <f>IF(②社員基本データ入力!AE44="","",②社員基本データ入力!AE44)</f>
        <v/>
      </c>
      <c r="AF44" s="320" t="str">
        <f>IF(②社員基本データ入力!AF44="","",②社員基本データ入力!AF44)</f>
        <v/>
      </c>
      <c r="AG44" s="320" t="str">
        <f>IF(②社員基本データ入力!AG44="","",②社員基本データ入力!AG44)</f>
        <v/>
      </c>
      <c r="AH44" s="320" t="str">
        <f>IF(②社員基本データ入力!AH44="","",②社員基本データ入力!AH44)</f>
        <v/>
      </c>
      <c r="AI44" s="320" t="str">
        <f>IF(②社員基本データ入力!AI44="","",②社員基本データ入力!AI44)</f>
        <v/>
      </c>
      <c r="AJ44" s="320" t="str">
        <f>IF(②社員基本データ入力!AJ44="","",②社員基本データ入力!AJ44)</f>
        <v/>
      </c>
      <c r="AK44" s="320" t="str">
        <f>IF(②社員基本データ入力!AK44="","",②社員基本データ入力!AK44)</f>
        <v/>
      </c>
      <c r="AL44" s="320" t="str">
        <f>IF(②社員基本データ入力!AL44="","",②社員基本データ入力!AL44)</f>
        <v/>
      </c>
      <c r="AM44" s="320" t="str">
        <f>IF(②社員基本データ入力!AM44="","",②社員基本データ入力!AM44)</f>
        <v/>
      </c>
      <c r="AN44" s="320" t="str">
        <f>IF(②社員基本データ入力!AN44="","",②社員基本データ入力!AN44)</f>
        <v/>
      </c>
      <c r="AO44" s="600" t="str">
        <f>IF(②社員基本データ入力!AO44="","",②社員基本データ入力!AO44)</f>
        <v/>
      </c>
      <c r="AP44" s="607" t="str">
        <f>IF(②社員基本データ入力!AP44="","",②社員基本データ入力!AP44)</f>
        <v/>
      </c>
      <c r="AQ44" s="320" t="str">
        <f>IF(②社員基本データ入力!AQ44="","",②社員基本データ入力!AQ44)</f>
        <v/>
      </c>
      <c r="AR44" s="608" t="str">
        <f>IF(②社員基本データ入力!AR44="","",②社員基本データ入力!AR44)</f>
        <v/>
      </c>
      <c r="AS44" s="603" t="str">
        <f>IF(②社員基本データ入力!AS44="","",②社員基本データ入力!AS44)</f>
        <v/>
      </c>
      <c r="AT44" s="320" t="str">
        <f>IF(②社員基本データ入力!AT44="","",②社員基本データ入力!AT44)</f>
        <v/>
      </c>
      <c r="AU44" s="329" t="str">
        <f>IF(③残業代込み賃金設計一覧表!AF44="","",③残業代込み賃金設計一覧表!AF44)</f>
        <v/>
      </c>
      <c r="AV44" s="329" t="str">
        <f>IF(③残業代込み賃金設計一覧表!AG44="","",③残業代込み賃金設計一覧表!AG44)</f>
        <v/>
      </c>
      <c r="AW44" s="329" t="str">
        <f>IF(③残業代込み賃金設計一覧表!AH44="","",③残業代込み賃金設計一覧表!AH44)</f>
        <v/>
      </c>
      <c r="AX44" s="329" t="str">
        <f>IF(③残業代込み賃金設計一覧表!AI44="","",③残業代込み賃金設計一覧表!AI44)</f>
        <v/>
      </c>
      <c r="AY44" s="329" t="str">
        <f>IF(③残業代込み賃金設計一覧表!AJ44="","",③残業代込み賃金設計一覧表!AJ44)</f>
        <v/>
      </c>
      <c r="AZ44" s="329" t="str">
        <f>IF(③残業代込み賃金設計一覧表!AK44="","",③残業代込み賃金設計一覧表!AK44)</f>
        <v/>
      </c>
      <c r="BA44" s="329" t="str">
        <f>IF(③残業代込み賃金設計一覧表!AL44="","",③残業代込み賃金設計一覧表!AL44)</f>
        <v/>
      </c>
      <c r="BB44" s="329" t="str">
        <f>IF(③残業代込み賃金設計一覧表!AM44="","",③残業代込み賃金設計一覧表!AM44)</f>
        <v/>
      </c>
      <c r="BC44" s="329" t="str">
        <f>IF(③残業代込み賃金設計一覧表!AN44="","",③残業代込み賃金設計一覧表!AN44)</f>
        <v/>
      </c>
      <c r="BD44" s="329" t="str">
        <f>IF(③残業代込み賃金設計一覧表!AO44="","",③残業代込み賃金設計一覧表!AO44)</f>
        <v/>
      </c>
      <c r="BE44" s="329" t="str">
        <f>IF(③残業代込み賃金設計一覧表!AP44="","",③残業代込み賃金設計一覧表!AP44)</f>
        <v/>
      </c>
      <c r="BF44" s="329" t="str">
        <f>IF(③残業代込み賃金設計一覧表!AQ44="","",③残業代込み賃金設計一覧表!AQ44)</f>
        <v/>
      </c>
      <c r="BG44" s="329" t="str">
        <f>IF(③残業代込み賃金設計一覧表!AR44="","",③残業代込み賃金設計一覧表!AR44)</f>
        <v/>
      </c>
      <c r="BH44" s="329" t="str">
        <f>IF(③残業代込み賃金設計一覧表!AS44="","",③残業代込み賃金設計一覧表!AS44)</f>
        <v/>
      </c>
      <c r="BI44" s="329" t="str">
        <f>IF(③残業代込み賃金設計一覧表!AT44="","",③残業代込み賃金設計一覧表!AT44)</f>
        <v/>
      </c>
      <c r="BJ44" s="611" t="str">
        <f>IF(③残業代込み賃金設計一覧表!AU44="","",③残業代込み賃金設計一覧表!AU44)</f>
        <v/>
      </c>
      <c r="BK44" s="618" t="str">
        <f>IF(③残業代込み賃金設計一覧表!AV44="","",③残業代込み賃金設計一覧表!AV44)</f>
        <v/>
      </c>
      <c r="BL44" s="329" t="str">
        <f>IF(③残業代込み賃金設計一覧表!AW44="","",③残業代込み賃金設計一覧表!AW44)</f>
        <v/>
      </c>
      <c r="BM44" s="619" t="str">
        <f>IF(③残業代込み賃金設計一覧表!AX44="","",③残業代込み賃金設計一覧表!AX44)</f>
        <v/>
      </c>
      <c r="BN44" s="614" t="str">
        <f>IF(③残業代込み賃金設計一覧表!AY44="","",③残業代込み賃金設計一覧表!AY44)</f>
        <v/>
      </c>
      <c r="BO44" s="329" t="str">
        <f>IF(③残業代込み賃金設計一覧表!AZ44="","",③残業代込み賃金設計一覧表!AZ44)</f>
        <v/>
      </c>
      <c r="BP44" s="353" t="str">
        <f>IF(②社員基本データ入力!AV44="","",②社員基本データ入力!AV44)</f>
        <v/>
      </c>
      <c r="BQ44" s="353" t="str">
        <f>IF(②社員基本データ入力!AW44="","",②社員基本データ入力!AW44)</f>
        <v/>
      </c>
      <c r="BR44" s="353" t="str">
        <f>IF(②社員基本データ入力!AX44="","",②社員基本データ入力!AX44)</f>
        <v/>
      </c>
      <c r="BS44" s="353" t="str">
        <f>IF(②社員基本データ入力!AY44="","",②社員基本データ入力!AY44)</f>
        <v/>
      </c>
      <c r="BT44" s="346" t="str">
        <f>IF(③残業代込み賃金設計一覧表!BC44="","",③残業代込み賃金設計一覧表!BC44)</f>
        <v/>
      </c>
      <c r="BU44" s="346" t="str">
        <f>IF(③残業代込み賃金設計一覧表!BD44="","",③残業代込み賃金設計一覧表!BD44)</f>
        <v/>
      </c>
      <c r="BV44" s="346" t="str">
        <f>IF(③残業代込み賃金設計一覧表!BE44="","",③残業代込み賃金設計一覧表!BE44)</f>
        <v/>
      </c>
      <c r="BW44" s="346" t="str">
        <f>IF(③残業代込み賃金設計一覧表!BF44="","",③残業代込み賃金設計一覧表!BF44)</f>
        <v/>
      </c>
      <c r="BX44" s="346" t="str">
        <f>IF(③残業代込み賃金設計一覧表!BI44="","",③残業代込み賃金設計一覧表!BI44)</f>
        <v/>
      </c>
      <c r="BY44" s="230" t="str">
        <f>IF(②社員基本データ入力!$AU44="","",②社員基本データ入力!$AU44)</f>
        <v/>
      </c>
      <c r="BZ44" s="346" t="str">
        <f>IF(③残業代込み賃金設計一覧表!$BJ44="","",③残業代込み賃金設計一覧表!$BJ44)</f>
        <v/>
      </c>
      <c r="CA44" s="271" t="str">
        <f t="shared" si="11"/>
        <v/>
      </c>
      <c r="CB44" s="230" t="str">
        <f>IF(②社員基本データ入力!$AZ44="","",②社員基本データ入力!$AZ44)</f>
        <v/>
      </c>
      <c r="CC44" s="346" t="str">
        <f>IF(③残業代込み賃金設計一覧表!$BL44="","",③残業代込み賃金設計一覧表!$BL44)</f>
        <v/>
      </c>
      <c r="CD44" s="271" t="str">
        <f t="shared" si="12"/>
        <v/>
      </c>
      <c r="CE44" s="661"/>
      <c r="CF44" s="381" t="str">
        <f>IF(②社員基本データ入力!BB44="","",②社員基本データ入力!BB44)</f>
        <v/>
      </c>
      <c r="CG44" s="381" t="str">
        <f>IF(②社員基本データ入力!BC44="","",②社員基本データ入力!BC44)</f>
        <v/>
      </c>
      <c r="CH44" s="381" t="str">
        <f>IF(②社員基本データ入力!BD44="","",②社員基本データ入力!BD44)</f>
        <v/>
      </c>
      <c r="CI44" s="364" t="str">
        <f>IF(③残業代込み賃金設計一覧表!BO44="","",③残業代込み賃金設計一覧表!BO44)</f>
        <v/>
      </c>
      <c r="CJ44" s="364" t="str">
        <f>IF(③残業代込み賃金設計一覧表!BP44="","",③残業代込み賃金設計一覧表!BP44)</f>
        <v/>
      </c>
      <c r="CK44" s="364" t="str">
        <f>IF(③残業代込み賃金設計一覧表!BQ44="","",③残業代込み賃金設計一覧表!BQ44)</f>
        <v/>
      </c>
      <c r="CL44" s="661"/>
      <c r="CM44" s="353" t="str">
        <f>IF(②社員基本データ入力!BF44="","",②社員基本データ入力!BF44)</f>
        <v/>
      </c>
      <c r="CN44" s="353" t="str">
        <f>IF(②社員基本データ入力!BG44="","",②社員基本データ入力!BG44)</f>
        <v/>
      </c>
      <c r="CO44" s="353" t="str">
        <f>IF(②社員基本データ入力!BH44="","",②社員基本データ入力!BH44)</f>
        <v/>
      </c>
      <c r="CP44" s="353" t="str">
        <f>IF(②社員基本データ入力!BI44="","",②社員基本データ入力!BI44)</f>
        <v/>
      </c>
      <c r="CQ44" s="353" t="str">
        <f>IF(②社員基本データ入力!BJ44="","",②社員基本データ入力!BJ44)</f>
        <v/>
      </c>
      <c r="CR44" s="346" t="str">
        <f>IF(③残業代込み賃金設計一覧表!BS44="","",③残業代込み賃金設計一覧表!BS44)</f>
        <v/>
      </c>
      <c r="CS44" s="346" t="str">
        <f>IF(③残業代込み賃金設計一覧表!BT44="","",③残業代込み賃金設計一覧表!BT44)</f>
        <v/>
      </c>
      <c r="CT44" s="346" t="str">
        <f>IF(③残業代込み賃金設計一覧表!BU44="","",③残業代込み賃金設計一覧表!BU44)</f>
        <v/>
      </c>
      <c r="CU44" s="346" t="str">
        <f>IF(③残業代込み賃金設計一覧表!BV44="","",③残業代込み賃金設計一覧表!BV44)</f>
        <v/>
      </c>
      <c r="CV44" s="346" t="str">
        <f>IF(③残業代込み賃金設計一覧表!BW44="","",③残業代込み賃金設計一覧表!BW44)</f>
        <v/>
      </c>
      <c r="CW44" s="661"/>
      <c r="CX44" s="386" t="str">
        <f>IF(②社員基本データ入力!BL44="","",②社員基本データ入力!BL44)</f>
        <v/>
      </c>
      <c r="CY44" s="386" t="str">
        <f>IF(②社員基本データ入力!BM44="","",②社員基本データ入力!BM44)</f>
        <v/>
      </c>
      <c r="CZ44" s="387" t="str">
        <f>IF(②社員基本データ入力!BN44="","",②社員基本データ入力!BN44)</f>
        <v/>
      </c>
      <c r="DA44" s="369" t="str">
        <f>IF(③残業代込み賃金設計一覧表!BY44="","",③残業代込み賃金設計一覧表!BY44)</f>
        <v/>
      </c>
      <c r="DB44" s="369" t="str">
        <f>IF(③残業代込み賃金設計一覧表!BZ44="","",③残業代込み賃金設計一覧表!BZ44)</f>
        <v/>
      </c>
      <c r="DC44" s="370" t="str">
        <f>IF(③残業代込み賃金設計一覧表!CA44="","",③残業代込み賃金設計一覧表!CA44)</f>
        <v/>
      </c>
      <c r="DD44" s="661"/>
      <c r="DE44" s="390" t="str">
        <f>IF(②社員基本データ入力!BP44="","",②社員基本データ入力!BP44)</f>
        <v/>
      </c>
      <c r="DF44" s="390" t="str">
        <f>IF(②社員基本データ入力!BQ44="","",②社員基本データ入力!BQ44)</f>
        <v/>
      </c>
      <c r="DG44" s="390" t="str">
        <f>IF(②社員基本データ入力!BR44="","",②社員基本データ入力!BR44)</f>
        <v/>
      </c>
      <c r="DH44" s="661"/>
      <c r="DI44" s="373" t="str">
        <f>IF(③残業代込み賃金設計一覧表!CG44="","",③残業代込み賃金設計一覧表!CG44)</f>
        <v/>
      </c>
      <c r="DJ44" s="373" t="str">
        <f>IF(③残業代込み賃金設計一覧表!CH44="","",③残業代込み賃金設計一覧表!CH44)</f>
        <v/>
      </c>
      <c r="DK44" s="373" t="str">
        <f>IF(③残業代込み賃金設計一覧表!CI44="","",③残業代込み賃金設計一覧表!CI44)</f>
        <v/>
      </c>
      <c r="DL44" s="661"/>
      <c r="DM44" s="373" t="str">
        <f>IF(③残業代込み賃金設計一覧表!CK44="","",③残業代込み賃金設計一覧表!CK44)</f>
        <v/>
      </c>
      <c r="DN44" s="373" t="str">
        <f>IF(③残業代込み賃金設計一覧表!CL44="","",③残業代込み賃金設計一覧表!CL44)</f>
        <v/>
      </c>
      <c r="DO44" s="373" t="str">
        <f>IF(③残業代込み賃金設計一覧表!CM44="","",③残業代込み賃金設計一覧表!CM44)</f>
        <v/>
      </c>
      <c r="DQ44" s="265" t="str">
        <f>IF(③残業代込み賃金設計一覧表!CO44="","",③残業代込み賃金設計一覧表!CO44)</f>
        <v/>
      </c>
      <c r="DS44" s="265" t="str">
        <f>IF(③残業代込み賃金設計一覧表!CQ44="","",③残業代込み賃金設計一覧表!CQ44)</f>
        <v/>
      </c>
    </row>
    <row r="45" spans="1:123" ht="18" customHeight="1" x14ac:dyDescent="0.15">
      <c r="B45" s="131" t="str">
        <f t="shared" si="8"/>
        <v/>
      </c>
      <c r="C45" s="167" t="str">
        <f>IF(②社員基本データ入力!H45="","",②社員基本データ入力!H45)</f>
        <v/>
      </c>
      <c r="D45" s="167" t="str">
        <f>IF(②社員基本データ入力!I45="","",②社員基本データ入力!I45)</f>
        <v/>
      </c>
      <c r="E45" s="167" t="str">
        <f>IF(②社員基本データ入力!J45="","",②社員基本データ入力!J45)</f>
        <v/>
      </c>
      <c r="F45" s="534" t="str">
        <f>IF(②社員基本データ入力!K45="","",②社員基本データ入力!K45)</f>
        <v/>
      </c>
      <c r="G45" s="168" t="str">
        <f>IF(②社員基本データ入力!L45="","",②社員基本データ入力!L45)</f>
        <v/>
      </c>
      <c r="H45" s="167" t="str">
        <f>IF(②社員基本データ入力!M45="","",②社員基本データ入力!M45)</f>
        <v/>
      </c>
      <c r="I45" s="167" t="str">
        <f>IF(②社員基本データ入力!N45="","",②社員基本データ入力!N45)</f>
        <v/>
      </c>
      <c r="J45" s="544" t="str">
        <f>IF(②社員基本データ入力!O45="","",②社員基本データ入力!O45)</f>
        <v/>
      </c>
      <c r="K45" s="544" t="str">
        <f>IF(②社員基本データ入力!P45="","",②社員基本データ入力!P45)</f>
        <v/>
      </c>
      <c r="L45" s="175" t="str">
        <f t="shared" si="13"/>
        <v/>
      </c>
      <c r="M45" s="175" t="str">
        <f t="shared" si="9"/>
        <v/>
      </c>
      <c r="N45" s="175" t="str">
        <f t="shared" si="14"/>
        <v/>
      </c>
      <c r="O45" s="175" t="str">
        <f t="shared" si="10"/>
        <v/>
      </c>
      <c r="P45" s="552" t="str">
        <f>IF(②社員基本データ入力!U45="","",②社員基本データ入力!U45)</f>
        <v/>
      </c>
      <c r="Q45" s="552" t="str">
        <f>IF(②社員基本データ入力!V45="","",②社員基本データ入力!V45)</f>
        <v/>
      </c>
      <c r="R45" s="553" t="str">
        <f>IF(②社員基本データ入力!W45="","",②社員基本データ入力!W45)</f>
        <v/>
      </c>
      <c r="S45" s="553" t="str">
        <f>IF(②社員基本データ入力!X45="","",②社員基本データ入力!X45)</f>
        <v/>
      </c>
      <c r="T45" s="320" t="str">
        <f>IF(②社員基本データ入力!Y45="","",②社員基本データ入力!Y45)</f>
        <v/>
      </c>
      <c r="U45" s="554" t="str">
        <f>IF(③残業代込み賃金設計一覧表!U45="","",③残業代込み賃金設計一覧表!U45)</f>
        <v/>
      </c>
      <c r="V45" s="554" t="str">
        <f>IF(③残業代込み賃金設計一覧表!V45="","",③残業代込み賃金設計一覧表!V45)</f>
        <v/>
      </c>
      <c r="W45" s="555" t="str">
        <f>IF(③残業代込み賃金設計一覧表!W45="","",③残業代込み賃金設計一覧表!W45)</f>
        <v/>
      </c>
      <c r="X45" s="555" t="str">
        <f>IF(③残業代込み賃金設計一覧表!X45="","",③残業代込み賃金設計一覧表!X45)</f>
        <v/>
      </c>
      <c r="Y45" s="329" t="str">
        <f>IF(③残業代込み賃金設計一覧表!AE45="","",③残業代込み賃金設計一覧表!AE45)</f>
        <v/>
      </c>
      <c r="Z45" s="320" t="str">
        <f>IF(②社員基本データ入力!Z45="","",②社員基本データ入力!Z45)</f>
        <v/>
      </c>
      <c r="AA45" s="320" t="str">
        <f>IF(②社員基本データ入力!AA45="","",②社員基本データ入力!AA45)</f>
        <v/>
      </c>
      <c r="AB45" s="320" t="str">
        <f>IF(②社員基本データ入力!AB45="","",②社員基本データ入力!AB45)</f>
        <v/>
      </c>
      <c r="AC45" s="320" t="str">
        <f>IF(②社員基本データ入力!AC45="","",②社員基本データ入力!AC45)</f>
        <v/>
      </c>
      <c r="AD45" s="320" t="str">
        <f>IF(②社員基本データ入力!AD45="","",②社員基本データ入力!AD45)</f>
        <v/>
      </c>
      <c r="AE45" s="320" t="str">
        <f>IF(②社員基本データ入力!AE45="","",②社員基本データ入力!AE45)</f>
        <v/>
      </c>
      <c r="AF45" s="320" t="str">
        <f>IF(②社員基本データ入力!AF45="","",②社員基本データ入力!AF45)</f>
        <v/>
      </c>
      <c r="AG45" s="320" t="str">
        <f>IF(②社員基本データ入力!AG45="","",②社員基本データ入力!AG45)</f>
        <v/>
      </c>
      <c r="AH45" s="320" t="str">
        <f>IF(②社員基本データ入力!AH45="","",②社員基本データ入力!AH45)</f>
        <v/>
      </c>
      <c r="AI45" s="320" t="str">
        <f>IF(②社員基本データ入力!AI45="","",②社員基本データ入力!AI45)</f>
        <v/>
      </c>
      <c r="AJ45" s="320" t="str">
        <f>IF(②社員基本データ入力!AJ45="","",②社員基本データ入力!AJ45)</f>
        <v/>
      </c>
      <c r="AK45" s="320" t="str">
        <f>IF(②社員基本データ入力!AK45="","",②社員基本データ入力!AK45)</f>
        <v/>
      </c>
      <c r="AL45" s="320" t="str">
        <f>IF(②社員基本データ入力!AL45="","",②社員基本データ入力!AL45)</f>
        <v/>
      </c>
      <c r="AM45" s="320" t="str">
        <f>IF(②社員基本データ入力!AM45="","",②社員基本データ入力!AM45)</f>
        <v/>
      </c>
      <c r="AN45" s="320" t="str">
        <f>IF(②社員基本データ入力!AN45="","",②社員基本データ入力!AN45)</f>
        <v/>
      </c>
      <c r="AO45" s="600" t="str">
        <f>IF(②社員基本データ入力!AO45="","",②社員基本データ入力!AO45)</f>
        <v/>
      </c>
      <c r="AP45" s="607" t="str">
        <f>IF(②社員基本データ入力!AP45="","",②社員基本データ入力!AP45)</f>
        <v/>
      </c>
      <c r="AQ45" s="320" t="str">
        <f>IF(②社員基本データ入力!AQ45="","",②社員基本データ入力!AQ45)</f>
        <v/>
      </c>
      <c r="AR45" s="608" t="str">
        <f>IF(②社員基本データ入力!AR45="","",②社員基本データ入力!AR45)</f>
        <v/>
      </c>
      <c r="AS45" s="603" t="str">
        <f>IF(②社員基本データ入力!AS45="","",②社員基本データ入力!AS45)</f>
        <v/>
      </c>
      <c r="AT45" s="320" t="str">
        <f>IF(②社員基本データ入力!AT45="","",②社員基本データ入力!AT45)</f>
        <v/>
      </c>
      <c r="AU45" s="329" t="str">
        <f>IF(③残業代込み賃金設計一覧表!AF45="","",③残業代込み賃金設計一覧表!AF45)</f>
        <v/>
      </c>
      <c r="AV45" s="329" t="str">
        <f>IF(③残業代込み賃金設計一覧表!AG45="","",③残業代込み賃金設計一覧表!AG45)</f>
        <v/>
      </c>
      <c r="AW45" s="329" t="str">
        <f>IF(③残業代込み賃金設計一覧表!AH45="","",③残業代込み賃金設計一覧表!AH45)</f>
        <v/>
      </c>
      <c r="AX45" s="329" t="str">
        <f>IF(③残業代込み賃金設計一覧表!AI45="","",③残業代込み賃金設計一覧表!AI45)</f>
        <v/>
      </c>
      <c r="AY45" s="329" t="str">
        <f>IF(③残業代込み賃金設計一覧表!AJ45="","",③残業代込み賃金設計一覧表!AJ45)</f>
        <v/>
      </c>
      <c r="AZ45" s="329" t="str">
        <f>IF(③残業代込み賃金設計一覧表!AK45="","",③残業代込み賃金設計一覧表!AK45)</f>
        <v/>
      </c>
      <c r="BA45" s="329" t="str">
        <f>IF(③残業代込み賃金設計一覧表!AL45="","",③残業代込み賃金設計一覧表!AL45)</f>
        <v/>
      </c>
      <c r="BB45" s="329" t="str">
        <f>IF(③残業代込み賃金設計一覧表!AM45="","",③残業代込み賃金設計一覧表!AM45)</f>
        <v/>
      </c>
      <c r="BC45" s="329" t="str">
        <f>IF(③残業代込み賃金設計一覧表!AN45="","",③残業代込み賃金設計一覧表!AN45)</f>
        <v/>
      </c>
      <c r="BD45" s="329" t="str">
        <f>IF(③残業代込み賃金設計一覧表!AO45="","",③残業代込み賃金設計一覧表!AO45)</f>
        <v/>
      </c>
      <c r="BE45" s="329" t="str">
        <f>IF(③残業代込み賃金設計一覧表!AP45="","",③残業代込み賃金設計一覧表!AP45)</f>
        <v/>
      </c>
      <c r="BF45" s="329" t="str">
        <f>IF(③残業代込み賃金設計一覧表!AQ45="","",③残業代込み賃金設計一覧表!AQ45)</f>
        <v/>
      </c>
      <c r="BG45" s="329" t="str">
        <f>IF(③残業代込み賃金設計一覧表!AR45="","",③残業代込み賃金設計一覧表!AR45)</f>
        <v/>
      </c>
      <c r="BH45" s="329" t="str">
        <f>IF(③残業代込み賃金設計一覧表!AS45="","",③残業代込み賃金設計一覧表!AS45)</f>
        <v/>
      </c>
      <c r="BI45" s="329" t="str">
        <f>IF(③残業代込み賃金設計一覧表!AT45="","",③残業代込み賃金設計一覧表!AT45)</f>
        <v/>
      </c>
      <c r="BJ45" s="611" t="str">
        <f>IF(③残業代込み賃金設計一覧表!AU45="","",③残業代込み賃金設計一覧表!AU45)</f>
        <v/>
      </c>
      <c r="BK45" s="618" t="str">
        <f>IF(③残業代込み賃金設計一覧表!AV45="","",③残業代込み賃金設計一覧表!AV45)</f>
        <v/>
      </c>
      <c r="BL45" s="329" t="str">
        <f>IF(③残業代込み賃金設計一覧表!AW45="","",③残業代込み賃金設計一覧表!AW45)</f>
        <v/>
      </c>
      <c r="BM45" s="619" t="str">
        <f>IF(③残業代込み賃金設計一覧表!AX45="","",③残業代込み賃金設計一覧表!AX45)</f>
        <v/>
      </c>
      <c r="BN45" s="614" t="str">
        <f>IF(③残業代込み賃金設計一覧表!AY45="","",③残業代込み賃金設計一覧表!AY45)</f>
        <v/>
      </c>
      <c r="BO45" s="329" t="str">
        <f>IF(③残業代込み賃金設計一覧表!AZ45="","",③残業代込み賃金設計一覧表!AZ45)</f>
        <v/>
      </c>
      <c r="BP45" s="353" t="str">
        <f>IF(②社員基本データ入力!AV45="","",②社員基本データ入力!AV45)</f>
        <v/>
      </c>
      <c r="BQ45" s="353" t="str">
        <f>IF(②社員基本データ入力!AW45="","",②社員基本データ入力!AW45)</f>
        <v/>
      </c>
      <c r="BR45" s="353" t="str">
        <f>IF(②社員基本データ入力!AX45="","",②社員基本データ入力!AX45)</f>
        <v/>
      </c>
      <c r="BS45" s="353" t="str">
        <f>IF(②社員基本データ入力!AY45="","",②社員基本データ入力!AY45)</f>
        <v/>
      </c>
      <c r="BT45" s="346" t="str">
        <f>IF(③残業代込み賃金設計一覧表!BC45="","",③残業代込み賃金設計一覧表!BC45)</f>
        <v/>
      </c>
      <c r="BU45" s="346" t="str">
        <f>IF(③残業代込み賃金設計一覧表!BD45="","",③残業代込み賃金設計一覧表!BD45)</f>
        <v/>
      </c>
      <c r="BV45" s="346" t="str">
        <f>IF(③残業代込み賃金設計一覧表!BE45="","",③残業代込み賃金設計一覧表!BE45)</f>
        <v/>
      </c>
      <c r="BW45" s="346" t="str">
        <f>IF(③残業代込み賃金設計一覧表!BF45="","",③残業代込み賃金設計一覧表!BF45)</f>
        <v/>
      </c>
      <c r="BX45" s="346" t="str">
        <f>IF(③残業代込み賃金設計一覧表!BI45="","",③残業代込み賃金設計一覧表!BI45)</f>
        <v/>
      </c>
      <c r="BY45" s="230" t="str">
        <f>IF(②社員基本データ入力!$AU45="","",②社員基本データ入力!$AU45)</f>
        <v/>
      </c>
      <c r="BZ45" s="346" t="str">
        <f>IF(③残業代込み賃金設計一覧表!$BJ45="","",③残業代込み賃金設計一覧表!$BJ45)</f>
        <v/>
      </c>
      <c r="CA45" s="271" t="str">
        <f t="shared" si="11"/>
        <v/>
      </c>
      <c r="CB45" s="230" t="str">
        <f>IF(②社員基本データ入力!$AZ45="","",②社員基本データ入力!$AZ45)</f>
        <v/>
      </c>
      <c r="CC45" s="346" t="str">
        <f>IF(③残業代込み賃金設計一覧表!$BL45="","",③残業代込み賃金設計一覧表!$BL45)</f>
        <v/>
      </c>
      <c r="CD45" s="271" t="str">
        <f t="shared" si="12"/>
        <v/>
      </c>
      <c r="CE45" s="661"/>
      <c r="CF45" s="381" t="str">
        <f>IF(②社員基本データ入力!BB45="","",②社員基本データ入力!BB45)</f>
        <v/>
      </c>
      <c r="CG45" s="381" t="str">
        <f>IF(②社員基本データ入力!BC45="","",②社員基本データ入力!BC45)</f>
        <v/>
      </c>
      <c r="CH45" s="381" t="str">
        <f>IF(②社員基本データ入力!BD45="","",②社員基本データ入力!BD45)</f>
        <v/>
      </c>
      <c r="CI45" s="364" t="str">
        <f>IF(③残業代込み賃金設計一覧表!BO45="","",③残業代込み賃金設計一覧表!BO45)</f>
        <v/>
      </c>
      <c r="CJ45" s="364" t="str">
        <f>IF(③残業代込み賃金設計一覧表!BP45="","",③残業代込み賃金設計一覧表!BP45)</f>
        <v/>
      </c>
      <c r="CK45" s="364" t="str">
        <f>IF(③残業代込み賃金設計一覧表!BQ45="","",③残業代込み賃金設計一覧表!BQ45)</f>
        <v/>
      </c>
      <c r="CL45" s="661"/>
      <c r="CM45" s="353" t="str">
        <f>IF(②社員基本データ入力!BF45="","",②社員基本データ入力!BF45)</f>
        <v/>
      </c>
      <c r="CN45" s="353" t="str">
        <f>IF(②社員基本データ入力!BG45="","",②社員基本データ入力!BG45)</f>
        <v/>
      </c>
      <c r="CO45" s="353" t="str">
        <f>IF(②社員基本データ入力!BH45="","",②社員基本データ入力!BH45)</f>
        <v/>
      </c>
      <c r="CP45" s="353" t="str">
        <f>IF(②社員基本データ入力!BI45="","",②社員基本データ入力!BI45)</f>
        <v/>
      </c>
      <c r="CQ45" s="353" t="str">
        <f>IF(②社員基本データ入力!BJ45="","",②社員基本データ入力!BJ45)</f>
        <v/>
      </c>
      <c r="CR45" s="346" t="str">
        <f>IF(③残業代込み賃金設計一覧表!BS45="","",③残業代込み賃金設計一覧表!BS45)</f>
        <v/>
      </c>
      <c r="CS45" s="346" t="str">
        <f>IF(③残業代込み賃金設計一覧表!BT45="","",③残業代込み賃金設計一覧表!BT45)</f>
        <v/>
      </c>
      <c r="CT45" s="346" t="str">
        <f>IF(③残業代込み賃金設計一覧表!BU45="","",③残業代込み賃金設計一覧表!BU45)</f>
        <v/>
      </c>
      <c r="CU45" s="346" t="str">
        <f>IF(③残業代込み賃金設計一覧表!BV45="","",③残業代込み賃金設計一覧表!BV45)</f>
        <v/>
      </c>
      <c r="CV45" s="346" t="str">
        <f>IF(③残業代込み賃金設計一覧表!BW45="","",③残業代込み賃金設計一覧表!BW45)</f>
        <v/>
      </c>
      <c r="CW45" s="661"/>
      <c r="CX45" s="386" t="str">
        <f>IF(②社員基本データ入力!BL45="","",②社員基本データ入力!BL45)</f>
        <v/>
      </c>
      <c r="CY45" s="386" t="str">
        <f>IF(②社員基本データ入力!BM45="","",②社員基本データ入力!BM45)</f>
        <v/>
      </c>
      <c r="CZ45" s="387" t="str">
        <f>IF(②社員基本データ入力!BN45="","",②社員基本データ入力!BN45)</f>
        <v/>
      </c>
      <c r="DA45" s="369" t="str">
        <f>IF(③残業代込み賃金設計一覧表!BY45="","",③残業代込み賃金設計一覧表!BY45)</f>
        <v/>
      </c>
      <c r="DB45" s="369" t="str">
        <f>IF(③残業代込み賃金設計一覧表!BZ45="","",③残業代込み賃金設計一覧表!BZ45)</f>
        <v/>
      </c>
      <c r="DC45" s="370" t="str">
        <f>IF(③残業代込み賃金設計一覧表!CA45="","",③残業代込み賃金設計一覧表!CA45)</f>
        <v/>
      </c>
      <c r="DD45" s="661"/>
      <c r="DE45" s="390" t="str">
        <f>IF(②社員基本データ入力!BP45="","",②社員基本データ入力!BP45)</f>
        <v/>
      </c>
      <c r="DF45" s="390" t="str">
        <f>IF(②社員基本データ入力!BQ45="","",②社員基本データ入力!BQ45)</f>
        <v/>
      </c>
      <c r="DG45" s="390" t="str">
        <f>IF(②社員基本データ入力!BR45="","",②社員基本データ入力!BR45)</f>
        <v/>
      </c>
      <c r="DH45" s="661"/>
      <c r="DI45" s="373" t="str">
        <f>IF(③残業代込み賃金設計一覧表!CG45="","",③残業代込み賃金設計一覧表!CG45)</f>
        <v/>
      </c>
      <c r="DJ45" s="373" t="str">
        <f>IF(③残業代込み賃金設計一覧表!CH45="","",③残業代込み賃金設計一覧表!CH45)</f>
        <v/>
      </c>
      <c r="DK45" s="373" t="str">
        <f>IF(③残業代込み賃金設計一覧表!CI45="","",③残業代込み賃金設計一覧表!CI45)</f>
        <v/>
      </c>
      <c r="DL45" s="661"/>
      <c r="DM45" s="373" t="str">
        <f>IF(③残業代込み賃金設計一覧表!CK45="","",③残業代込み賃金設計一覧表!CK45)</f>
        <v/>
      </c>
      <c r="DN45" s="373" t="str">
        <f>IF(③残業代込み賃金設計一覧表!CL45="","",③残業代込み賃金設計一覧表!CL45)</f>
        <v/>
      </c>
      <c r="DO45" s="373" t="str">
        <f>IF(③残業代込み賃金設計一覧表!CM45="","",③残業代込み賃金設計一覧表!CM45)</f>
        <v/>
      </c>
      <c r="DQ45" s="265" t="str">
        <f>IF(③残業代込み賃金設計一覧表!CO45="","",③残業代込み賃金設計一覧表!CO45)</f>
        <v/>
      </c>
      <c r="DS45" s="265" t="str">
        <f>IF(③残業代込み賃金設計一覧表!CQ45="","",③残業代込み賃金設計一覧表!CQ45)</f>
        <v/>
      </c>
    </row>
    <row r="46" spans="1:123" ht="18" customHeight="1" x14ac:dyDescent="0.15">
      <c r="B46" s="131" t="str">
        <f t="shared" si="8"/>
        <v/>
      </c>
      <c r="C46" s="167" t="str">
        <f>IF(②社員基本データ入力!H46="","",②社員基本データ入力!H46)</f>
        <v/>
      </c>
      <c r="D46" s="167" t="str">
        <f>IF(②社員基本データ入力!I46="","",②社員基本データ入力!I46)</f>
        <v/>
      </c>
      <c r="E46" s="167" t="str">
        <f>IF(②社員基本データ入力!J46="","",②社員基本データ入力!J46)</f>
        <v/>
      </c>
      <c r="F46" s="534" t="str">
        <f>IF(②社員基本データ入力!K46="","",②社員基本データ入力!K46)</f>
        <v/>
      </c>
      <c r="G46" s="168" t="str">
        <f>IF(②社員基本データ入力!L46="","",②社員基本データ入力!L46)</f>
        <v/>
      </c>
      <c r="H46" s="167" t="str">
        <f>IF(②社員基本データ入力!M46="","",②社員基本データ入力!M46)</f>
        <v/>
      </c>
      <c r="I46" s="167" t="str">
        <f>IF(②社員基本データ入力!N46="","",②社員基本データ入力!N46)</f>
        <v/>
      </c>
      <c r="J46" s="544" t="str">
        <f>IF(②社員基本データ入力!O46="","",②社員基本データ入力!O46)</f>
        <v/>
      </c>
      <c r="K46" s="544" t="str">
        <f>IF(②社員基本データ入力!P46="","",②社員基本データ入力!P46)</f>
        <v/>
      </c>
      <c r="L46" s="175" t="str">
        <f t="shared" si="13"/>
        <v/>
      </c>
      <c r="M46" s="175" t="str">
        <f t="shared" si="9"/>
        <v/>
      </c>
      <c r="N46" s="175" t="str">
        <f t="shared" si="14"/>
        <v/>
      </c>
      <c r="O46" s="175" t="str">
        <f t="shared" si="10"/>
        <v/>
      </c>
      <c r="P46" s="552" t="str">
        <f>IF(②社員基本データ入力!U46="","",②社員基本データ入力!U46)</f>
        <v/>
      </c>
      <c r="Q46" s="552" t="str">
        <f>IF(②社員基本データ入力!V46="","",②社員基本データ入力!V46)</f>
        <v/>
      </c>
      <c r="R46" s="553" t="str">
        <f>IF(②社員基本データ入力!W46="","",②社員基本データ入力!W46)</f>
        <v/>
      </c>
      <c r="S46" s="553" t="str">
        <f>IF(②社員基本データ入力!X46="","",②社員基本データ入力!X46)</f>
        <v/>
      </c>
      <c r="T46" s="320" t="str">
        <f>IF(②社員基本データ入力!Y46="","",②社員基本データ入力!Y46)</f>
        <v/>
      </c>
      <c r="U46" s="554" t="str">
        <f>IF(③残業代込み賃金設計一覧表!U46="","",③残業代込み賃金設計一覧表!U46)</f>
        <v/>
      </c>
      <c r="V46" s="554" t="str">
        <f>IF(③残業代込み賃金設計一覧表!V46="","",③残業代込み賃金設計一覧表!V46)</f>
        <v/>
      </c>
      <c r="W46" s="555" t="str">
        <f>IF(③残業代込み賃金設計一覧表!W46="","",③残業代込み賃金設計一覧表!W46)</f>
        <v/>
      </c>
      <c r="X46" s="555" t="str">
        <f>IF(③残業代込み賃金設計一覧表!X46="","",③残業代込み賃金設計一覧表!X46)</f>
        <v/>
      </c>
      <c r="Y46" s="329" t="str">
        <f>IF(③残業代込み賃金設計一覧表!AE46="","",③残業代込み賃金設計一覧表!AE46)</f>
        <v/>
      </c>
      <c r="Z46" s="320" t="str">
        <f>IF(②社員基本データ入力!Z46="","",②社員基本データ入力!Z46)</f>
        <v/>
      </c>
      <c r="AA46" s="320" t="str">
        <f>IF(②社員基本データ入力!AA46="","",②社員基本データ入力!AA46)</f>
        <v/>
      </c>
      <c r="AB46" s="320" t="str">
        <f>IF(②社員基本データ入力!AB46="","",②社員基本データ入力!AB46)</f>
        <v/>
      </c>
      <c r="AC46" s="320" t="str">
        <f>IF(②社員基本データ入力!AC46="","",②社員基本データ入力!AC46)</f>
        <v/>
      </c>
      <c r="AD46" s="320" t="str">
        <f>IF(②社員基本データ入力!AD46="","",②社員基本データ入力!AD46)</f>
        <v/>
      </c>
      <c r="AE46" s="320" t="str">
        <f>IF(②社員基本データ入力!AE46="","",②社員基本データ入力!AE46)</f>
        <v/>
      </c>
      <c r="AF46" s="320" t="str">
        <f>IF(②社員基本データ入力!AF46="","",②社員基本データ入力!AF46)</f>
        <v/>
      </c>
      <c r="AG46" s="320" t="str">
        <f>IF(②社員基本データ入力!AG46="","",②社員基本データ入力!AG46)</f>
        <v/>
      </c>
      <c r="AH46" s="320" t="str">
        <f>IF(②社員基本データ入力!AH46="","",②社員基本データ入力!AH46)</f>
        <v/>
      </c>
      <c r="AI46" s="320" t="str">
        <f>IF(②社員基本データ入力!AI46="","",②社員基本データ入力!AI46)</f>
        <v/>
      </c>
      <c r="AJ46" s="320" t="str">
        <f>IF(②社員基本データ入力!AJ46="","",②社員基本データ入力!AJ46)</f>
        <v/>
      </c>
      <c r="AK46" s="320" t="str">
        <f>IF(②社員基本データ入力!AK46="","",②社員基本データ入力!AK46)</f>
        <v/>
      </c>
      <c r="AL46" s="320" t="str">
        <f>IF(②社員基本データ入力!AL46="","",②社員基本データ入力!AL46)</f>
        <v/>
      </c>
      <c r="AM46" s="320" t="str">
        <f>IF(②社員基本データ入力!AM46="","",②社員基本データ入力!AM46)</f>
        <v/>
      </c>
      <c r="AN46" s="320" t="str">
        <f>IF(②社員基本データ入力!AN46="","",②社員基本データ入力!AN46)</f>
        <v/>
      </c>
      <c r="AO46" s="600" t="str">
        <f>IF(②社員基本データ入力!AO46="","",②社員基本データ入力!AO46)</f>
        <v/>
      </c>
      <c r="AP46" s="607" t="str">
        <f>IF(②社員基本データ入力!AP46="","",②社員基本データ入力!AP46)</f>
        <v/>
      </c>
      <c r="AQ46" s="320" t="str">
        <f>IF(②社員基本データ入力!AQ46="","",②社員基本データ入力!AQ46)</f>
        <v/>
      </c>
      <c r="AR46" s="608" t="str">
        <f>IF(②社員基本データ入力!AR46="","",②社員基本データ入力!AR46)</f>
        <v/>
      </c>
      <c r="AS46" s="603" t="str">
        <f>IF(②社員基本データ入力!AS46="","",②社員基本データ入力!AS46)</f>
        <v/>
      </c>
      <c r="AT46" s="320" t="str">
        <f>IF(②社員基本データ入力!AT46="","",②社員基本データ入力!AT46)</f>
        <v/>
      </c>
      <c r="AU46" s="329" t="str">
        <f>IF(③残業代込み賃金設計一覧表!AF46="","",③残業代込み賃金設計一覧表!AF46)</f>
        <v/>
      </c>
      <c r="AV46" s="329" t="str">
        <f>IF(③残業代込み賃金設計一覧表!AG46="","",③残業代込み賃金設計一覧表!AG46)</f>
        <v/>
      </c>
      <c r="AW46" s="329" t="str">
        <f>IF(③残業代込み賃金設計一覧表!AH46="","",③残業代込み賃金設計一覧表!AH46)</f>
        <v/>
      </c>
      <c r="AX46" s="329" t="str">
        <f>IF(③残業代込み賃金設計一覧表!AI46="","",③残業代込み賃金設計一覧表!AI46)</f>
        <v/>
      </c>
      <c r="AY46" s="329" t="str">
        <f>IF(③残業代込み賃金設計一覧表!AJ46="","",③残業代込み賃金設計一覧表!AJ46)</f>
        <v/>
      </c>
      <c r="AZ46" s="329" t="str">
        <f>IF(③残業代込み賃金設計一覧表!AK46="","",③残業代込み賃金設計一覧表!AK46)</f>
        <v/>
      </c>
      <c r="BA46" s="329" t="str">
        <f>IF(③残業代込み賃金設計一覧表!AL46="","",③残業代込み賃金設計一覧表!AL46)</f>
        <v/>
      </c>
      <c r="BB46" s="329" t="str">
        <f>IF(③残業代込み賃金設計一覧表!AM46="","",③残業代込み賃金設計一覧表!AM46)</f>
        <v/>
      </c>
      <c r="BC46" s="329" t="str">
        <f>IF(③残業代込み賃金設計一覧表!AN46="","",③残業代込み賃金設計一覧表!AN46)</f>
        <v/>
      </c>
      <c r="BD46" s="329" t="str">
        <f>IF(③残業代込み賃金設計一覧表!AO46="","",③残業代込み賃金設計一覧表!AO46)</f>
        <v/>
      </c>
      <c r="BE46" s="329" t="str">
        <f>IF(③残業代込み賃金設計一覧表!AP46="","",③残業代込み賃金設計一覧表!AP46)</f>
        <v/>
      </c>
      <c r="BF46" s="329" t="str">
        <f>IF(③残業代込み賃金設計一覧表!AQ46="","",③残業代込み賃金設計一覧表!AQ46)</f>
        <v/>
      </c>
      <c r="BG46" s="329" t="str">
        <f>IF(③残業代込み賃金設計一覧表!AR46="","",③残業代込み賃金設計一覧表!AR46)</f>
        <v/>
      </c>
      <c r="BH46" s="329" t="str">
        <f>IF(③残業代込み賃金設計一覧表!AS46="","",③残業代込み賃金設計一覧表!AS46)</f>
        <v/>
      </c>
      <c r="BI46" s="329" t="str">
        <f>IF(③残業代込み賃金設計一覧表!AT46="","",③残業代込み賃金設計一覧表!AT46)</f>
        <v/>
      </c>
      <c r="BJ46" s="611" t="str">
        <f>IF(③残業代込み賃金設計一覧表!AU46="","",③残業代込み賃金設計一覧表!AU46)</f>
        <v/>
      </c>
      <c r="BK46" s="618" t="str">
        <f>IF(③残業代込み賃金設計一覧表!AV46="","",③残業代込み賃金設計一覧表!AV46)</f>
        <v/>
      </c>
      <c r="BL46" s="329" t="str">
        <f>IF(③残業代込み賃金設計一覧表!AW46="","",③残業代込み賃金設計一覧表!AW46)</f>
        <v/>
      </c>
      <c r="BM46" s="619" t="str">
        <f>IF(③残業代込み賃金設計一覧表!AX46="","",③残業代込み賃金設計一覧表!AX46)</f>
        <v/>
      </c>
      <c r="BN46" s="614" t="str">
        <f>IF(③残業代込み賃金設計一覧表!AY46="","",③残業代込み賃金設計一覧表!AY46)</f>
        <v/>
      </c>
      <c r="BO46" s="329" t="str">
        <f>IF(③残業代込み賃金設計一覧表!AZ46="","",③残業代込み賃金設計一覧表!AZ46)</f>
        <v/>
      </c>
      <c r="BP46" s="353" t="str">
        <f>IF(②社員基本データ入力!AV46="","",②社員基本データ入力!AV46)</f>
        <v/>
      </c>
      <c r="BQ46" s="353" t="str">
        <f>IF(②社員基本データ入力!AW46="","",②社員基本データ入力!AW46)</f>
        <v/>
      </c>
      <c r="BR46" s="353" t="str">
        <f>IF(②社員基本データ入力!AX46="","",②社員基本データ入力!AX46)</f>
        <v/>
      </c>
      <c r="BS46" s="353" t="str">
        <f>IF(②社員基本データ入力!AY46="","",②社員基本データ入力!AY46)</f>
        <v/>
      </c>
      <c r="BT46" s="346" t="str">
        <f>IF(③残業代込み賃金設計一覧表!BC46="","",③残業代込み賃金設計一覧表!BC46)</f>
        <v/>
      </c>
      <c r="BU46" s="346" t="str">
        <f>IF(③残業代込み賃金設計一覧表!BD46="","",③残業代込み賃金設計一覧表!BD46)</f>
        <v/>
      </c>
      <c r="BV46" s="346" t="str">
        <f>IF(③残業代込み賃金設計一覧表!BE46="","",③残業代込み賃金設計一覧表!BE46)</f>
        <v/>
      </c>
      <c r="BW46" s="346" t="str">
        <f>IF(③残業代込み賃金設計一覧表!BF46="","",③残業代込み賃金設計一覧表!BF46)</f>
        <v/>
      </c>
      <c r="BX46" s="346" t="str">
        <f>IF(③残業代込み賃金設計一覧表!BI46="","",③残業代込み賃金設計一覧表!BI46)</f>
        <v/>
      </c>
      <c r="BY46" s="230" t="str">
        <f>IF(②社員基本データ入力!$AU46="","",②社員基本データ入力!$AU46)</f>
        <v/>
      </c>
      <c r="BZ46" s="346" t="str">
        <f>IF(③残業代込み賃金設計一覧表!$BJ46="","",③残業代込み賃金設計一覧表!$BJ46)</f>
        <v/>
      </c>
      <c r="CA46" s="271" t="str">
        <f t="shared" si="11"/>
        <v/>
      </c>
      <c r="CB46" s="230" t="str">
        <f>IF(②社員基本データ入力!$AZ46="","",②社員基本データ入力!$AZ46)</f>
        <v/>
      </c>
      <c r="CC46" s="346" t="str">
        <f>IF(③残業代込み賃金設計一覧表!$BL46="","",③残業代込み賃金設計一覧表!$BL46)</f>
        <v/>
      </c>
      <c r="CD46" s="271" t="str">
        <f t="shared" si="12"/>
        <v/>
      </c>
      <c r="CE46" s="661"/>
      <c r="CF46" s="381" t="str">
        <f>IF(②社員基本データ入力!BB46="","",②社員基本データ入力!BB46)</f>
        <v/>
      </c>
      <c r="CG46" s="381" t="str">
        <f>IF(②社員基本データ入力!BC46="","",②社員基本データ入力!BC46)</f>
        <v/>
      </c>
      <c r="CH46" s="381" t="str">
        <f>IF(②社員基本データ入力!BD46="","",②社員基本データ入力!BD46)</f>
        <v/>
      </c>
      <c r="CI46" s="364" t="str">
        <f>IF(③残業代込み賃金設計一覧表!BO46="","",③残業代込み賃金設計一覧表!BO46)</f>
        <v/>
      </c>
      <c r="CJ46" s="364" t="str">
        <f>IF(③残業代込み賃金設計一覧表!BP46="","",③残業代込み賃金設計一覧表!BP46)</f>
        <v/>
      </c>
      <c r="CK46" s="364" t="str">
        <f>IF(③残業代込み賃金設計一覧表!BQ46="","",③残業代込み賃金設計一覧表!BQ46)</f>
        <v/>
      </c>
      <c r="CL46" s="661"/>
      <c r="CM46" s="353" t="str">
        <f>IF(②社員基本データ入力!BF46="","",②社員基本データ入力!BF46)</f>
        <v/>
      </c>
      <c r="CN46" s="353" t="str">
        <f>IF(②社員基本データ入力!BG46="","",②社員基本データ入力!BG46)</f>
        <v/>
      </c>
      <c r="CO46" s="353" t="str">
        <f>IF(②社員基本データ入力!BH46="","",②社員基本データ入力!BH46)</f>
        <v/>
      </c>
      <c r="CP46" s="353" t="str">
        <f>IF(②社員基本データ入力!BI46="","",②社員基本データ入力!BI46)</f>
        <v/>
      </c>
      <c r="CQ46" s="353" t="str">
        <f>IF(②社員基本データ入力!BJ46="","",②社員基本データ入力!BJ46)</f>
        <v/>
      </c>
      <c r="CR46" s="346" t="str">
        <f>IF(③残業代込み賃金設計一覧表!BS46="","",③残業代込み賃金設計一覧表!BS46)</f>
        <v/>
      </c>
      <c r="CS46" s="346" t="str">
        <f>IF(③残業代込み賃金設計一覧表!BT46="","",③残業代込み賃金設計一覧表!BT46)</f>
        <v/>
      </c>
      <c r="CT46" s="346" t="str">
        <f>IF(③残業代込み賃金設計一覧表!BU46="","",③残業代込み賃金設計一覧表!BU46)</f>
        <v/>
      </c>
      <c r="CU46" s="346" t="str">
        <f>IF(③残業代込み賃金設計一覧表!BV46="","",③残業代込み賃金設計一覧表!BV46)</f>
        <v/>
      </c>
      <c r="CV46" s="346" t="str">
        <f>IF(③残業代込み賃金設計一覧表!BW46="","",③残業代込み賃金設計一覧表!BW46)</f>
        <v/>
      </c>
      <c r="CW46" s="661"/>
      <c r="CX46" s="386" t="str">
        <f>IF(②社員基本データ入力!BL46="","",②社員基本データ入力!BL46)</f>
        <v/>
      </c>
      <c r="CY46" s="386" t="str">
        <f>IF(②社員基本データ入力!BM46="","",②社員基本データ入力!BM46)</f>
        <v/>
      </c>
      <c r="CZ46" s="387" t="str">
        <f>IF(②社員基本データ入力!BN46="","",②社員基本データ入力!BN46)</f>
        <v/>
      </c>
      <c r="DA46" s="369" t="str">
        <f>IF(③残業代込み賃金設計一覧表!BY46="","",③残業代込み賃金設計一覧表!BY46)</f>
        <v/>
      </c>
      <c r="DB46" s="369" t="str">
        <f>IF(③残業代込み賃金設計一覧表!BZ46="","",③残業代込み賃金設計一覧表!BZ46)</f>
        <v/>
      </c>
      <c r="DC46" s="370" t="str">
        <f>IF(③残業代込み賃金設計一覧表!CA46="","",③残業代込み賃金設計一覧表!CA46)</f>
        <v/>
      </c>
      <c r="DD46" s="661"/>
      <c r="DE46" s="390" t="str">
        <f>IF(②社員基本データ入力!BP46="","",②社員基本データ入力!BP46)</f>
        <v/>
      </c>
      <c r="DF46" s="390" t="str">
        <f>IF(②社員基本データ入力!BQ46="","",②社員基本データ入力!BQ46)</f>
        <v/>
      </c>
      <c r="DG46" s="390" t="str">
        <f>IF(②社員基本データ入力!BR46="","",②社員基本データ入力!BR46)</f>
        <v/>
      </c>
      <c r="DH46" s="661"/>
      <c r="DI46" s="373" t="str">
        <f>IF(③残業代込み賃金設計一覧表!CG46="","",③残業代込み賃金設計一覧表!CG46)</f>
        <v/>
      </c>
      <c r="DJ46" s="373" t="str">
        <f>IF(③残業代込み賃金設計一覧表!CH46="","",③残業代込み賃金設計一覧表!CH46)</f>
        <v/>
      </c>
      <c r="DK46" s="373" t="str">
        <f>IF(③残業代込み賃金設計一覧表!CI46="","",③残業代込み賃金設計一覧表!CI46)</f>
        <v/>
      </c>
      <c r="DL46" s="661"/>
      <c r="DM46" s="373" t="str">
        <f>IF(③残業代込み賃金設計一覧表!CK46="","",③残業代込み賃金設計一覧表!CK46)</f>
        <v/>
      </c>
      <c r="DN46" s="373" t="str">
        <f>IF(③残業代込み賃金設計一覧表!CL46="","",③残業代込み賃金設計一覧表!CL46)</f>
        <v/>
      </c>
      <c r="DO46" s="373" t="str">
        <f>IF(③残業代込み賃金設計一覧表!CM46="","",③残業代込み賃金設計一覧表!CM46)</f>
        <v/>
      </c>
      <c r="DQ46" s="265" t="str">
        <f>IF(③残業代込み賃金設計一覧表!CO46="","",③残業代込み賃金設計一覧表!CO46)</f>
        <v/>
      </c>
      <c r="DS46" s="265" t="str">
        <f>IF(③残業代込み賃金設計一覧表!CQ46="","",③残業代込み賃金設計一覧表!CQ46)</f>
        <v/>
      </c>
    </row>
    <row r="47" spans="1:123" ht="18" customHeight="1" x14ac:dyDescent="0.15">
      <c r="B47" s="131" t="str">
        <f t="shared" si="8"/>
        <v/>
      </c>
      <c r="C47" s="167" t="str">
        <f>IF(②社員基本データ入力!H47="","",②社員基本データ入力!H47)</f>
        <v/>
      </c>
      <c r="D47" s="167" t="str">
        <f>IF(②社員基本データ入力!I47="","",②社員基本データ入力!I47)</f>
        <v/>
      </c>
      <c r="E47" s="167" t="str">
        <f>IF(②社員基本データ入力!J47="","",②社員基本データ入力!J47)</f>
        <v/>
      </c>
      <c r="F47" s="534" t="str">
        <f>IF(②社員基本データ入力!K47="","",②社員基本データ入力!K47)</f>
        <v/>
      </c>
      <c r="G47" s="168" t="str">
        <f>IF(②社員基本データ入力!L47="","",②社員基本データ入力!L47)</f>
        <v/>
      </c>
      <c r="H47" s="167" t="str">
        <f>IF(②社員基本データ入力!M47="","",②社員基本データ入力!M47)</f>
        <v/>
      </c>
      <c r="I47" s="167" t="str">
        <f>IF(②社員基本データ入力!N47="","",②社員基本データ入力!N47)</f>
        <v/>
      </c>
      <c r="J47" s="544" t="str">
        <f>IF(②社員基本データ入力!O47="","",②社員基本データ入力!O47)</f>
        <v/>
      </c>
      <c r="K47" s="544" t="str">
        <f>IF(②社員基本データ入力!P47="","",②社員基本データ入力!P47)</f>
        <v/>
      </c>
      <c r="L47" s="175" t="str">
        <f t="shared" si="13"/>
        <v/>
      </c>
      <c r="M47" s="175" t="str">
        <f t="shared" si="9"/>
        <v/>
      </c>
      <c r="N47" s="175" t="str">
        <f t="shared" si="14"/>
        <v/>
      </c>
      <c r="O47" s="175" t="str">
        <f t="shared" si="10"/>
        <v/>
      </c>
      <c r="P47" s="552" t="str">
        <f>IF(②社員基本データ入力!U47="","",②社員基本データ入力!U47)</f>
        <v/>
      </c>
      <c r="Q47" s="552" t="str">
        <f>IF(②社員基本データ入力!V47="","",②社員基本データ入力!V47)</f>
        <v/>
      </c>
      <c r="R47" s="553" t="str">
        <f>IF(②社員基本データ入力!W47="","",②社員基本データ入力!W47)</f>
        <v/>
      </c>
      <c r="S47" s="553" t="str">
        <f>IF(②社員基本データ入力!X47="","",②社員基本データ入力!X47)</f>
        <v/>
      </c>
      <c r="T47" s="320" t="str">
        <f>IF(②社員基本データ入力!Y47="","",②社員基本データ入力!Y47)</f>
        <v/>
      </c>
      <c r="U47" s="554" t="str">
        <f>IF(③残業代込み賃金設計一覧表!U47="","",③残業代込み賃金設計一覧表!U47)</f>
        <v/>
      </c>
      <c r="V47" s="554" t="str">
        <f>IF(③残業代込み賃金設計一覧表!V47="","",③残業代込み賃金設計一覧表!V47)</f>
        <v/>
      </c>
      <c r="W47" s="555" t="str">
        <f>IF(③残業代込み賃金設計一覧表!W47="","",③残業代込み賃金設計一覧表!W47)</f>
        <v/>
      </c>
      <c r="X47" s="555" t="str">
        <f>IF(③残業代込み賃金設計一覧表!X47="","",③残業代込み賃金設計一覧表!X47)</f>
        <v/>
      </c>
      <c r="Y47" s="329" t="str">
        <f>IF(③残業代込み賃金設計一覧表!AE47="","",③残業代込み賃金設計一覧表!AE47)</f>
        <v/>
      </c>
      <c r="Z47" s="320" t="str">
        <f>IF(②社員基本データ入力!Z47="","",②社員基本データ入力!Z47)</f>
        <v/>
      </c>
      <c r="AA47" s="320" t="str">
        <f>IF(②社員基本データ入力!AA47="","",②社員基本データ入力!AA47)</f>
        <v/>
      </c>
      <c r="AB47" s="320" t="str">
        <f>IF(②社員基本データ入力!AB47="","",②社員基本データ入力!AB47)</f>
        <v/>
      </c>
      <c r="AC47" s="320" t="str">
        <f>IF(②社員基本データ入力!AC47="","",②社員基本データ入力!AC47)</f>
        <v/>
      </c>
      <c r="AD47" s="320" t="str">
        <f>IF(②社員基本データ入力!AD47="","",②社員基本データ入力!AD47)</f>
        <v/>
      </c>
      <c r="AE47" s="320" t="str">
        <f>IF(②社員基本データ入力!AE47="","",②社員基本データ入力!AE47)</f>
        <v/>
      </c>
      <c r="AF47" s="320" t="str">
        <f>IF(②社員基本データ入力!AF47="","",②社員基本データ入力!AF47)</f>
        <v/>
      </c>
      <c r="AG47" s="320" t="str">
        <f>IF(②社員基本データ入力!AG47="","",②社員基本データ入力!AG47)</f>
        <v/>
      </c>
      <c r="AH47" s="320" t="str">
        <f>IF(②社員基本データ入力!AH47="","",②社員基本データ入力!AH47)</f>
        <v/>
      </c>
      <c r="AI47" s="320" t="str">
        <f>IF(②社員基本データ入力!AI47="","",②社員基本データ入力!AI47)</f>
        <v/>
      </c>
      <c r="AJ47" s="320" t="str">
        <f>IF(②社員基本データ入力!AJ47="","",②社員基本データ入力!AJ47)</f>
        <v/>
      </c>
      <c r="AK47" s="320" t="str">
        <f>IF(②社員基本データ入力!AK47="","",②社員基本データ入力!AK47)</f>
        <v/>
      </c>
      <c r="AL47" s="320" t="str">
        <f>IF(②社員基本データ入力!AL47="","",②社員基本データ入力!AL47)</f>
        <v/>
      </c>
      <c r="AM47" s="320" t="str">
        <f>IF(②社員基本データ入力!AM47="","",②社員基本データ入力!AM47)</f>
        <v/>
      </c>
      <c r="AN47" s="320" t="str">
        <f>IF(②社員基本データ入力!AN47="","",②社員基本データ入力!AN47)</f>
        <v/>
      </c>
      <c r="AO47" s="600" t="str">
        <f>IF(②社員基本データ入力!AO47="","",②社員基本データ入力!AO47)</f>
        <v/>
      </c>
      <c r="AP47" s="607" t="str">
        <f>IF(②社員基本データ入力!AP47="","",②社員基本データ入力!AP47)</f>
        <v/>
      </c>
      <c r="AQ47" s="320" t="str">
        <f>IF(②社員基本データ入力!AQ47="","",②社員基本データ入力!AQ47)</f>
        <v/>
      </c>
      <c r="AR47" s="608" t="str">
        <f>IF(②社員基本データ入力!AR47="","",②社員基本データ入力!AR47)</f>
        <v/>
      </c>
      <c r="AS47" s="603" t="str">
        <f>IF(②社員基本データ入力!AS47="","",②社員基本データ入力!AS47)</f>
        <v/>
      </c>
      <c r="AT47" s="320" t="str">
        <f>IF(②社員基本データ入力!AT47="","",②社員基本データ入力!AT47)</f>
        <v/>
      </c>
      <c r="AU47" s="329" t="str">
        <f>IF(③残業代込み賃金設計一覧表!AF47="","",③残業代込み賃金設計一覧表!AF47)</f>
        <v/>
      </c>
      <c r="AV47" s="329" t="str">
        <f>IF(③残業代込み賃金設計一覧表!AG47="","",③残業代込み賃金設計一覧表!AG47)</f>
        <v/>
      </c>
      <c r="AW47" s="329" t="str">
        <f>IF(③残業代込み賃金設計一覧表!AH47="","",③残業代込み賃金設計一覧表!AH47)</f>
        <v/>
      </c>
      <c r="AX47" s="329" t="str">
        <f>IF(③残業代込み賃金設計一覧表!AI47="","",③残業代込み賃金設計一覧表!AI47)</f>
        <v/>
      </c>
      <c r="AY47" s="329" t="str">
        <f>IF(③残業代込み賃金設計一覧表!AJ47="","",③残業代込み賃金設計一覧表!AJ47)</f>
        <v/>
      </c>
      <c r="AZ47" s="329" t="str">
        <f>IF(③残業代込み賃金設計一覧表!AK47="","",③残業代込み賃金設計一覧表!AK47)</f>
        <v/>
      </c>
      <c r="BA47" s="329" t="str">
        <f>IF(③残業代込み賃金設計一覧表!AL47="","",③残業代込み賃金設計一覧表!AL47)</f>
        <v/>
      </c>
      <c r="BB47" s="329" t="str">
        <f>IF(③残業代込み賃金設計一覧表!AM47="","",③残業代込み賃金設計一覧表!AM47)</f>
        <v/>
      </c>
      <c r="BC47" s="329" t="str">
        <f>IF(③残業代込み賃金設計一覧表!AN47="","",③残業代込み賃金設計一覧表!AN47)</f>
        <v/>
      </c>
      <c r="BD47" s="329" t="str">
        <f>IF(③残業代込み賃金設計一覧表!AO47="","",③残業代込み賃金設計一覧表!AO47)</f>
        <v/>
      </c>
      <c r="BE47" s="329" t="str">
        <f>IF(③残業代込み賃金設計一覧表!AP47="","",③残業代込み賃金設計一覧表!AP47)</f>
        <v/>
      </c>
      <c r="BF47" s="329" t="str">
        <f>IF(③残業代込み賃金設計一覧表!AQ47="","",③残業代込み賃金設計一覧表!AQ47)</f>
        <v/>
      </c>
      <c r="BG47" s="329" t="str">
        <f>IF(③残業代込み賃金設計一覧表!AR47="","",③残業代込み賃金設計一覧表!AR47)</f>
        <v/>
      </c>
      <c r="BH47" s="329" t="str">
        <f>IF(③残業代込み賃金設計一覧表!AS47="","",③残業代込み賃金設計一覧表!AS47)</f>
        <v/>
      </c>
      <c r="BI47" s="329" t="str">
        <f>IF(③残業代込み賃金設計一覧表!AT47="","",③残業代込み賃金設計一覧表!AT47)</f>
        <v/>
      </c>
      <c r="BJ47" s="611" t="str">
        <f>IF(③残業代込み賃金設計一覧表!AU47="","",③残業代込み賃金設計一覧表!AU47)</f>
        <v/>
      </c>
      <c r="BK47" s="618" t="str">
        <f>IF(③残業代込み賃金設計一覧表!AV47="","",③残業代込み賃金設計一覧表!AV47)</f>
        <v/>
      </c>
      <c r="BL47" s="329" t="str">
        <f>IF(③残業代込み賃金設計一覧表!AW47="","",③残業代込み賃金設計一覧表!AW47)</f>
        <v/>
      </c>
      <c r="BM47" s="619" t="str">
        <f>IF(③残業代込み賃金設計一覧表!AX47="","",③残業代込み賃金設計一覧表!AX47)</f>
        <v/>
      </c>
      <c r="BN47" s="614" t="str">
        <f>IF(③残業代込み賃金設計一覧表!AY47="","",③残業代込み賃金設計一覧表!AY47)</f>
        <v/>
      </c>
      <c r="BO47" s="329" t="str">
        <f>IF(③残業代込み賃金設計一覧表!AZ47="","",③残業代込み賃金設計一覧表!AZ47)</f>
        <v/>
      </c>
      <c r="BP47" s="353" t="str">
        <f>IF(②社員基本データ入力!AV47="","",②社員基本データ入力!AV47)</f>
        <v/>
      </c>
      <c r="BQ47" s="353" t="str">
        <f>IF(②社員基本データ入力!AW47="","",②社員基本データ入力!AW47)</f>
        <v/>
      </c>
      <c r="BR47" s="353" t="str">
        <f>IF(②社員基本データ入力!AX47="","",②社員基本データ入力!AX47)</f>
        <v/>
      </c>
      <c r="BS47" s="353" t="str">
        <f>IF(②社員基本データ入力!AY47="","",②社員基本データ入力!AY47)</f>
        <v/>
      </c>
      <c r="BT47" s="346" t="str">
        <f>IF(③残業代込み賃金設計一覧表!BC47="","",③残業代込み賃金設計一覧表!BC47)</f>
        <v/>
      </c>
      <c r="BU47" s="346" t="str">
        <f>IF(③残業代込み賃金設計一覧表!BD47="","",③残業代込み賃金設計一覧表!BD47)</f>
        <v/>
      </c>
      <c r="BV47" s="346" t="str">
        <f>IF(③残業代込み賃金設計一覧表!BE47="","",③残業代込み賃金設計一覧表!BE47)</f>
        <v/>
      </c>
      <c r="BW47" s="346" t="str">
        <f>IF(③残業代込み賃金設計一覧表!BF47="","",③残業代込み賃金設計一覧表!BF47)</f>
        <v/>
      </c>
      <c r="BX47" s="346" t="str">
        <f>IF(③残業代込み賃金設計一覧表!BI47="","",③残業代込み賃金設計一覧表!BI47)</f>
        <v/>
      </c>
      <c r="BY47" s="230" t="str">
        <f>IF(②社員基本データ入力!$AU47="","",②社員基本データ入力!$AU47)</f>
        <v/>
      </c>
      <c r="BZ47" s="346" t="str">
        <f>IF(③残業代込み賃金設計一覧表!$BJ47="","",③残業代込み賃金設計一覧表!$BJ47)</f>
        <v/>
      </c>
      <c r="CA47" s="271" t="str">
        <f t="shared" si="11"/>
        <v/>
      </c>
      <c r="CB47" s="230" t="str">
        <f>IF(②社員基本データ入力!$AZ47="","",②社員基本データ入力!$AZ47)</f>
        <v/>
      </c>
      <c r="CC47" s="346" t="str">
        <f>IF(③残業代込み賃金設計一覧表!$BL47="","",③残業代込み賃金設計一覧表!$BL47)</f>
        <v/>
      </c>
      <c r="CD47" s="271" t="str">
        <f t="shared" si="12"/>
        <v/>
      </c>
      <c r="CE47" s="661"/>
      <c r="CF47" s="381" t="str">
        <f>IF(②社員基本データ入力!BB47="","",②社員基本データ入力!BB47)</f>
        <v/>
      </c>
      <c r="CG47" s="381" t="str">
        <f>IF(②社員基本データ入力!BC47="","",②社員基本データ入力!BC47)</f>
        <v/>
      </c>
      <c r="CH47" s="381" t="str">
        <f>IF(②社員基本データ入力!BD47="","",②社員基本データ入力!BD47)</f>
        <v/>
      </c>
      <c r="CI47" s="364" t="str">
        <f>IF(③残業代込み賃金設計一覧表!BO47="","",③残業代込み賃金設計一覧表!BO47)</f>
        <v/>
      </c>
      <c r="CJ47" s="364" t="str">
        <f>IF(③残業代込み賃金設計一覧表!BP47="","",③残業代込み賃金設計一覧表!BP47)</f>
        <v/>
      </c>
      <c r="CK47" s="364" t="str">
        <f>IF(③残業代込み賃金設計一覧表!BQ47="","",③残業代込み賃金設計一覧表!BQ47)</f>
        <v/>
      </c>
      <c r="CL47" s="661"/>
      <c r="CM47" s="353" t="str">
        <f>IF(②社員基本データ入力!BF47="","",②社員基本データ入力!BF47)</f>
        <v/>
      </c>
      <c r="CN47" s="353" t="str">
        <f>IF(②社員基本データ入力!BG47="","",②社員基本データ入力!BG47)</f>
        <v/>
      </c>
      <c r="CO47" s="353" t="str">
        <f>IF(②社員基本データ入力!BH47="","",②社員基本データ入力!BH47)</f>
        <v/>
      </c>
      <c r="CP47" s="353" t="str">
        <f>IF(②社員基本データ入力!BI47="","",②社員基本データ入力!BI47)</f>
        <v/>
      </c>
      <c r="CQ47" s="353" t="str">
        <f>IF(②社員基本データ入力!BJ47="","",②社員基本データ入力!BJ47)</f>
        <v/>
      </c>
      <c r="CR47" s="346" t="str">
        <f>IF(③残業代込み賃金設計一覧表!BS47="","",③残業代込み賃金設計一覧表!BS47)</f>
        <v/>
      </c>
      <c r="CS47" s="346" t="str">
        <f>IF(③残業代込み賃金設計一覧表!BT47="","",③残業代込み賃金設計一覧表!BT47)</f>
        <v/>
      </c>
      <c r="CT47" s="346" t="str">
        <f>IF(③残業代込み賃金設計一覧表!BU47="","",③残業代込み賃金設計一覧表!BU47)</f>
        <v/>
      </c>
      <c r="CU47" s="346" t="str">
        <f>IF(③残業代込み賃金設計一覧表!BV47="","",③残業代込み賃金設計一覧表!BV47)</f>
        <v/>
      </c>
      <c r="CV47" s="346" t="str">
        <f>IF(③残業代込み賃金設計一覧表!BW47="","",③残業代込み賃金設計一覧表!BW47)</f>
        <v/>
      </c>
      <c r="CW47" s="661"/>
      <c r="CX47" s="386" t="str">
        <f>IF(②社員基本データ入力!BL47="","",②社員基本データ入力!BL47)</f>
        <v/>
      </c>
      <c r="CY47" s="386" t="str">
        <f>IF(②社員基本データ入力!BM47="","",②社員基本データ入力!BM47)</f>
        <v/>
      </c>
      <c r="CZ47" s="387" t="str">
        <f>IF(②社員基本データ入力!BN47="","",②社員基本データ入力!BN47)</f>
        <v/>
      </c>
      <c r="DA47" s="369" t="str">
        <f>IF(③残業代込み賃金設計一覧表!BY47="","",③残業代込み賃金設計一覧表!BY47)</f>
        <v/>
      </c>
      <c r="DB47" s="369" t="str">
        <f>IF(③残業代込み賃金設計一覧表!BZ47="","",③残業代込み賃金設計一覧表!BZ47)</f>
        <v/>
      </c>
      <c r="DC47" s="370" t="str">
        <f>IF(③残業代込み賃金設計一覧表!CA47="","",③残業代込み賃金設計一覧表!CA47)</f>
        <v/>
      </c>
      <c r="DD47" s="661"/>
      <c r="DE47" s="390" t="str">
        <f>IF(②社員基本データ入力!BP47="","",②社員基本データ入力!BP47)</f>
        <v/>
      </c>
      <c r="DF47" s="390" t="str">
        <f>IF(②社員基本データ入力!BQ47="","",②社員基本データ入力!BQ47)</f>
        <v/>
      </c>
      <c r="DG47" s="390" t="str">
        <f>IF(②社員基本データ入力!BR47="","",②社員基本データ入力!BR47)</f>
        <v/>
      </c>
      <c r="DH47" s="661"/>
      <c r="DI47" s="373" t="str">
        <f>IF(③残業代込み賃金設計一覧表!CG47="","",③残業代込み賃金設計一覧表!CG47)</f>
        <v/>
      </c>
      <c r="DJ47" s="373" t="str">
        <f>IF(③残業代込み賃金設計一覧表!CH47="","",③残業代込み賃金設計一覧表!CH47)</f>
        <v/>
      </c>
      <c r="DK47" s="373" t="str">
        <f>IF(③残業代込み賃金設計一覧表!CI47="","",③残業代込み賃金設計一覧表!CI47)</f>
        <v/>
      </c>
      <c r="DL47" s="661"/>
      <c r="DM47" s="373" t="str">
        <f>IF(③残業代込み賃金設計一覧表!CK47="","",③残業代込み賃金設計一覧表!CK47)</f>
        <v/>
      </c>
      <c r="DN47" s="373" t="str">
        <f>IF(③残業代込み賃金設計一覧表!CL47="","",③残業代込み賃金設計一覧表!CL47)</f>
        <v/>
      </c>
      <c r="DO47" s="373" t="str">
        <f>IF(③残業代込み賃金設計一覧表!CM47="","",③残業代込み賃金設計一覧表!CM47)</f>
        <v/>
      </c>
      <c r="DQ47" s="265" t="str">
        <f>IF(③残業代込み賃金設計一覧表!CO47="","",③残業代込み賃金設計一覧表!CO47)</f>
        <v/>
      </c>
      <c r="DS47" s="265" t="str">
        <f>IF(③残業代込み賃金設計一覧表!CQ47="","",③残業代込み賃金設計一覧表!CQ47)</f>
        <v/>
      </c>
    </row>
    <row r="48" spans="1:123" ht="18" customHeight="1" x14ac:dyDescent="0.15">
      <c r="B48" s="131" t="str">
        <f t="shared" si="8"/>
        <v/>
      </c>
      <c r="C48" s="167" t="str">
        <f>IF(②社員基本データ入力!H48="","",②社員基本データ入力!H48)</f>
        <v/>
      </c>
      <c r="D48" s="167" t="str">
        <f>IF(②社員基本データ入力!I48="","",②社員基本データ入力!I48)</f>
        <v/>
      </c>
      <c r="E48" s="167" t="str">
        <f>IF(②社員基本データ入力!J48="","",②社員基本データ入力!J48)</f>
        <v/>
      </c>
      <c r="F48" s="534" t="str">
        <f>IF(②社員基本データ入力!K48="","",②社員基本データ入力!K48)</f>
        <v/>
      </c>
      <c r="G48" s="168" t="str">
        <f>IF(②社員基本データ入力!L48="","",②社員基本データ入力!L48)</f>
        <v/>
      </c>
      <c r="H48" s="167" t="str">
        <f>IF(②社員基本データ入力!M48="","",②社員基本データ入力!M48)</f>
        <v/>
      </c>
      <c r="I48" s="167" t="str">
        <f>IF(②社員基本データ入力!N48="","",②社員基本データ入力!N48)</f>
        <v/>
      </c>
      <c r="J48" s="544" t="str">
        <f>IF(②社員基本データ入力!O48="","",②社員基本データ入力!O48)</f>
        <v/>
      </c>
      <c r="K48" s="544" t="str">
        <f>IF(②社員基本データ入力!P48="","",②社員基本データ入力!P48)</f>
        <v/>
      </c>
      <c r="L48" s="175" t="str">
        <f t="shared" si="13"/>
        <v/>
      </c>
      <c r="M48" s="175" t="str">
        <f t="shared" si="9"/>
        <v/>
      </c>
      <c r="N48" s="175" t="str">
        <f t="shared" si="14"/>
        <v/>
      </c>
      <c r="O48" s="175" t="str">
        <f t="shared" si="10"/>
        <v/>
      </c>
      <c r="P48" s="552" t="str">
        <f>IF(②社員基本データ入力!U48="","",②社員基本データ入力!U48)</f>
        <v/>
      </c>
      <c r="Q48" s="552" t="str">
        <f>IF(②社員基本データ入力!V48="","",②社員基本データ入力!V48)</f>
        <v/>
      </c>
      <c r="R48" s="553" t="str">
        <f>IF(②社員基本データ入力!W48="","",②社員基本データ入力!W48)</f>
        <v/>
      </c>
      <c r="S48" s="553" t="str">
        <f>IF(②社員基本データ入力!X48="","",②社員基本データ入力!X48)</f>
        <v/>
      </c>
      <c r="T48" s="320" t="str">
        <f>IF(②社員基本データ入力!Y48="","",②社員基本データ入力!Y48)</f>
        <v/>
      </c>
      <c r="U48" s="554" t="str">
        <f>IF(③残業代込み賃金設計一覧表!U48="","",③残業代込み賃金設計一覧表!U48)</f>
        <v/>
      </c>
      <c r="V48" s="554" t="str">
        <f>IF(③残業代込み賃金設計一覧表!V48="","",③残業代込み賃金設計一覧表!V48)</f>
        <v/>
      </c>
      <c r="W48" s="555" t="str">
        <f>IF(③残業代込み賃金設計一覧表!W48="","",③残業代込み賃金設計一覧表!W48)</f>
        <v/>
      </c>
      <c r="X48" s="555" t="str">
        <f>IF(③残業代込み賃金設計一覧表!X48="","",③残業代込み賃金設計一覧表!X48)</f>
        <v/>
      </c>
      <c r="Y48" s="329" t="str">
        <f>IF(③残業代込み賃金設計一覧表!AE48="","",③残業代込み賃金設計一覧表!AE48)</f>
        <v/>
      </c>
      <c r="Z48" s="320" t="str">
        <f>IF(②社員基本データ入力!Z48="","",②社員基本データ入力!Z48)</f>
        <v/>
      </c>
      <c r="AA48" s="320" t="str">
        <f>IF(②社員基本データ入力!AA48="","",②社員基本データ入力!AA48)</f>
        <v/>
      </c>
      <c r="AB48" s="320" t="str">
        <f>IF(②社員基本データ入力!AB48="","",②社員基本データ入力!AB48)</f>
        <v/>
      </c>
      <c r="AC48" s="320" t="str">
        <f>IF(②社員基本データ入力!AC48="","",②社員基本データ入力!AC48)</f>
        <v/>
      </c>
      <c r="AD48" s="320" t="str">
        <f>IF(②社員基本データ入力!AD48="","",②社員基本データ入力!AD48)</f>
        <v/>
      </c>
      <c r="AE48" s="320" t="str">
        <f>IF(②社員基本データ入力!AE48="","",②社員基本データ入力!AE48)</f>
        <v/>
      </c>
      <c r="AF48" s="320" t="str">
        <f>IF(②社員基本データ入力!AF48="","",②社員基本データ入力!AF48)</f>
        <v/>
      </c>
      <c r="AG48" s="320" t="str">
        <f>IF(②社員基本データ入力!AG48="","",②社員基本データ入力!AG48)</f>
        <v/>
      </c>
      <c r="AH48" s="320" t="str">
        <f>IF(②社員基本データ入力!AH48="","",②社員基本データ入力!AH48)</f>
        <v/>
      </c>
      <c r="AI48" s="320" t="str">
        <f>IF(②社員基本データ入力!AI48="","",②社員基本データ入力!AI48)</f>
        <v/>
      </c>
      <c r="AJ48" s="320" t="str">
        <f>IF(②社員基本データ入力!AJ48="","",②社員基本データ入力!AJ48)</f>
        <v/>
      </c>
      <c r="AK48" s="320" t="str">
        <f>IF(②社員基本データ入力!AK48="","",②社員基本データ入力!AK48)</f>
        <v/>
      </c>
      <c r="AL48" s="320" t="str">
        <f>IF(②社員基本データ入力!AL48="","",②社員基本データ入力!AL48)</f>
        <v/>
      </c>
      <c r="AM48" s="320" t="str">
        <f>IF(②社員基本データ入力!AM48="","",②社員基本データ入力!AM48)</f>
        <v/>
      </c>
      <c r="AN48" s="320" t="str">
        <f>IF(②社員基本データ入力!AN48="","",②社員基本データ入力!AN48)</f>
        <v/>
      </c>
      <c r="AO48" s="600" t="str">
        <f>IF(②社員基本データ入力!AO48="","",②社員基本データ入力!AO48)</f>
        <v/>
      </c>
      <c r="AP48" s="607" t="str">
        <f>IF(②社員基本データ入力!AP48="","",②社員基本データ入力!AP48)</f>
        <v/>
      </c>
      <c r="AQ48" s="320" t="str">
        <f>IF(②社員基本データ入力!AQ48="","",②社員基本データ入力!AQ48)</f>
        <v/>
      </c>
      <c r="AR48" s="608" t="str">
        <f>IF(②社員基本データ入力!AR48="","",②社員基本データ入力!AR48)</f>
        <v/>
      </c>
      <c r="AS48" s="603" t="str">
        <f>IF(②社員基本データ入力!AS48="","",②社員基本データ入力!AS48)</f>
        <v/>
      </c>
      <c r="AT48" s="320" t="str">
        <f>IF(②社員基本データ入力!AT48="","",②社員基本データ入力!AT48)</f>
        <v/>
      </c>
      <c r="AU48" s="329" t="str">
        <f>IF(③残業代込み賃金設計一覧表!AF48="","",③残業代込み賃金設計一覧表!AF48)</f>
        <v/>
      </c>
      <c r="AV48" s="329" t="str">
        <f>IF(③残業代込み賃金設計一覧表!AG48="","",③残業代込み賃金設計一覧表!AG48)</f>
        <v/>
      </c>
      <c r="AW48" s="329" t="str">
        <f>IF(③残業代込み賃金設計一覧表!AH48="","",③残業代込み賃金設計一覧表!AH48)</f>
        <v/>
      </c>
      <c r="AX48" s="329" t="str">
        <f>IF(③残業代込み賃金設計一覧表!AI48="","",③残業代込み賃金設計一覧表!AI48)</f>
        <v/>
      </c>
      <c r="AY48" s="329" t="str">
        <f>IF(③残業代込み賃金設計一覧表!AJ48="","",③残業代込み賃金設計一覧表!AJ48)</f>
        <v/>
      </c>
      <c r="AZ48" s="329" t="str">
        <f>IF(③残業代込み賃金設計一覧表!AK48="","",③残業代込み賃金設計一覧表!AK48)</f>
        <v/>
      </c>
      <c r="BA48" s="329" t="str">
        <f>IF(③残業代込み賃金設計一覧表!AL48="","",③残業代込み賃金設計一覧表!AL48)</f>
        <v/>
      </c>
      <c r="BB48" s="329" t="str">
        <f>IF(③残業代込み賃金設計一覧表!AM48="","",③残業代込み賃金設計一覧表!AM48)</f>
        <v/>
      </c>
      <c r="BC48" s="329" t="str">
        <f>IF(③残業代込み賃金設計一覧表!AN48="","",③残業代込み賃金設計一覧表!AN48)</f>
        <v/>
      </c>
      <c r="BD48" s="329" t="str">
        <f>IF(③残業代込み賃金設計一覧表!AO48="","",③残業代込み賃金設計一覧表!AO48)</f>
        <v/>
      </c>
      <c r="BE48" s="329" t="str">
        <f>IF(③残業代込み賃金設計一覧表!AP48="","",③残業代込み賃金設計一覧表!AP48)</f>
        <v/>
      </c>
      <c r="BF48" s="329" t="str">
        <f>IF(③残業代込み賃金設計一覧表!AQ48="","",③残業代込み賃金設計一覧表!AQ48)</f>
        <v/>
      </c>
      <c r="BG48" s="329" t="str">
        <f>IF(③残業代込み賃金設計一覧表!AR48="","",③残業代込み賃金設計一覧表!AR48)</f>
        <v/>
      </c>
      <c r="BH48" s="329" t="str">
        <f>IF(③残業代込み賃金設計一覧表!AS48="","",③残業代込み賃金設計一覧表!AS48)</f>
        <v/>
      </c>
      <c r="BI48" s="329" t="str">
        <f>IF(③残業代込み賃金設計一覧表!AT48="","",③残業代込み賃金設計一覧表!AT48)</f>
        <v/>
      </c>
      <c r="BJ48" s="611" t="str">
        <f>IF(③残業代込み賃金設計一覧表!AU48="","",③残業代込み賃金設計一覧表!AU48)</f>
        <v/>
      </c>
      <c r="BK48" s="618" t="str">
        <f>IF(③残業代込み賃金設計一覧表!AV48="","",③残業代込み賃金設計一覧表!AV48)</f>
        <v/>
      </c>
      <c r="BL48" s="329" t="str">
        <f>IF(③残業代込み賃金設計一覧表!AW48="","",③残業代込み賃金設計一覧表!AW48)</f>
        <v/>
      </c>
      <c r="BM48" s="619" t="str">
        <f>IF(③残業代込み賃金設計一覧表!AX48="","",③残業代込み賃金設計一覧表!AX48)</f>
        <v/>
      </c>
      <c r="BN48" s="614" t="str">
        <f>IF(③残業代込み賃金設計一覧表!AY48="","",③残業代込み賃金設計一覧表!AY48)</f>
        <v/>
      </c>
      <c r="BO48" s="329" t="str">
        <f>IF(③残業代込み賃金設計一覧表!AZ48="","",③残業代込み賃金設計一覧表!AZ48)</f>
        <v/>
      </c>
      <c r="BP48" s="353" t="str">
        <f>IF(②社員基本データ入力!AV48="","",②社員基本データ入力!AV48)</f>
        <v/>
      </c>
      <c r="BQ48" s="353" t="str">
        <f>IF(②社員基本データ入力!AW48="","",②社員基本データ入力!AW48)</f>
        <v/>
      </c>
      <c r="BR48" s="353" t="str">
        <f>IF(②社員基本データ入力!AX48="","",②社員基本データ入力!AX48)</f>
        <v/>
      </c>
      <c r="BS48" s="353" t="str">
        <f>IF(②社員基本データ入力!AY48="","",②社員基本データ入力!AY48)</f>
        <v/>
      </c>
      <c r="BT48" s="346" t="str">
        <f>IF(③残業代込み賃金設計一覧表!BC48="","",③残業代込み賃金設計一覧表!BC48)</f>
        <v/>
      </c>
      <c r="BU48" s="346" t="str">
        <f>IF(③残業代込み賃金設計一覧表!BD48="","",③残業代込み賃金設計一覧表!BD48)</f>
        <v/>
      </c>
      <c r="BV48" s="346" t="str">
        <f>IF(③残業代込み賃金設計一覧表!BE48="","",③残業代込み賃金設計一覧表!BE48)</f>
        <v/>
      </c>
      <c r="BW48" s="346" t="str">
        <f>IF(③残業代込み賃金設計一覧表!BF48="","",③残業代込み賃金設計一覧表!BF48)</f>
        <v/>
      </c>
      <c r="BX48" s="346" t="str">
        <f>IF(③残業代込み賃金設計一覧表!BI48="","",③残業代込み賃金設計一覧表!BI48)</f>
        <v/>
      </c>
      <c r="BY48" s="230" t="str">
        <f>IF(②社員基本データ入力!$AU48="","",②社員基本データ入力!$AU48)</f>
        <v/>
      </c>
      <c r="BZ48" s="346" t="str">
        <f>IF(③残業代込み賃金設計一覧表!$BJ48="","",③残業代込み賃金設計一覧表!$BJ48)</f>
        <v/>
      </c>
      <c r="CA48" s="271" t="str">
        <f t="shared" si="11"/>
        <v/>
      </c>
      <c r="CB48" s="230" t="str">
        <f>IF(②社員基本データ入力!$AZ48="","",②社員基本データ入力!$AZ48)</f>
        <v/>
      </c>
      <c r="CC48" s="346" t="str">
        <f>IF(③残業代込み賃金設計一覧表!$BL48="","",③残業代込み賃金設計一覧表!$BL48)</f>
        <v/>
      </c>
      <c r="CD48" s="271" t="str">
        <f t="shared" si="12"/>
        <v/>
      </c>
      <c r="CE48" s="661"/>
      <c r="CF48" s="381" t="str">
        <f>IF(②社員基本データ入力!BB48="","",②社員基本データ入力!BB48)</f>
        <v/>
      </c>
      <c r="CG48" s="381" t="str">
        <f>IF(②社員基本データ入力!BC48="","",②社員基本データ入力!BC48)</f>
        <v/>
      </c>
      <c r="CH48" s="381" t="str">
        <f>IF(②社員基本データ入力!BD48="","",②社員基本データ入力!BD48)</f>
        <v/>
      </c>
      <c r="CI48" s="364" t="str">
        <f>IF(③残業代込み賃金設計一覧表!BO48="","",③残業代込み賃金設計一覧表!BO48)</f>
        <v/>
      </c>
      <c r="CJ48" s="364" t="str">
        <f>IF(③残業代込み賃金設計一覧表!BP48="","",③残業代込み賃金設計一覧表!BP48)</f>
        <v/>
      </c>
      <c r="CK48" s="364" t="str">
        <f>IF(③残業代込み賃金設計一覧表!BQ48="","",③残業代込み賃金設計一覧表!BQ48)</f>
        <v/>
      </c>
      <c r="CL48" s="661"/>
      <c r="CM48" s="353" t="str">
        <f>IF(②社員基本データ入力!BF48="","",②社員基本データ入力!BF48)</f>
        <v/>
      </c>
      <c r="CN48" s="353" t="str">
        <f>IF(②社員基本データ入力!BG48="","",②社員基本データ入力!BG48)</f>
        <v/>
      </c>
      <c r="CO48" s="353" t="str">
        <f>IF(②社員基本データ入力!BH48="","",②社員基本データ入力!BH48)</f>
        <v/>
      </c>
      <c r="CP48" s="353" t="str">
        <f>IF(②社員基本データ入力!BI48="","",②社員基本データ入力!BI48)</f>
        <v/>
      </c>
      <c r="CQ48" s="353" t="str">
        <f>IF(②社員基本データ入力!BJ48="","",②社員基本データ入力!BJ48)</f>
        <v/>
      </c>
      <c r="CR48" s="346" t="str">
        <f>IF(③残業代込み賃金設計一覧表!BS48="","",③残業代込み賃金設計一覧表!BS48)</f>
        <v/>
      </c>
      <c r="CS48" s="346" t="str">
        <f>IF(③残業代込み賃金設計一覧表!BT48="","",③残業代込み賃金設計一覧表!BT48)</f>
        <v/>
      </c>
      <c r="CT48" s="346" t="str">
        <f>IF(③残業代込み賃金設計一覧表!BU48="","",③残業代込み賃金設計一覧表!BU48)</f>
        <v/>
      </c>
      <c r="CU48" s="346" t="str">
        <f>IF(③残業代込み賃金設計一覧表!BV48="","",③残業代込み賃金設計一覧表!BV48)</f>
        <v/>
      </c>
      <c r="CV48" s="346" t="str">
        <f>IF(③残業代込み賃金設計一覧表!BW48="","",③残業代込み賃金設計一覧表!BW48)</f>
        <v/>
      </c>
      <c r="CW48" s="661"/>
      <c r="CX48" s="386" t="str">
        <f>IF(②社員基本データ入力!BL48="","",②社員基本データ入力!BL48)</f>
        <v/>
      </c>
      <c r="CY48" s="386" t="str">
        <f>IF(②社員基本データ入力!BM48="","",②社員基本データ入力!BM48)</f>
        <v/>
      </c>
      <c r="CZ48" s="387" t="str">
        <f>IF(②社員基本データ入力!BN48="","",②社員基本データ入力!BN48)</f>
        <v/>
      </c>
      <c r="DA48" s="369" t="str">
        <f>IF(③残業代込み賃金設計一覧表!BY48="","",③残業代込み賃金設計一覧表!BY48)</f>
        <v/>
      </c>
      <c r="DB48" s="369" t="str">
        <f>IF(③残業代込み賃金設計一覧表!BZ48="","",③残業代込み賃金設計一覧表!BZ48)</f>
        <v/>
      </c>
      <c r="DC48" s="370" t="str">
        <f>IF(③残業代込み賃金設計一覧表!CA48="","",③残業代込み賃金設計一覧表!CA48)</f>
        <v/>
      </c>
      <c r="DD48" s="661"/>
      <c r="DE48" s="390" t="str">
        <f>IF(②社員基本データ入力!BP48="","",②社員基本データ入力!BP48)</f>
        <v/>
      </c>
      <c r="DF48" s="390" t="str">
        <f>IF(②社員基本データ入力!BQ48="","",②社員基本データ入力!BQ48)</f>
        <v/>
      </c>
      <c r="DG48" s="390" t="str">
        <f>IF(②社員基本データ入力!BR48="","",②社員基本データ入力!BR48)</f>
        <v/>
      </c>
      <c r="DH48" s="661"/>
      <c r="DI48" s="373" t="str">
        <f>IF(③残業代込み賃金設計一覧表!CG48="","",③残業代込み賃金設計一覧表!CG48)</f>
        <v/>
      </c>
      <c r="DJ48" s="373" t="str">
        <f>IF(③残業代込み賃金設計一覧表!CH48="","",③残業代込み賃金設計一覧表!CH48)</f>
        <v/>
      </c>
      <c r="DK48" s="373" t="str">
        <f>IF(③残業代込み賃金設計一覧表!CI48="","",③残業代込み賃金設計一覧表!CI48)</f>
        <v/>
      </c>
      <c r="DL48" s="661"/>
      <c r="DM48" s="373" t="str">
        <f>IF(③残業代込み賃金設計一覧表!CK48="","",③残業代込み賃金設計一覧表!CK48)</f>
        <v/>
      </c>
      <c r="DN48" s="373" t="str">
        <f>IF(③残業代込み賃金設計一覧表!CL48="","",③残業代込み賃金設計一覧表!CL48)</f>
        <v/>
      </c>
      <c r="DO48" s="373" t="str">
        <f>IF(③残業代込み賃金設計一覧表!CM48="","",③残業代込み賃金設計一覧表!CM48)</f>
        <v/>
      </c>
      <c r="DQ48" s="265" t="str">
        <f>IF(③残業代込み賃金設計一覧表!CO48="","",③残業代込み賃金設計一覧表!CO48)</f>
        <v/>
      </c>
      <c r="DS48" s="265" t="str">
        <f>IF(③残業代込み賃金設計一覧表!CQ48="","",③残業代込み賃金設計一覧表!CQ48)</f>
        <v/>
      </c>
    </row>
    <row r="49" spans="2:123" ht="18" customHeight="1" x14ac:dyDescent="0.15">
      <c r="B49" s="131" t="str">
        <f t="shared" si="8"/>
        <v/>
      </c>
      <c r="C49" s="167" t="str">
        <f>IF(②社員基本データ入力!H49="","",②社員基本データ入力!H49)</f>
        <v/>
      </c>
      <c r="D49" s="167" t="str">
        <f>IF(②社員基本データ入力!I49="","",②社員基本データ入力!I49)</f>
        <v/>
      </c>
      <c r="E49" s="167" t="str">
        <f>IF(②社員基本データ入力!J49="","",②社員基本データ入力!J49)</f>
        <v/>
      </c>
      <c r="F49" s="534" t="str">
        <f>IF(②社員基本データ入力!K49="","",②社員基本データ入力!K49)</f>
        <v/>
      </c>
      <c r="G49" s="168" t="str">
        <f>IF(②社員基本データ入力!L49="","",②社員基本データ入力!L49)</f>
        <v/>
      </c>
      <c r="H49" s="167" t="str">
        <f>IF(②社員基本データ入力!M49="","",②社員基本データ入力!M49)</f>
        <v/>
      </c>
      <c r="I49" s="167" t="str">
        <f>IF(②社員基本データ入力!N49="","",②社員基本データ入力!N49)</f>
        <v/>
      </c>
      <c r="J49" s="544" t="str">
        <f>IF(②社員基本データ入力!O49="","",②社員基本データ入力!O49)</f>
        <v/>
      </c>
      <c r="K49" s="544" t="str">
        <f>IF(②社員基本データ入力!P49="","",②社員基本データ入力!P49)</f>
        <v/>
      </c>
      <c r="L49" s="175" t="str">
        <f t="shared" si="13"/>
        <v/>
      </c>
      <c r="M49" s="175" t="str">
        <f t="shared" si="9"/>
        <v/>
      </c>
      <c r="N49" s="175" t="str">
        <f t="shared" si="14"/>
        <v/>
      </c>
      <c r="O49" s="175" t="str">
        <f t="shared" si="10"/>
        <v/>
      </c>
      <c r="P49" s="552" t="str">
        <f>IF(②社員基本データ入力!U49="","",②社員基本データ入力!U49)</f>
        <v/>
      </c>
      <c r="Q49" s="552" t="str">
        <f>IF(②社員基本データ入力!V49="","",②社員基本データ入力!V49)</f>
        <v/>
      </c>
      <c r="R49" s="553" t="str">
        <f>IF(②社員基本データ入力!W49="","",②社員基本データ入力!W49)</f>
        <v/>
      </c>
      <c r="S49" s="553" t="str">
        <f>IF(②社員基本データ入力!X49="","",②社員基本データ入力!X49)</f>
        <v/>
      </c>
      <c r="T49" s="320" t="str">
        <f>IF(②社員基本データ入力!Y49="","",②社員基本データ入力!Y49)</f>
        <v/>
      </c>
      <c r="U49" s="554" t="str">
        <f>IF(③残業代込み賃金設計一覧表!U49="","",③残業代込み賃金設計一覧表!U49)</f>
        <v/>
      </c>
      <c r="V49" s="554" t="str">
        <f>IF(③残業代込み賃金設計一覧表!V49="","",③残業代込み賃金設計一覧表!V49)</f>
        <v/>
      </c>
      <c r="W49" s="555" t="str">
        <f>IF(③残業代込み賃金設計一覧表!W49="","",③残業代込み賃金設計一覧表!W49)</f>
        <v/>
      </c>
      <c r="X49" s="555" t="str">
        <f>IF(③残業代込み賃金設計一覧表!X49="","",③残業代込み賃金設計一覧表!X49)</f>
        <v/>
      </c>
      <c r="Y49" s="329" t="str">
        <f>IF(③残業代込み賃金設計一覧表!AE49="","",③残業代込み賃金設計一覧表!AE49)</f>
        <v/>
      </c>
      <c r="Z49" s="320" t="str">
        <f>IF(②社員基本データ入力!Z49="","",②社員基本データ入力!Z49)</f>
        <v/>
      </c>
      <c r="AA49" s="320" t="str">
        <f>IF(②社員基本データ入力!AA49="","",②社員基本データ入力!AA49)</f>
        <v/>
      </c>
      <c r="AB49" s="320" t="str">
        <f>IF(②社員基本データ入力!AB49="","",②社員基本データ入力!AB49)</f>
        <v/>
      </c>
      <c r="AC49" s="320" t="str">
        <f>IF(②社員基本データ入力!AC49="","",②社員基本データ入力!AC49)</f>
        <v/>
      </c>
      <c r="AD49" s="320" t="str">
        <f>IF(②社員基本データ入力!AD49="","",②社員基本データ入力!AD49)</f>
        <v/>
      </c>
      <c r="AE49" s="320" t="str">
        <f>IF(②社員基本データ入力!AE49="","",②社員基本データ入力!AE49)</f>
        <v/>
      </c>
      <c r="AF49" s="320" t="str">
        <f>IF(②社員基本データ入力!AF49="","",②社員基本データ入力!AF49)</f>
        <v/>
      </c>
      <c r="AG49" s="320" t="str">
        <f>IF(②社員基本データ入力!AG49="","",②社員基本データ入力!AG49)</f>
        <v/>
      </c>
      <c r="AH49" s="320" t="str">
        <f>IF(②社員基本データ入力!AH49="","",②社員基本データ入力!AH49)</f>
        <v/>
      </c>
      <c r="AI49" s="320" t="str">
        <f>IF(②社員基本データ入力!AI49="","",②社員基本データ入力!AI49)</f>
        <v/>
      </c>
      <c r="AJ49" s="320" t="str">
        <f>IF(②社員基本データ入力!AJ49="","",②社員基本データ入力!AJ49)</f>
        <v/>
      </c>
      <c r="AK49" s="320" t="str">
        <f>IF(②社員基本データ入力!AK49="","",②社員基本データ入力!AK49)</f>
        <v/>
      </c>
      <c r="AL49" s="320" t="str">
        <f>IF(②社員基本データ入力!AL49="","",②社員基本データ入力!AL49)</f>
        <v/>
      </c>
      <c r="AM49" s="320" t="str">
        <f>IF(②社員基本データ入力!AM49="","",②社員基本データ入力!AM49)</f>
        <v/>
      </c>
      <c r="AN49" s="320" t="str">
        <f>IF(②社員基本データ入力!AN49="","",②社員基本データ入力!AN49)</f>
        <v/>
      </c>
      <c r="AO49" s="600" t="str">
        <f>IF(②社員基本データ入力!AO49="","",②社員基本データ入力!AO49)</f>
        <v/>
      </c>
      <c r="AP49" s="607" t="str">
        <f>IF(②社員基本データ入力!AP49="","",②社員基本データ入力!AP49)</f>
        <v/>
      </c>
      <c r="AQ49" s="320" t="str">
        <f>IF(②社員基本データ入力!AQ49="","",②社員基本データ入力!AQ49)</f>
        <v/>
      </c>
      <c r="AR49" s="608" t="str">
        <f>IF(②社員基本データ入力!AR49="","",②社員基本データ入力!AR49)</f>
        <v/>
      </c>
      <c r="AS49" s="603" t="str">
        <f>IF(②社員基本データ入力!AS49="","",②社員基本データ入力!AS49)</f>
        <v/>
      </c>
      <c r="AT49" s="320" t="str">
        <f>IF(②社員基本データ入力!AT49="","",②社員基本データ入力!AT49)</f>
        <v/>
      </c>
      <c r="AU49" s="329" t="str">
        <f>IF(③残業代込み賃金設計一覧表!AF49="","",③残業代込み賃金設計一覧表!AF49)</f>
        <v/>
      </c>
      <c r="AV49" s="329" t="str">
        <f>IF(③残業代込み賃金設計一覧表!AG49="","",③残業代込み賃金設計一覧表!AG49)</f>
        <v/>
      </c>
      <c r="AW49" s="329" t="str">
        <f>IF(③残業代込み賃金設計一覧表!AH49="","",③残業代込み賃金設計一覧表!AH49)</f>
        <v/>
      </c>
      <c r="AX49" s="329" t="str">
        <f>IF(③残業代込み賃金設計一覧表!AI49="","",③残業代込み賃金設計一覧表!AI49)</f>
        <v/>
      </c>
      <c r="AY49" s="329" t="str">
        <f>IF(③残業代込み賃金設計一覧表!AJ49="","",③残業代込み賃金設計一覧表!AJ49)</f>
        <v/>
      </c>
      <c r="AZ49" s="329" t="str">
        <f>IF(③残業代込み賃金設計一覧表!AK49="","",③残業代込み賃金設計一覧表!AK49)</f>
        <v/>
      </c>
      <c r="BA49" s="329" t="str">
        <f>IF(③残業代込み賃金設計一覧表!AL49="","",③残業代込み賃金設計一覧表!AL49)</f>
        <v/>
      </c>
      <c r="BB49" s="329" t="str">
        <f>IF(③残業代込み賃金設計一覧表!AM49="","",③残業代込み賃金設計一覧表!AM49)</f>
        <v/>
      </c>
      <c r="BC49" s="329" t="str">
        <f>IF(③残業代込み賃金設計一覧表!AN49="","",③残業代込み賃金設計一覧表!AN49)</f>
        <v/>
      </c>
      <c r="BD49" s="329" t="str">
        <f>IF(③残業代込み賃金設計一覧表!AO49="","",③残業代込み賃金設計一覧表!AO49)</f>
        <v/>
      </c>
      <c r="BE49" s="329" t="str">
        <f>IF(③残業代込み賃金設計一覧表!AP49="","",③残業代込み賃金設計一覧表!AP49)</f>
        <v/>
      </c>
      <c r="BF49" s="329" t="str">
        <f>IF(③残業代込み賃金設計一覧表!AQ49="","",③残業代込み賃金設計一覧表!AQ49)</f>
        <v/>
      </c>
      <c r="BG49" s="329" t="str">
        <f>IF(③残業代込み賃金設計一覧表!AR49="","",③残業代込み賃金設計一覧表!AR49)</f>
        <v/>
      </c>
      <c r="BH49" s="329" t="str">
        <f>IF(③残業代込み賃金設計一覧表!AS49="","",③残業代込み賃金設計一覧表!AS49)</f>
        <v/>
      </c>
      <c r="BI49" s="329" t="str">
        <f>IF(③残業代込み賃金設計一覧表!AT49="","",③残業代込み賃金設計一覧表!AT49)</f>
        <v/>
      </c>
      <c r="BJ49" s="611" t="str">
        <f>IF(③残業代込み賃金設計一覧表!AU49="","",③残業代込み賃金設計一覧表!AU49)</f>
        <v/>
      </c>
      <c r="BK49" s="618" t="str">
        <f>IF(③残業代込み賃金設計一覧表!AV49="","",③残業代込み賃金設計一覧表!AV49)</f>
        <v/>
      </c>
      <c r="BL49" s="329" t="str">
        <f>IF(③残業代込み賃金設計一覧表!AW49="","",③残業代込み賃金設計一覧表!AW49)</f>
        <v/>
      </c>
      <c r="BM49" s="619" t="str">
        <f>IF(③残業代込み賃金設計一覧表!AX49="","",③残業代込み賃金設計一覧表!AX49)</f>
        <v/>
      </c>
      <c r="BN49" s="614" t="str">
        <f>IF(③残業代込み賃金設計一覧表!AY49="","",③残業代込み賃金設計一覧表!AY49)</f>
        <v/>
      </c>
      <c r="BO49" s="329" t="str">
        <f>IF(③残業代込み賃金設計一覧表!AZ49="","",③残業代込み賃金設計一覧表!AZ49)</f>
        <v/>
      </c>
      <c r="BP49" s="353" t="str">
        <f>IF(②社員基本データ入力!AV49="","",②社員基本データ入力!AV49)</f>
        <v/>
      </c>
      <c r="BQ49" s="353" t="str">
        <f>IF(②社員基本データ入力!AW49="","",②社員基本データ入力!AW49)</f>
        <v/>
      </c>
      <c r="BR49" s="353" t="str">
        <f>IF(②社員基本データ入力!AX49="","",②社員基本データ入力!AX49)</f>
        <v/>
      </c>
      <c r="BS49" s="353" t="str">
        <f>IF(②社員基本データ入力!AY49="","",②社員基本データ入力!AY49)</f>
        <v/>
      </c>
      <c r="BT49" s="346" t="str">
        <f>IF(③残業代込み賃金設計一覧表!BC49="","",③残業代込み賃金設計一覧表!BC49)</f>
        <v/>
      </c>
      <c r="BU49" s="346" t="str">
        <f>IF(③残業代込み賃金設計一覧表!BD49="","",③残業代込み賃金設計一覧表!BD49)</f>
        <v/>
      </c>
      <c r="BV49" s="346" t="str">
        <f>IF(③残業代込み賃金設計一覧表!BE49="","",③残業代込み賃金設計一覧表!BE49)</f>
        <v/>
      </c>
      <c r="BW49" s="346" t="str">
        <f>IF(③残業代込み賃金設計一覧表!BF49="","",③残業代込み賃金設計一覧表!BF49)</f>
        <v/>
      </c>
      <c r="BX49" s="346" t="str">
        <f>IF(③残業代込み賃金設計一覧表!BI49="","",③残業代込み賃金設計一覧表!BI49)</f>
        <v/>
      </c>
      <c r="BY49" s="230" t="str">
        <f>IF(②社員基本データ入力!$AU49="","",②社員基本データ入力!$AU49)</f>
        <v/>
      </c>
      <c r="BZ49" s="346" t="str">
        <f>IF(③残業代込み賃金設計一覧表!$BJ49="","",③残業代込み賃金設計一覧表!$BJ49)</f>
        <v/>
      </c>
      <c r="CA49" s="271" t="str">
        <f t="shared" si="11"/>
        <v/>
      </c>
      <c r="CB49" s="230" t="str">
        <f>IF(②社員基本データ入力!$AZ49="","",②社員基本データ入力!$AZ49)</f>
        <v/>
      </c>
      <c r="CC49" s="346" t="str">
        <f>IF(③残業代込み賃金設計一覧表!$BL49="","",③残業代込み賃金設計一覧表!$BL49)</f>
        <v/>
      </c>
      <c r="CD49" s="271" t="str">
        <f t="shared" si="12"/>
        <v/>
      </c>
      <c r="CE49" s="661"/>
      <c r="CF49" s="381" t="str">
        <f>IF(②社員基本データ入力!BB49="","",②社員基本データ入力!BB49)</f>
        <v/>
      </c>
      <c r="CG49" s="381" t="str">
        <f>IF(②社員基本データ入力!BC49="","",②社員基本データ入力!BC49)</f>
        <v/>
      </c>
      <c r="CH49" s="381" t="str">
        <f>IF(②社員基本データ入力!BD49="","",②社員基本データ入力!BD49)</f>
        <v/>
      </c>
      <c r="CI49" s="364" t="str">
        <f>IF(③残業代込み賃金設計一覧表!BO49="","",③残業代込み賃金設計一覧表!BO49)</f>
        <v/>
      </c>
      <c r="CJ49" s="364" t="str">
        <f>IF(③残業代込み賃金設計一覧表!BP49="","",③残業代込み賃金設計一覧表!BP49)</f>
        <v/>
      </c>
      <c r="CK49" s="364" t="str">
        <f>IF(③残業代込み賃金設計一覧表!BQ49="","",③残業代込み賃金設計一覧表!BQ49)</f>
        <v/>
      </c>
      <c r="CL49" s="661"/>
      <c r="CM49" s="353" t="str">
        <f>IF(②社員基本データ入力!BF49="","",②社員基本データ入力!BF49)</f>
        <v/>
      </c>
      <c r="CN49" s="353" t="str">
        <f>IF(②社員基本データ入力!BG49="","",②社員基本データ入力!BG49)</f>
        <v/>
      </c>
      <c r="CO49" s="353" t="str">
        <f>IF(②社員基本データ入力!BH49="","",②社員基本データ入力!BH49)</f>
        <v/>
      </c>
      <c r="CP49" s="353" t="str">
        <f>IF(②社員基本データ入力!BI49="","",②社員基本データ入力!BI49)</f>
        <v/>
      </c>
      <c r="CQ49" s="353" t="str">
        <f>IF(②社員基本データ入力!BJ49="","",②社員基本データ入力!BJ49)</f>
        <v/>
      </c>
      <c r="CR49" s="346" t="str">
        <f>IF(③残業代込み賃金設計一覧表!BS49="","",③残業代込み賃金設計一覧表!BS49)</f>
        <v/>
      </c>
      <c r="CS49" s="346" t="str">
        <f>IF(③残業代込み賃金設計一覧表!BT49="","",③残業代込み賃金設計一覧表!BT49)</f>
        <v/>
      </c>
      <c r="CT49" s="346" t="str">
        <f>IF(③残業代込み賃金設計一覧表!BU49="","",③残業代込み賃金設計一覧表!BU49)</f>
        <v/>
      </c>
      <c r="CU49" s="346" t="str">
        <f>IF(③残業代込み賃金設計一覧表!BV49="","",③残業代込み賃金設計一覧表!BV49)</f>
        <v/>
      </c>
      <c r="CV49" s="346" t="str">
        <f>IF(③残業代込み賃金設計一覧表!BW49="","",③残業代込み賃金設計一覧表!BW49)</f>
        <v/>
      </c>
      <c r="CW49" s="661"/>
      <c r="CX49" s="386" t="str">
        <f>IF(②社員基本データ入力!BL49="","",②社員基本データ入力!BL49)</f>
        <v/>
      </c>
      <c r="CY49" s="386" t="str">
        <f>IF(②社員基本データ入力!BM49="","",②社員基本データ入力!BM49)</f>
        <v/>
      </c>
      <c r="CZ49" s="387" t="str">
        <f>IF(②社員基本データ入力!BN49="","",②社員基本データ入力!BN49)</f>
        <v/>
      </c>
      <c r="DA49" s="369" t="str">
        <f>IF(③残業代込み賃金設計一覧表!BY49="","",③残業代込み賃金設計一覧表!BY49)</f>
        <v/>
      </c>
      <c r="DB49" s="369" t="str">
        <f>IF(③残業代込み賃金設計一覧表!BZ49="","",③残業代込み賃金設計一覧表!BZ49)</f>
        <v/>
      </c>
      <c r="DC49" s="370" t="str">
        <f>IF(③残業代込み賃金設計一覧表!CA49="","",③残業代込み賃金設計一覧表!CA49)</f>
        <v/>
      </c>
      <c r="DD49" s="661"/>
      <c r="DE49" s="390" t="str">
        <f>IF(②社員基本データ入力!BP49="","",②社員基本データ入力!BP49)</f>
        <v/>
      </c>
      <c r="DF49" s="390" t="str">
        <f>IF(②社員基本データ入力!BQ49="","",②社員基本データ入力!BQ49)</f>
        <v/>
      </c>
      <c r="DG49" s="390" t="str">
        <f>IF(②社員基本データ入力!BR49="","",②社員基本データ入力!BR49)</f>
        <v/>
      </c>
      <c r="DH49" s="661"/>
      <c r="DI49" s="373" t="str">
        <f>IF(③残業代込み賃金設計一覧表!CG49="","",③残業代込み賃金設計一覧表!CG49)</f>
        <v/>
      </c>
      <c r="DJ49" s="373" t="str">
        <f>IF(③残業代込み賃金設計一覧表!CH49="","",③残業代込み賃金設計一覧表!CH49)</f>
        <v/>
      </c>
      <c r="DK49" s="373" t="str">
        <f>IF(③残業代込み賃金設計一覧表!CI49="","",③残業代込み賃金設計一覧表!CI49)</f>
        <v/>
      </c>
      <c r="DL49" s="661"/>
      <c r="DM49" s="373" t="str">
        <f>IF(③残業代込み賃金設計一覧表!CK49="","",③残業代込み賃金設計一覧表!CK49)</f>
        <v/>
      </c>
      <c r="DN49" s="373" t="str">
        <f>IF(③残業代込み賃金設計一覧表!CL49="","",③残業代込み賃金設計一覧表!CL49)</f>
        <v/>
      </c>
      <c r="DO49" s="373" t="str">
        <f>IF(③残業代込み賃金設計一覧表!CM49="","",③残業代込み賃金設計一覧表!CM49)</f>
        <v/>
      </c>
      <c r="DQ49" s="265" t="str">
        <f>IF(③残業代込み賃金設計一覧表!CO49="","",③残業代込み賃金設計一覧表!CO49)</f>
        <v/>
      </c>
      <c r="DS49" s="265" t="str">
        <f>IF(③残業代込み賃金設計一覧表!CQ49="","",③残業代込み賃金設計一覧表!CQ49)</f>
        <v/>
      </c>
    </row>
    <row r="50" spans="2:123" ht="18" customHeight="1" x14ac:dyDescent="0.15">
      <c r="B50" s="131" t="str">
        <f t="shared" si="8"/>
        <v/>
      </c>
      <c r="C50" s="167" t="str">
        <f>IF(②社員基本データ入力!H50="","",②社員基本データ入力!H50)</f>
        <v/>
      </c>
      <c r="D50" s="167" t="str">
        <f>IF(②社員基本データ入力!I50="","",②社員基本データ入力!I50)</f>
        <v/>
      </c>
      <c r="E50" s="167" t="str">
        <f>IF(②社員基本データ入力!J50="","",②社員基本データ入力!J50)</f>
        <v/>
      </c>
      <c r="F50" s="534" t="str">
        <f>IF(②社員基本データ入力!K50="","",②社員基本データ入力!K50)</f>
        <v/>
      </c>
      <c r="G50" s="168" t="str">
        <f>IF(②社員基本データ入力!L50="","",②社員基本データ入力!L50)</f>
        <v/>
      </c>
      <c r="H50" s="167" t="str">
        <f>IF(②社員基本データ入力!M50="","",②社員基本データ入力!M50)</f>
        <v/>
      </c>
      <c r="I50" s="167" t="str">
        <f>IF(②社員基本データ入力!N50="","",②社員基本データ入力!N50)</f>
        <v/>
      </c>
      <c r="J50" s="544" t="str">
        <f>IF(②社員基本データ入力!O50="","",②社員基本データ入力!O50)</f>
        <v/>
      </c>
      <c r="K50" s="544" t="str">
        <f>IF(②社員基本データ入力!P50="","",②社員基本データ入力!P50)</f>
        <v/>
      </c>
      <c r="L50" s="175" t="str">
        <f t="shared" si="13"/>
        <v/>
      </c>
      <c r="M50" s="175" t="str">
        <f t="shared" si="9"/>
        <v/>
      </c>
      <c r="N50" s="175" t="str">
        <f t="shared" si="14"/>
        <v/>
      </c>
      <c r="O50" s="175" t="str">
        <f t="shared" si="10"/>
        <v/>
      </c>
      <c r="P50" s="552" t="str">
        <f>IF(②社員基本データ入力!U50="","",②社員基本データ入力!U50)</f>
        <v/>
      </c>
      <c r="Q50" s="552" t="str">
        <f>IF(②社員基本データ入力!V50="","",②社員基本データ入力!V50)</f>
        <v/>
      </c>
      <c r="R50" s="553" t="str">
        <f>IF(②社員基本データ入力!W50="","",②社員基本データ入力!W50)</f>
        <v/>
      </c>
      <c r="S50" s="553" t="str">
        <f>IF(②社員基本データ入力!X50="","",②社員基本データ入力!X50)</f>
        <v/>
      </c>
      <c r="T50" s="320" t="str">
        <f>IF(②社員基本データ入力!Y50="","",②社員基本データ入力!Y50)</f>
        <v/>
      </c>
      <c r="U50" s="554" t="str">
        <f>IF(③残業代込み賃金設計一覧表!U50="","",③残業代込み賃金設計一覧表!U50)</f>
        <v/>
      </c>
      <c r="V50" s="554" t="str">
        <f>IF(③残業代込み賃金設計一覧表!V50="","",③残業代込み賃金設計一覧表!V50)</f>
        <v/>
      </c>
      <c r="W50" s="555" t="str">
        <f>IF(③残業代込み賃金設計一覧表!W50="","",③残業代込み賃金設計一覧表!W50)</f>
        <v/>
      </c>
      <c r="X50" s="555" t="str">
        <f>IF(③残業代込み賃金設計一覧表!X50="","",③残業代込み賃金設計一覧表!X50)</f>
        <v/>
      </c>
      <c r="Y50" s="329" t="str">
        <f>IF(③残業代込み賃金設計一覧表!AE50="","",③残業代込み賃金設計一覧表!AE50)</f>
        <v/>
      </c>
      <c r="Z50" s="320" t="str">
        <f>IF(②社員基本データ入力!Z50="","",②社員基本データ入力!Z50)</f>
        <v/>
      </c>
      <c r="AA50" s="320" t="str">
        <f>IF(②社員基本データ入力!AA50="","",②社員基本データ入力!AA50)</f>
        <v/>
      </c>
      <c r="AB50" s="320" t="str">
        <f>IF(②社員基本データ入力!AB50="","",②社員基本データ入力!AB50)</f>
        <v/>
      </c>
      <c r="AC50" s="320" t="str">
        <f>IF(②社員基本データ入力!AC50="","",②社員基本データ入力!AC50)</f>
        <v/>
      </c>
      <c r="AD50" s="320" t="str">
        <f>IF(②社員基本データ入力!AD50="","",②社員基本データ入力!AD50)</f>
        <v/>
      </c>
      <c r="AE50" s="320" t="str">
        <f>IF(②社員基本データ入力!AE50="","",②社員基本データ入力!AE50)</f>
        <v/>
      </c>
      <c r="AF50" s="320" t="str">
        <f>IF(②社員基本データ入力!AF50="","",②社員基本データ入力!AF50)</f>
        <v/>
      </c>
      <c r="AG50" s="320" t="str">
        <f>IF(②社員基本データ入力!AG50="","",②社員基本データ入力!AG50)</f>
        <v/>
      </c>
      <c r="AH50" s="320" t="str">
        <f>IF(②社員基本データ入力!AH50="","",②社員基本データ入力!AH50)</f>
        <v/>
      </c>
      <c r="AI50" s="320" t="str">
        <f>IF(②社員基本データ入力!AI50="","",②社員基本データ入力!AI50)</f>
        <v/>
      </c>
      <c r="AJ50" s="320" t="str">
        <f>IF(②社員基本データ入力!AJ50="","",②社員基本データ入力!AJ50)</f>
        <v/>
      </c>
      <c r="AK50" s="320" t="str">
        <f>IF(②社員基本データ入力!AK50="","",②社員基本データ入力!AK50)</f>
        <v/>
      </c>
      <c r="AL50" s="320" t="str">
        <f>IF(②社員基本データ入力!AL50="","",②社員基本データ入力!AL50)</f>
        <v/>
      </c>
      <c r="AM50" s="320" t="str">
        <f>IF(②社員基本データ入力!AM50="","",②社員基本データ入力!AM50)</f>
        <v/>
      </c>
      <c r="AN50" s="320" t="str">
        <f>IF(②社員基本データ入力!AN50="","",②社員基本データ入力!AN50)</f>
        <v/>
      </c>
      <c r="AO50" s="600" t="str">
        <f>IF(②社員基本データ入力!AO50="","",②社員基本データ入力!AO50)</f>
        <v/>
      </c>
      <c r="AP50" s="607" t="str">
        <f>IF(②社員基本データ入力!AP50="","",②社員基本データ入力!AP50)</f>
        <v/>
      </c>
      <c r="AQ50" s="320" t="str">
        <f>IF(②社員基本データ入力!AQ50="","",②社員基本データ入力!AQ50)</f>
        <v/>
      </c>
      <c r="AR50" s="608" t="str">
        <f>IF(②社員基本データ入力!AR50="","",②社員基本データ入力!AR50)</f>
        <v/>
      </c>
      <c r="AS50" s="603" t="str">
        <f>IF(②社員基本データ入力!AS50="","",②社員基本データ入力!AS50)</f>
        <v/>
      </c>
      <c r="AT50" s="320" t="str">
        <f>IF(②社員基本データ入力!AT50="","",②社員基本データ入力!AT50)</f>
        <v/>
      </c>
      <c r="AU50" s="329" t="str">
        <f>IF(③残業代込み賃金設計一覧表!AF50="","",③残業代込み賃金設計一覧表!AF50)</f>
        <v/>
      </c>
      <c r="AV50" s="329" t="str">
        <f>IF(③残業代込み賃金設計一覧表!AG50="","",③残業代込み賃金設計一覧表!AG50)</f>
        <v/>
      </c>
      <c r="AW50" s="329" t="str">
        <f>IF(③残業代込み賃金設計一覧表!AH50="","",③残業代込み賃金設計一覧表!AH50)</f>
        <v/>
      </c>
      <c r="AX50" s="329" t="str">
        <f>IF(③残業代込み賃金設計一覧表!AI50="","",③残業代込み賃金設計一覧表!AI50)</f>
        <v/>
      </c>
      <c r="AY50" s="329" t="str">
        <f>IF(③残業代込み賃金設計一覧表!AJ50="","",③残業代込み賃金設計一覧表!AJ50)</f>
        <v/>
      </c>
      <c r="AZ50" s="329" t="str">
        <f>IF(③残業代込み賃金設計一覧表!AK50="","",③残業代込み賃金設計一覧表!AK50)</f>
        <v/>
      </c>
      <c r="BA50" s="329" t="str">
        <f>IF(③残業代込み賃金設計一覧表!AL50="","",③残業代込み賃金設計一覧表!AL50)</f>
        <v/>
      </c>
      <c r="BB50" s="329" t="str">
        <f>IF(③残業代込み賃金設計一覧表!AM50="","",③残業代込み賃金設計一覧表!AM50)</f>
        <v/>
      </c>
      <c r="BC50" s="329" t="str">
        <f>IF(③残業代込み賃金設計一覧表!AN50="","",③残業代込み賃金設計一覧表!AN50)</f>
        <v/>
      </c>
      <c r="BD50" s="329" t="str">
        <f>IF(③残業代込み賃金設計一覧表!AO50="","",③残業代込み賃金設計一覧表!AO50)</f>
        <v/>
      </c>
      <c r="BE50" s="329" t="str">
        <f>IF(③残業代込み賃金設計一覧表!AP50="","",③残業代込み賃金設計一覧表!AP50)</f>
        <v/>
      </c>
      <c r="BF50" s="329" t="str">
        <f>IF(③残業代込み賃金設計一覧表!AQ50="","",③残業代込み賃金設計一覧表!AQ50)</f>
        <v/>
      </c>
      <c r="BG50" s="329" t="str">
        <f>IF(③残業代込み賃金設計一覧表!AR50="","",③残業代込み賃金設計一覧表!AR50)</f>
        <v/>
      </c>
      <c r="BH50" s="329" t="str">
        <f>IF(③残業代込み賃金設計一覧表!AS50="","",③残業代込み賃金設計一覧表!AS50)</f>
        <v/>
      </c>
      <c r="BI50" s="329" t="str">
        <f>IF(③残業代込み賃金設計一覧表!AT50="","",③残業代込み賃金設計一覧表!AT50)</f>
        <v/>
      </c>
      <c r="BJ50" s="611" t="str">
        <f>IF(③残業代込み賃金設計一覧表!AU50="","",③残業代込み賃金設計一覧表!AU50)</f>
        <v/>
      </c>
      <c r="BK50" s="618" t="str">
        <f>IF(③残業代込み賃金設計一覧表!AV50="","",③残業代込み賃金設計一覧表!AV50)</f>
        <v/>
      </c>
      <c r="BL50" s="329" t="str">
        <f>IF(③残業代込み賃金設計一覧表!AW50="","",③残業代込み賃金設計一覧表!AW50)</f>
        <v/>
      </c>
      <c r="BM50" s="619" t="str">
        <f>IF(③残業代込み賃金設計一覧表!AX50="","",③残業代込み賃金設計一覧表!AX50)</f>
        <v/>
      </c>
      <c r="BN50" s="614" t="str">
        <f>IF(③残業代込み賃金設計一覧表!AY50="","",③残業代込み賃金設計一覧表!AY50)</f>
        <v/>
      </c>
      <c r="BO50" s="329" t="str">
        <f>IF(③残業代込み賃金設計一覧表!AZ50="","",③残業代込み賃金設計一覧表!AZ50)</f>
        <v/>
      </c>
      <c r="BP50" s="353" t="str">
        <f>IF(②社員基本データ入力!AV50="","",②社員基本データ入力!AV50)</f>
        <v/>
      </c>
      <c r="BQ50" s="353" t="str">
        <f>IF(②社員基本データ入力!AW50="","",②社員基本データ入力!AW50)</f>
        <v/>
      </c>
      <c r="BR50" s="353" t="str">
        <f>IF(②社員基本データ入力!AX50="","",②社員基本データ入力!AX50)</f>
        <v/>
      </c>
      <c r="BS50" s="353" t="str">
        <f>IF(②社員基本データ入力!AY50="","",②社員基本データ入力!AY50)</f>
        <v/>
      </c>
      <c r="BT50" s="346" t="str">
        <f>IF(③残業代込み賃金設計一覧表!BC50="","",③残業代込み賃金設計一覧表!BC50)</f>
        <v/>
      </c>
      <c r="BU50" s="346" t="str">
        <f>IF(③残業代込み賃金設計一覧表!BD50="","",③残業代込み賃金設計一覧表!BD50)</f>
        <v/>
      </c>
      <c r="BV50" s="346" t="str">
        <f>IF(③残業代込み賃金設計一覧表!BE50="","",③残業代込み賃金設計一覧表!BE50)</f>
        <v/>
      </c>
      <c r="BW50" s="346" t="str">
        <f>IF(③残業代込み賃金設計一覧表!BF50="","",③残業代込み賃金設計一覧表!BF50)</f>
        <v/>
      </c>
      <c r="BX50" s="346" t="str">
        <f>IF(③残業代込み賃金設計一覧表!BI50="","",③残業代込み賃金設計一覧表!BI50)</f>
        <v/>
      </c>
      <c r="BY50" s="230" t="str">
        <f>IF(②社員基本データ入力!$AU50="","",②社員基本データ入力!$AU50)</f>
        <v/>
      </c>
      <c r="BZ50" s="346" t="str">
        <f>IF(③残業代込み賃金設計一覧表!$BJ50="","",③残業代込み賃金設計一覧表!$BJ50)</f>
        <v/>
      </c>
      <c r="CA50" s="271" t="str">
        <f t="shared" si="11"/>
        <v/>
      </c>
      <c r="CB50" s="230" t="str">
        <f>IF(②社員基本データ入力!$AZ50="","",②社員基本データ入力!$AZ50)</f>
        <v/>
      </c>
      <c r="CC50" s="346" t="str">
        <f>IF(③残業代込み賃金設計一覧表!$BL50="","",③残業代込み賃金設計一覧表!$BL50)</f>
        <v/>
      </c>
      <c r="CD50" s="271" t="str">
        <f t="shared" si="12"/>
        <v/>
      </c>
      <c r="CE50" s="661"/>
      <c r="CF50" s="381" t="str">
        <f>IF(②社員基本データ入力!BB50="","",②社員基本データ入力!BB50)</f>
        <v/>
      </c>
      <c r="CG50" s="381" t="str">
        <f>IF(②社員基本データ入力!BC50="","",②社員基本データ入力!BC50)</f>
        <v/>
      </c>
      <c r="CH50" s="381" t="str">
        <f>IF(②社員基本データ入力!BD50="","",②社員基本データ入力!BD50)</f>
        <v/>
      </c>
      <c r="CI50" s="364" t="str">
        <f>IF(③残業代込み賃金設計一覧表!BO50="","",③残業代込み賃金設計一覧表!BO50)</f>
        <v/>
      </c>
      <c r="CJ50" s="364" t="str">
        <f>IF(③残業代込み賃金設計一覧表!BP50="","",③残業代込み賃金設計一覧表!BP50)</f>
        <v/>
      </c>
      <c r="CK50" s="364" t="str">
        <f>IF(③残業代込み賃金設計一覧表!BQ50="","",③残業代込み賃金設計一覧表!BQ50)</f>
        <v/>
      </c>
      <c r="CL50" s="661"/>
      <c r="CM50" s="353" t="str">
        <f>IF(②社員基本データ入力!BF50="","",②社員基本データ入力!BF50)</f>
        <v/>
      </c>
      <c r="CN50" s="353" t="str">
        <f>IF(②社員基本データ入力!BG50="","",②社員基本データ入力!BG50)</f>
        <v/>
      </c>
      <c r="CO50" s="353" t="str">
        <f>IF(②社員基本データ入力!BH50="","",②社員基本データ入力!BH50)</f>
        <v/>
      </c>
      <c r="CP50" s="353" t="str">
        <f>IF(②社員基本データ入力!BI50="","",②社員基本データ入力!BI50)</f>
        <v/>
      </c>
      <c r="CQ50" s="353" t="str">
        <f>IF(②社員基本データ入力!BJ50="","",②社員基本データ入力!BJ50)</f>
        <v/>
      </c>
      <c r="CR50" s="346" t="str">
        <f>IF(③残業代込み賃金設計一覧表!BS50="","",③残業代込み賃金設計一覧表!BS50)</f>
        <v/>
      </c>
      <c r="CS50" s="346" t="str">
        <f>IF(③残業代込み賃金設計一覧表!BT50="","",③残業代込み賃金設計一覧表!BT50)</f>
        <v/>
      </c>
      <c r="CT50" s="346" t="str">
        <f>IF(③残業代込み賃金設計一覧表!BU50="","",③残業代込み賃金設計一覧表!BU50)</f>
        <v/>
      </c>
      <c r="CU50" s="346" t="str">
        <f>IF(③残業代込み賃金設計一覧表!BV50="","",③残業代込み賃金設計一覧表!BV50)</f>
        <v/>
      </c>
      <c r="CV50" s="346" t="str">
        <f>IF(③残業代込み賃金設計一覧表!BW50="","",③残業代込み賃金設計一覧表!BW50)</f>
        <v/>
      </c>
      <c r="CW50" s="661"/>
      <c r="CX50" s="386" t="str">
        <f>IF(②社員基本データ入力!BL50="","",②社員基本データ入力!BL50)</f>
        <v/>
      </c>
      <c r="CY50" s="386" t="str">
        <f>IF(②社員基本データ入力!BM50="","",②社員基本データ入力!BM50)</f>
        <v/>
      </c>
      <c r="CZ50" s="387" t="str">
        <f>IF(②社員基本データ入力!BN50="","",②社員基本データ入力!BN50)</f>
        <v/>
      </c>
      <c r="DA50" s="369" t="str">
        <f>IF(③残業代込み賃金設計一覧表!BY50="","",③残業代込み賃金設計一覧表!BY50)</f>
        <v/>
      </c>
      <c r="DB50" s="369" t="str">
        <f>IF(③残業代込み賃金設計一覧表!BZ50="","",③残業代込み賃金設計一覧表!BZ50)</f>
        <v/>
      </c>
      <c r="DC50" s="370" t="str">
        <f>IF(③残業代込み賃金設計一覧表!CA50="","",③残業代込み賃金設計一覧表!CA50)</f>
        <v/>
      </c>
      <c r="DD50" s="661"/>
      <c r="DE50" s="390" t="str">
        <f>IF(②社員基本データ入力!BP50="","",②社員基本データ入力!BP50)</f>
        <v/>
      </c>
      <c r="DF50" s="390" t="str">
        <f>IF(②社員基本データ入力!BQ50="","",②社員基本データ入力!BQ50)</f>
        <v/>
      </c>
      <c r="DG50" s="390" t="str">
        <f>IF(②社員基本データ入力!BR50="","",②社員基本データ入力!BR50)</f>
        <v/>
      </c>
      <c r="DH50" s="661"/>
      <c r="DI50" s="373" t="str">
        <f>IF(③残業代込み賃金設計一覧表!CG50="","",③残業代込み賃金設計一覧表!CG50)</f>
        <v/>
      </c>
      <c r="DJ50" s="373" t="str">
        <f>IF(③残業代込み賃金設計一覧表!CH50="","",③残業代込み賃金設計一覧表!CH50)</f>
        <v/>
      </c>
      <c r="DK50" s="373" t="str">
        <f>IF(③残業代込み賃金設計一覧表!CI50="","",③残業代込み賃金設計一覧表!CI50)</f>
        <v/>
      </c>
      <c r="DL50" s="661"/>
      <c r="DM50" s="373" t="str">
        <f>IF(③残業代込み賃金設計一覧表!CK50="","",③残業代込み賃金設計一覧表!CK50)</f>
        <v/>
      </c>
      <c r="DN50" s="373" t="str">
        <f>IF(③残業代込み賃金設計一覧表!CL50="","",③残業代込み賃金設計一覧表!CL50)</f>
        <v/>
      </c>
      <c r="DO50" s="373" t="str">
        <f>IF(③残業代込み賃金設計一覧表!CM50="","",③残業代込み賃金設計一覧表!CM50)</f>
        <v/>
      </c>
      <c r="DQ50" s="265" t="str">
        <f>IF(③残業代込み賃金設計一覧表!CO50="","",③残業代込み賃金設計一覧表!CO50)</f>
        <v/>
      </c>
      <c r="DS50" s="265" t="str">
        <f>IF(③残業代込み賃金設計一覧表!CQ50="","",③残業代込み賃金設計一覧表!CQ50)</f>
        <v/>
      </c>
    </row>
    <row r="51" spans="2:123" ht="18" customHeight="1" x14ac:dyDescent="0.15">
      <c r="B51" s="131" t="str">
        <f t="shared" si="8"/>
        <v/>
      </c>
      <c r="C51" s="167" t="str">
        <f>IF(②社員基本データ入力!H51="","",②社員基本データ入力!H51)</f>
        <v/>
      </c>
      <c r="D51" s="167" t="str">
        <f>IF(②社員基本データ入力!I51="","",②社員基本データ入力!I51)</f>
        <v/>
      </c>
      <c r="E51" s="167" t="str">
        <f>IF(②社員基本データ入力!J51="","",②社員基本データ入力!J51)</f>
        <v/>
      </c>
      <c r="F51" s="534" t="str">
        <f>IF(②社員基本データ入力!K51="","",②社員基本データ入力!K51)</f>
        <v/>
      </c>
      <c r="G51" s="168" t="str">
        <f>IF(②社員基本データ入力!L51="","",②社員基本データ入力!L51)</f>
        <v/>
      </c>
      <c r="H51" s="167" t="str">
        <f>IF(②社員基本データ入力!M51="","",②社員基本データ入力!M51)</f>
        <v/>
      </c>
      <c r="I51" s="167" t="str">
        <f>IF(②社員基本データ入力!N51="","",②社員基本データ入力!N51)</f>
        <v/>
      </c>
      <c r="J51" s="544" t="str">
        <f>IF(②社員基本データ入力!O51="","",②社員基本データ入力!O51)</f>
        <v/>
      </c>
      <c r="K51" s="544" t="str">
        <f>IF(②社員基本データ入力!P51="","",②社員基本データ入力!P51)</f>
        <v/>
      </c>
      <c r="L51" s="175" t="str">
        <f t="shared" si="13"/>
        <v/>
      </c>
      <c r="M51" s="175" t="str">
        <f t="shared" si="9"/>
        <v/>
      </c>
      <c r="N51" s="175" t="str">
        <f t="shared" si="14"/>
        <v/>
      </c>
      <c r="O51" s="175" t="str">
        <f t="shared" si="10"/>
        <v/>
      </c>
      <c r="P51" s="552" t="str">
        <f>IF(②社員基本データ入力!U51="","",②社員基本データ入力!U51)</f>
        <v/>
      </c>
      <c r="Q51" s="552" t="str">
        <f>IF(②社員基本データ入力!V51="","",②社員基本データ入力!V51)</f>
        <v/>
      </c>
      <c r="R51" s="553" t="str">
        <f>IF(②社員基本データ入力!W51="","",②社員基本データ入力!W51)</f>
        <v/>
      </c>
      <c r="S51" s="553" t="str">
        <f>IF(②社員基本データ入力!X51="","",②社員基本データ入力!X51)</f>
        <v/>
      </c>
      <c r="T51" s="320" t="str">
        <f>IF(②社員基本データ入力!Y51="","",②社員基本データ入力!Y51)</f>
        <v/>
      </c>
      <c r="U51" s="554" t="str">
        <f>IF(③残業代込み賃金設計一覧表!U51="","",③残業代込み賃金設計一覧表!U51)</f>
        <v/>
      </c>
      <c r="V51" s="554" t="str">
        <f>IF(③残業代込み賃金設計一覧表!V51="","",③残業代込み賃金設計一覧表!V51)</f>
        <v/>
      </c>
      <c r="W51" s="555" t="str">
        <f>IF(③残業代込み賃金設計一覧表!W51="","",③残業代込み賃金設計一覧表!W51)</f>
        <v/>
      </c>
      <c r="X51" s="555" t="str">
        <f>IF(③残業代込み賃金設計一覧表!X51="","",③残業代込み賃金設計一覧表!X51)</f>
        <v/>
      </c>
      <c r="Y51" s="329" t="str">
        <f>IF(③残業代込み賃金設計一覧表!AE51="","",③残業代込み賃金設計一覧表!AE51)</f>
        <v/>
      </c>
      <c r="Z51" s="320" t="str">
        <f>IF(②社員基本データ入力!Z51="","",②社員基本データ入力!Z51)</f>
        <v/>
      </c>
      <c r="AA51" s="320" t="str">
        <f>IF(②社員基本データ入力!AA51="","",②社員基本データ入力!AA51)</f>
        <v/>
      </c>
      <c r="AB51" s="320" t="str">
        <f>IF(②社員基本データ入力!AB51="","",②社員基本データ入力!AB51)</f>
        <v/>
      </c>
      <c r="AC51" s="320" t="str">
        <f>IF(②社員基本データ入力!AC51="","",②社員基本データ入力!AC51)</f>
        <v/>
      </c>
      <c r="AD51" s="320" t="str">
        <f>IF(②社員基本データ入力!AD51="","",②社員基本データ入力!AD51)</f>
        <v/>
      </c>
      <c r="AE51" s="320" t="str">
        <f>IF(②社員基本データ入力!AE51="","",②社員基本データ入力!AE51)</f>
        <v/>
      </c>
      <c r="AF51" s="320" t="str">
        <f>IF(②社員基本データ入力!AF51="","",②社員基本データ入力!AF51)</f>
        <v/>
      </c>
      <c r="AG51" s="320" t="str">
        <f>IF(②社員基本データ入力!AG51="","",②社員基本データ入力!AG51)</f>
        <v/>
      </c>
      <c r="AH51" s="320" t="str">
        <f>IF(②社員基本データ入力!AH51="","",②社員基本データ入力!AH51)</f>
        <v/>
      </c>
      <c r="AI51" s="320" t="str">
        <f>IF(②社員基本データ入力!AI51="","",②社員基本データ入力!AI51)</f>
        <v/>
      </c>
      <c r="AJ51" s="320" t="str">
        <f>IF(②社員基本データ入力!AJ51="","",②社員基本データ入力!AJ51)</f>
        <v/>
      </c>
      <c r="AK51" s="320" t="str">
        <f>IF(②社員基本データ入力!AK51="","",②社員基本データ入力!AK51)</f>
        <v/>
      </c>
      <c r="AL51" s="320" t="str">
        <f>IF(②社員基本データ入力!AL51="","",②社員基本データ入力!AL51)</f>
        <v/>
      </c>
      <c r="AM51" s="320" t="str">
        <f>IF(②社員基本データ入力!AM51="","",②社員基本データ入力!AM51)</f>
        <v/>
      </c>
      <c r="AN51" s="320" t="str">
        <f>IF(②社員基本データ入力!AN51="","",②社員基本データ入力!AN51)</f>
        <v/>
      </c>
      <c r="AO51" s="600" t="str">
        <f>IF(②社員基本データ入力!AO51="","",②社員基本データ入力!AO51)</f>
        <v/>
      </c>
      <c r="AP51" s="607" t="str">
        <f>IF(②社員基本データ入力!AP51="","",②社員基本データ入力!AP51)</f>
        <v/>
      </c>
      <c r="AQ51" s="320" t="str">
        <f>IF(②社員基本データ入力!AQ51="","",②社員基本データ入力!AQ51)</f>
        <v/>
      </c>
      <c r="AR51" s="608" t="str">
        <f>IF(②社員基本データ入力!AR51="","",②社員基本データ入力!AR51)</f>
        <v/>
      </c>
      <c r="AS51" s="603" t="str">
        <f>IF(②社員基本データ入力!AS51="","",②社員基本データ入力!AS51)</f>
        <v/>
      </c>
      <c r="AT51" s="320" t="str">
        <f>IF(②社員基本データ入力!AT51="","",②社員基本データ入力!AT51)</f>
        <v/>
      </c>
      <c r="AU51" s="329" t="str">
        <f>IF(③残業代込み賃金設計一覧表!AF51="","",③残業代込み賃金設計一覧表!AF51)</f>
        <v/>
      </c>
      <c r="AV51" s="329" t="str">
        <f>IF(③残業代込み賃金設計一覧表!AG51="","",③残業代込み賃金設計一覧表!AG51)</f>
        <v/>
      </c>
      <c r="AW51" s="329" t="str">
        <f>IF(③残業代込み賃金設計一覧表!AH51="","",③残業代込み賃金設計一覧表!AH51)</f>
        <v/>
      </c>
      <c r="AX51" s="329" t="str">
        <f>IF(③残業代込み賃金設計一覧表!AI51="","",③残業代込み賃金設計一覧表!AI51)</f>
        <v/>
      </c>
      <c r="AY51" s="329" t="str">
        <f>IF(③残業代込み賃金設計一覧表!AJ51="","",③残業代込み賃金設計一覧表!AJ51)</f>
        <v/>
      </c>
      <c r="AZ51" s="329" t="str">
        <f>IF(③残業代込み賃金設計一覧表!AK51="","",③残業代込み賃金設計一覧表!AK51)</f>
        <v/>
      </c>
      <c r="BA51" s="329" t="str">
        <f>IF(③残業代込み賃金設計一覧表!AL51="","",③残業代込み賃金設計一覧表!AL51)</f>
        <v/>
      </c>
      <c r="BB51" s="329" t="str">
        <f>IF(③残業代込み賃金設計一覧表!AM51="","",③残業代込み賃金設計一覧表!AM51)</f>
        <v/>
      </c>
      <c r="BC51" s="329" t="str">
        <f>IF(③残業代込み賃金設計一覧表!AN51="","",③残業代込み賃金設計一覧表!AN51)</f>
        <v/>
      </c>
      <c r="BD51" s="329" t="str">
        <f>IF(③残業代込み賃金設計一覧表!AO51="","",③残業代込み賃金設計一覧表!AO51)</f>
        <v/>
      </c>
      <c r="BE51" s="329" t="str">
        <f>IF(③残業代込み賃金設計一覧表!AP51="","",③残業代込み賃金設計一覧表!AP51)</f>
        <v/>
      </c>
      <c r="BF51" s="329" t="str">
        <f>IF(③残業代込み賃金設計一覧表!AQ51="","",③残業代込み賃金設計一覧表!AQ51)</f>
        <v/>
      </c>
      <c r="BG51" s="329" t="str">
        <f>IF(③残業代込み賃金設計一覧表!AR51="","",③残業代込み賃金設計一覧表!AR51)</f>
        <v/>
      </c>
      <c r="BH51" s="329" t="str">
        <f>IF(③残業代込み賃金設計一覧表!AS51="","",③残業代込み賃金設計一覧表!AS51)</f>
        <v/>
      </c>
      <c r="BI51" s="329" t="str">
        <f>IF(③残業代込み賃金設計一覧表!AT51="","",③残業代込み賃金設計一覧表!AT51)</f>
        <v/>
      </c>
      <c r="BJ51" s="611" t="str">
        <f>IF(③残業代込み賃金設計一覧表!AU51="","",③残業代込み賃金設計一覧表!AU51)</f>
        <v/>
      </c>
      <c r="BK51" s="618" t="str">
        <f>IF(③残業代込み賃金設計一覧表!AV51="","",③残業代込み賃金設計一覧表!AV51)</f>
        <v/>
      </c>
      <c r="BL51" s="329" t="str">
        <f>IF(③残業代込み賃金設計一覧表!AW51="","",③残業代込み賃金設計一覧表!AW51)</f>
        <v/>
      </c>
      <c r="BM51" s="619" t="str">
        <f>IF(③残業代込み賃金設計一覧表!AX51="","",③残業代込み賃金設計一覧表!AX51)</f>
        <v/>
      </c>
      <c r="BN51" s="614" t="str">
        <f>IF(③残業代込み賃金設計一覧表!AY51="","",③残業代込み賃金設計一覧表!AY51)</f>
        <v/>
      </c>
      <c r="BO51" s="329" t="str">
        <f>IF(③残業代込み賃金設計一覧表!AZ51="","",③残業代込み賃金設計一覧表!AZ51)</f>
        <v/>
      </c>
      <c r="BP51" s="353" t="str">
        <f>IF(②社員基本データ入力!AV51="","",②社員基本データ入力!AV51)</f>
        <v/>
      </c>
      <c r="BQ51" s="353" t="str">
        <f>IF(②社員基本データ入力!AW51="","",②社員基本データ入力!AW51)</f>
        <v/>
      </c>
      <c r="BR51" s="353" t="str">
        <f>IF(②社員基本データ入力!AX51="","",②社員基本データ入力!AX51)</f>
        <v/>
      </c>
      <c r="BS51" s="353" t="str">
        <f>IF(②社員基本データ入力!AY51="","",②社員基本データ入力!AY51)</f>
        <v/>
      </c>
      <c r="BT51" s="346" t="str">
        <f>IF(③残業代込み賃金設計一覧表!BC51="","",③残業代込み賃金設計一覧表!BC51)</f>
        <v/>
      </c>
      <c r="BU51" s="346" t="str">
        <f>IF(③残業代込み賃金設計一覧表!BD51="","",③残業代込み賃金設計一覧表!BD51)</f>
        <v/>
      </c>
      <c r="BV51" s="346" t="str">
        <f>IF(③残業代込み賃金設計一覧表!BE51="","",③残業代込み賃金設計一覧表!BE51)</f>
        <v/>
      </c>
      <c r="BW51" s="346" t="str">
        <f>IF(③残業代込み賃金設計一覧表!BF51="","",③残業代込み賃金設計一覧表!BF51)</f>
        <v/>
      </c>
      <c r="BX51" s="346" t="str">
        <f>IF(③残業代込み賃金設計一覧表!BI51="","",③残業代込み賃金設計一覧表!BI51)</f>
        <v/>
      </c>
      <c r="BY51" s="230" t="str">
        <f>IF(②社員基本データ入力!$AU51="","",②社員基本データ入力!$AU51)</f>
        <v/>
      </c>
      <c r="BZ51" s="346" t="str">
        <f>IF(③残業代込み賃金設計一覧表!$BJ51="","",③残業代込み賃金設計一覧表!$BJ51)</f>
        <v/>
      </c>
      <c r="CA51" s="271" t="str">
        <f t="shared" si="11"/>
        <v/>
      </c>
      <c r="CB51" s="230" t="str">
        <f>IF(②社員基本データ入力!$AZ51="","",②社員基本データ入力!$AZ51)</f>
        <v/>
      </c>
      <c r="CC51" s="346" t="str">
        <f>IF(③残業代込み賃金設計一覧表!$BL51="","",③残業代込み賃金設計一覧表!$BL51)</f>
        <v/>
      </c>
      <c r="CD51" s="271" t="str">
        <f t="shared" si="12"/>
        <v/>
      </c>
      <c r="CE51" s="661"/>
      <c r="CF51" s="381" t="str">
        <f>IF(②社員基本データ入力!BB51="","",②社員基本データ入力!BB51)</f>
        <v/>
      </c>
      <c r="CG51" s="381" t="str">
        <f>IF(②社員基本データ入力!BC51="","",②社員基本データ入力!BC51)</f>
        <v/>
      </c>
      <c r="CH51" s="381" t="str">
        <f>IF(②社員基本データ入力!BD51="","",②社員基本データ入力!BD51)</f>
        <v/>
      </c>
      <c r="CI51" s="364" t="str">
        <f>IF(③残業代込み賃金設計一覧表!BO51="","",③残業代込み賃金設計一覧表!BO51)</f>
        <v/>
      </c>
      <c r="CJ51" s="364" t="str">
        <f>IF(③残業代込み賃金設計一覧表!BP51="","",③残業代込み賃金設計一覧表!BP51)</f>
        <v/>
      </c>
      <c r="CK51" s="364" t="str">
        <f>IF(③残業代込み賃金設計一覧表!BQ51="","",③残業代込み賃金設計一覧表!BQ51)</f>
        <v/>
      </c>
      <c r="CL51" s="661"/>
      <c r="CM51" s="353" t="str">
        <f>IF(②社員基本データ入力!BF51="","",②社員基本データ入力!BF51)</f>
        <v/>
      </c>
      <c r="CN51" s="353" t="str">
        <f>IF(②社員基本データ入力!BG51="","",②社員基本データ入力!BG51)</f>
        <v/>
      </c>
      <c r="CO51" s="353" t="str">
        <f>IF(②社員基本データ入力!BH51="","",②社員基本データ入力!BH51)</f>
        <v/>
      </c>
      <c r="CP51" s="353" t="str">
        <f>IF(②社員基本データ入力!BI51="","",②社員基本データ入力!BI51)</f>
        <v/>
      </c>
      <c r="CQ51" s="353" t="str">
        <f>IF(②社員基本データ入力!BJ51="","",②社員基本データ入力!BJ51)</f>
        <v/>
      </c>
      <c r="CR51" s="346" t="str">
        <f>IF(③残業代込み賃金設計一覧表!BS51="","",③残業代込み賃金設計一覧表!BS51)</f>
        <v/>
      </c>
      <c r="CS51" s="346" t="str">
        <f>IF(③残業代込み賃金設計一覧表!BT51="","",③残業代込み賃金設計一覧表!BT51)</f>
        <v/>
      </c>
      <c r="CT51" s="346" t="str">
        <f>IF(③残業代込み賃金設計一覧表!BU51="","",③残業代込み賃金設計一覧表!BU51)</f>
        <v/>
      </c>
      <c r="CU51" s="346" t="str">
        <f>IF(③残業代込み賃金設計一覧表!BV51="","",③残業代込み賃金設計一覧表!BV51)</f>
        <v/>
      </c>
      <c r="CV51" s="346" t="str">
        <f>IF(③残業代込み賃金設計一覧表!BW51="","",③残業代込み賃金設計一覧表!BW51)</f>
        <v/>
      </c>
      <c r="CW51" s="661"/>
      <c r="CX51" s="386" t="str">
        <f>IF(②社員基本データ入力!BL51="","",②社員基本データ入力!BL51)</f>
        <v/>
      </c>
      <c r="CY51" s="386" t="str">
        <f>IF(②社員基本データ入力!BM51="","",②社員基本データ入力!BM51)</f>
        <v/>
      </c>
      <c r="CZ51" s="387" t="str">
        <f>IF(②社員基本データ入力!BN51="","",②社員基本データ入力!BN51)</f>
        <v/>
      </c>
      <c r="DA51" s="369" t="str">
        <f>IF(③残業代込み賃金設計一覧表!BY51="","",③残業代込み賃金設計一覧表!BY51)</f>
        <v/>
      </c>
      <c r="DB51" s="369" t="str">
        <f>IF(③残業代込み賃金設計一覧表!BZ51="","",③残業代込み賃金設計一覧表!BZ51)</f>
        <v/>
      </c>
      <c r="DC51" s="370" t="str">
        <f>IF(③残業代込み賃金設計一覧表!CA51="","",③残業代込み賃金設計一覧表!CA51)</f>
        <v/>
      </c>
      <c r="DD51" s="661"/>
      <c r="DE51" s="390" t="str">
        <f>IF(②社員基本データ入力!BP51="","",②社員基本データ入力!BP51)</f>
        <v/>
      </c>
      <c r="DF51" s="390" t="str">
        <f>IF(②社員基本データ入力!BQ51="","",②社員基本データ入力!BQ51)</f>
        <v/>
      </c>
      <c r="DG51" s="390" t="str">
        <f>IF(②社員基本データ入力!BR51="","",②社員基本データ入力!BR51)</f>
        <v/>
      </c>
      <c r="DH51" s="661"/>
      <c r="DI51" s="373" t="str">
        <f>IF(③残業代込み賃金設計一覧表!CG51="","",③残業代込み賃金設計一覧表!CG51)</f>
        <v/>
      </c>
      <c r="DJ51" s="373" t="str">
        <f>IF(③残業代込み賃金設計一覧表!CH51="","",③残業代込み賃金設計一覧表!CH51)</f>
        <v/>
      </c>
      <c r="DK51" s="373" t="str">
        <f>IF(③残業代込み賃金設計一覧表!CI51="","",③残業代込み賃金設計一覧表!CI51)</f>
        <v/>
      </c>
      <c r="DL51" s="661"/>
      <c r="DM51" s="373" t="str">
        <f>IF(③残業代込み賃金設計一覧表!CK51="","",③残業代込み賃金設計一覧表!CK51)</f>
        <v/>
      </c>
      <c r="DN51" s="373" t="str">
        <f>IF(③残業代込み賃金設計一覧表!CL51="","",③残業代込み賃金設計一覧表!CL51)</f>
        <v/>
      </c>
      <c r="DO51" s="373" t="str">
        <f>IF(③残業代込み賃金設計一覧表!CM51="","",③残業代込み賃金設計一覧表!CM51)</f>
        <v/>
      </c>
      <c r="DQ51" s="265" t="str">
        <f>IF(③残業代込み賃金設計一覧表!CO51="","",③残業代込み賃金設計一覧表!CO51)</f>
        <v/>
      </c>
      <c r="DS51" s="265" t="str">
        <f>IF(③残業代込み賃金設計一覧表!CQ51="","",③残業代込み賃金設計一覧表!CQ51)</f>
        <v/>
      </c>
    </row>
    <row r="52" spans="2:123" ht="18" customHeight="1" x14ac:dyDescent="0.15">
      <c r="B52" s="131" t="str">
        <f t="shared" si="8"/>
        <v/>
      </c>
      <c r="C52" s="167" t="str">
        <f>IF(②社員基本データ入力!H52="","",②社員基本データ入力!H52)</f>
        <v/>
      </c>
      <c r="D52" s="167" t="str">
        <f>IF(②社員基本データ入力!I52="","",②社員基本データ入力!I52)</f>
        <v/>
      </c>
      <c r="E52" s="167" t="str">
        <f>IF(②社員基本データ入力!J52="","",②社員基本データ入力!J52)</f>
        <v/>
      </c>
      <c r="F52" s="534" t="str">
        <f>IF(②社員基本データ入力!K52="","",②社員基本データ入力!K52)</f>
        <v/>
      </c>
      <c r="G52" s="168" t="str">
        <f>IF(②社員基本データ入力!L52="","",②社員基本データ入力!L52)</f>
        <v/>
      </c>
      <c r="H52" s="167" t="str">
        <f>IF(②社員基本データ入力!M52="","",②社員基本データ入力!M52)</f>
        <v/>
      </c>
      <c r="I52" s="167" t="str">
        <f>IF(②社員基本データ入力!N52="","",②社員基本データ入力!N52)</f>
        <v/>
      </c>
      <c r="J52" s="544" t="str">
        <f>IF(②社員基本データ入力!O52="","",②社員基本データ入力!O52)</f>
        <v/>
      </c>
      <c r="K52" s="544" t="str">
        <f>IF(②社員基本データ入力!P52="","",②社員基本データ入力!P52)</f>
        <v/>
      </c>
      <c r="L52" s="175" t="str">
        <f t="shared" si="13"/>
        <v/>
      </c>
      <c r="M52" s="175" t="str">
        <f t="shared" si="9"/>
        <v/>
      </c>
      <c r="N52" s="175" t="str">
        <f t="shared" si="14"/>
        <v/>
      </c>
      <c r="O52" s="175" t="str">
        <f t="shared" si="10"/>
        <v/>
      </c>
      <c r="P52" s="552" t="str">
        <f>IF(②社員基本データ入力!U52="","",②社員基本データ入力!U52)</f>
        <v/>
      </c>
      <c r="Q52" s="552" t="str">
        <f>IF(②社員基本データ入力!V52="","",②社員基本データ入力!V52)</f>
        <v/>
      </c>
      <c r="R52" s="553" t="str">
        <f>IF(②社員基本データ入力!W52="","",②社員基本データ入力!W52)</f>
        <v/>
      </c>
      <c r="S52" s="553" t="str">
        <f>IF(②社員基本データ入力!X52="","",②社員基本データ入力!X52)</f>
        <v/>
      </c>
      <c r="T52" s="320" t="str">
        <f>IF(②社員基本データ入力!Y52="","",②社員基本データ入力!Y52)</f>
        <v/>
      </c>
      <c r="U52" s="554" t="str">
        <f>IF(③残業代込み賃金設計一覧表!U52="","",③残業代込み賃金設計一覧表!U52)</f>
        <v/>
      </c>
      <c r="V52" s="554" t="str">
        <f>IF(③残業代込み賃金設計一覧表!V52="","",③残業代込み賃金設計一覧表!V52)</f>
        <v/>
      </c>
      <c r="W52" s="555" t="str">
        <f>IF(③残業代込み賃金設計一覧表!W52="","",③残業代込み賃金設計一覧表!W52)</f>
        <v/>
      </c>
      <c r="X52" s="555" t="str">
        <f>IF(③残業代込み賃金設計一覧表!X52="","",③残業代込み賃金設計一覧表!X52)</f>
        <v/>
      </c>
      <c r="Y52" s="329" t="str">
        <f>IF(③残業代込み賃金設計一覧表!AE52="","",③残業代込み賃金設計一覧表!AE52)</f>
        <v/>
      </c>
      <c r="Z52" s="320" t="str">
        <f>IF(②社員基本データ入力!Z52="","",②社員基本データ入力!Z52)</f>
        <v/>
      </c>
      <c r="AA52" s="320" t="str">
        <f>IF(②社員基本データ入力!AA52="","",②社員基本データ入力!AA52)</f>
        <v/>
      </c>
      <c r="AB52" s="320" t="str">
        <f>IF(②社員基本データ入力!AB52="","",②社員基本データ入力!AB52)</f>
        <v/>
      </c>
      <c r="AC52" s="320" t="str">
        <f>IF(②社員基本データ入力!AC52="","",②社員基本データ入力!AC52)</f>
        <v/>
      </c>
      <c r="AD52" s="320" t="str">
        <f>IF(②社員基本データ入力!AD52="","",②社員基本データ入力!AD52)</f>
        <v/>
      </c>
      <c r="AE52" s="320" t="str">
        <f>IF(②社員基本データ入力!AE52="","",②社員基本データ入力!AE52)</f>
        <v/>
      </c>
      <c r="AF52" s="320" t="str">
        <f>IF(②社員基本データ入力!AF52="","",②社員基本データ入力!AF52)</f>
        <v/>
      </c>
      <c r="AG52" s="320" t="str">
        <f>IF(②社員基本データ入力!AG52="","",②社員基本データ入力!AG52)</f>
        <v/>
      </c>
      <c r="AH52" s="320" t="str">
        <f>IF(②社員基本データ入力!AH52="","",②社員基本データ入力!AH52)</f>
        <v/>
      </c>
      <c r="AI52" s="320" t="str">
        <f>IF(②社員基本データ入力!AI52="","",②社員基本データ入力!AI52)</f>
        <v/>
      </c>
      <c r="AJ52" s="320" t="str">
        <f>IF(②社員基本データ入力!AJ52="","",②社員基本データ入力!AJ52)</f>
        <v/>
      </c>
      <c r="AK52" s="320" t="str">
        <f>IF(②社員基本データ入力!AK52="","",②社員基本データ入力!AK52)</f>
        <v/>
      </c>
      <c r="AL52" s="320" t="str">
        <f>IF(②社員基本データ入力!AL52="","",②社員基本データ入力!AL52)</f>
        <v/>
      </c>
      <c r="AM52" s="320" t="str">
        <f>IF(②社員基本データ入力!AM52="","",②社員基本データ入力!AM52)</f>
        <v/>
      </c>
      <c r="AN52" s="320" t="str">
        <f>IF(②社員基本データ入力!AN52="","",②社員基本データ入力!AN52)</f>
        <v/>
      </c>
      <c r="AO52" s="600" t="str">
        <f>IF(②社員基本データ入力!AO52="","",②社員基本データ入力!AO52)</f>
        <v/>
      </c>
      <c r="AP52" s="607" t="str">
        <f>IF(②社員基本データ入力!AP52="","",②社員基本データ入力!AP52)</f>
        <v/>
      </c>
      <c r="AQ52" s="320" t="str">
        <f>IF(②社員基本データ入力!AQ52="","",②社員基本データ入力!AQ52)</f>
        <v/>
      </c>
      <c r="AR52" s="608" t="str">
        <f>IF(②社員基本データ入力!AR52="","",②社員基本データ入力!AR52)</f>
        <v/>
      </c>
      <c r="AS52" s="603" t="str">
        <f>IF(②社員基本データ入力!AS52="","",②社員基本データ入力!AS52)</f>
        <v/>
      </c>
      <c r="AT52" s="320" t="str">
        <f>IF(②社員基本データ入力!AT52="","",②社員基本データ入力!AT52)</f>
        <v/>
      </c>
      <c r="AU52" s="329" t="str">
        <f>IF(③残業代込み賃金設計一覧表!AF52="","",③残業代込み賃金設計一覧表!AF52)</f>
        <v/>
      </c>
      <c r="AV52" s="329" t="str">
        <f>IF(③残業代込み賃金設計一覧表!AG52="","",③残業代込み賃金設計一覧表!AG52)</f>
        <v/>
      </c>
      <c r="AW52" s="329" t="str">
        <f>IF(③残業代込み賃金設計一覧表!AH52="","",③残業代込み賃金設計一覧表!AH52)</f>
        <v/>
      </c>
      <c r="AX52" s="329" t="str">
        <f>IF(③残業代込み賃金設計一覧表!AI52="","",③残業代込み賃金設計一覧表!AI52)</f>
        <v/>
      </c>
      <c r="AY52" s="329" t="str">
        <f>IF(③残業代込み賃金設計一覧表!AJ52="","",③残業代込み賃金設計一覧表!AJ52)</f>
        <v/>
      </c>
      <c r="AZ52" s="329" t="str">
        <f>IF(③残業代込み賃金設計一覧表!AK52="","",③残業代込み賃金設計一覧表!AK52)</f>
        <v/>
      </c>
      <c r="BA52" s="329" t="str">
        <f>IF(③残業代込み賃金設計一覧表!AL52="","",③残業代込み賃金設計一覧表!AL52)</f>
        <v/>
      </c>
      <c r="BB52" s="329" t="str">
        <f>IF(③残業代込み賃金設計一覧表!AM52="","",③残業代込み賃金設計一覧表!AM52)</f>
        <v/>
      </c>
      <c r="BC52" s="329" t="str">
        <f>IF(③残業代込み賃金設計一覧表!AN52="","",③残業代込み賃金設計一覧表!AN52)</f>
        <v/>
      </c>
      <c r="BD52" s="329" t="str">
        <f>IF(③残業代込み賃金設計一覧表!AO52="","",③残業代込み賃金設計一覧表!AO52)</f>
        <v/>
      </c>
      <c r="BE52" s="329" t="str">
        <f>IF(③残業代込み賃金設計一覧表!AP52="","",③残業代込み賃金設計一覧表!AP52)</f>
        <v/>
      </c>
      <c r="BF52" s="329" t="str">
        <f>IF(③残業代込み賃金設計一覧表!AQ52="","",③残業代込み賃金設計一覧表!AQ52)</f>
        <v/>
      </c>
      <c r="BG52" s="329" t="str">
        <f>IF(③残業代込み賃金設計一覧表!AR52="","",③残業代込み賃金設計一覧表!AR52)</f>
        <v/>
      </c>
      <c r="BH52" s="329" t="str">
        <f>IF(③残業代込み賃金設計一覧表!AS52="","",③残業代込み賃金設計一覧表!AS52)</f>
        <v/>
      </c>
      <c r="BI52" s="329" t="str">
        <f>IF(③残業代込み賃金設計一覧表!AT52="","",③残業代込み賃金設計一覧表!AT52)</f>
        <v/>
      </c>
      <c r="BJ52" s="611" t="str">
        <f>IF(③残業代込み賃金設計一覧表!AU52="","",③残業代込み賃金設計一覧表!AU52)</f>
        <v/>
      </c>
      <c r="BK52" s="618" t="str">
        <f>IF(③残業代込み賃金設計一覧表!AV52="","",③残業代込み賃金設計一覧表!AV52)</f>
        <v/>
      </c>
      <c r="BL52" s="329" t="str">
        <f>IF(③残業代込み賃金設計一覧表!AW52="","",③残業代込み賃金設計一覧表!AW52)</f>
        <v/>
      </c>
      <c r="BM52" s="619" t="str">
        <f>IF(③残業代込み賃金設計一覧表!AX52="","",③残業代込み賃金設計一覧表!AX52)</f>
        <v/>
      </c>
      <c r="BN52" s="614" t="str">
        <f>IF(③残業代込み賃金設計一覧表!AY52="","",③残業代込み賃金設計一覧表!AY52)</f>
        <v/>
      </c>
      <c r="BO52" s="329" t="str">
        <f>IF(③残業代込み賃金設計一覧表!AZ52="","",③残業代込み賃金設計一覧表!AZ52)</f>
        <v/>
      </c>
      <c r="BP52" s="353" t="str">
        <f>IF(②社員基本データ入力!AV52="","",②社員基本データ入力!AV52)</f>
        <v/>
      </c>
      <c r="BQ52" s="353" t="str">
        <f>IF(②社員基本データ入力!AW52="","",②社員基本データ入力!AW52)</f>
        <v/>
      </c>
      <c r="BR52" s="353" t="str">
        <f>IF(②社員基本データ入力!AX52="","",②社員基本データ入力!AX52)</f>
        <v/>
      </c>
      <c r="BS52" s="353" t="str">
        <f>IF(②社員基本データ入力!AY52="","",②社員基本データ入力!AY52)</f>
        <v/>
      </c>
      <c r="BT52" s="346" t="str">
        <f>IF(③残業代込み賃金設計一覧表!BC52="","",③残業代込み賃金設計一覧表!BC52)</f>
        <v/>
      </c>
      <c r="BU52" s="346" t="str">
        <f>IF(③残業代込み賃金設計一覧表!BD52="","",③残業代込み賃金設計一覧表!BD52)</f>
        <v/>
      </c>
      <c r="BV52" s="346" t="str">
        <f>IF(③残業代込み賃金設計一覧表!BE52="","",③残業代込み賃金設計一覧表!BE52)</f>
        <v/>
      </c>
      <c r="BW52" s="346" t="str">
        <f>IF(③残業代込み賃金設計一覧表!BF52="","",③残業代込み賃金設計一覧表!BF52)</f>
        <v/>
      </c>
      <c r="BX52" s="346" t="str">
        <f>IF(③残業代込み賃金設計一覧表!BI52="","",③残業代込み賃金設計一覧表!BI52)</f>
        <v/>
      </c>
      <c r="BY52" s="230" t="str">
        <f>IF(②社員基本データ入力!$AU52="","",②社員基本データ入力!$AU52)</f>
        <v/>
      </c>
      <c r="BZ52" s="346" t="str">
        <f>IF(③残業代込み賃金設計一覧表!$BJ52="","",③残業代込み賃金設計一覧表!$BJ52)</f>
        <v/>
      </c>
      <c r="CA52" s="271" t="str">
        <f t="shared" si="11"/>
        <v/>
      </c>
      <c r="CB52" s="230" t="str">
        <f>IF(②社員基本データ入力!$AZ52="","",②社員基本データ入力!$AZ52)</f>
        <v/>
      </c>
      <c r="CC52" s="346" t="str">
        <f>IF(③残業代込み賃金設計一覧表!$BL52="","",③残業代込み賃金設計一覧表!$BL52)</f>
        <v/>
      </c>
      <c r="CD52" s="271" t="str">
        <f t="shared" si="12"/>
        <v/>
      </c>
      <c r="CE52" s="661"/>
      <c r="CF52" s="381" t="str">
        <f>IF(②社員基本データ入力!BB52="","",②社員基本データ入力!BB52)</f>
        <v/>
      </c>
      <c r="CG52" s="381" t="str">
        <f>IF(②社員基本データ入力!BC52="","",②社員基本データ入力!BC52)</f>
        <v/>
      </c>
      <c r="CH52" s="381" t="str">
        <f>IF(②社員基本データ入力!BD52="","",②社員基本データ入力!BD52)</f>
        <v/>
      </c>
      <c r="CI52" s="364" t="str">
        <f>IF(③残業代込み賃金設計一覧表!BO52="","",③残業代込み賃金設計一覧表!BO52)</f>
        <v/>
      </c>
      <c r="CJ52" s="364" t="str">
        <f>IF(③残業代込み賃金設計一覧表!BP52="","",③残業代込み賃金設計一覧表!BP52)</f>
        <v/>
      </c>
      <c r="CK52" s="364" t="str">
        <f>IF(③残業代込み賃金設計一覧表!BQ52="","",③残業代込み賃金設計一覧表!BQ52)</f>
        <v/>
      </c>
      <c r="CL52" s="661"/>
      <c r="CM52" s="353" t="str">
        <f>IF(②社員基本データ入力!BF52="","",②社員基本データ入力!BF52)</f>
        <v/>
      </c>
      <c r="CN52" s="353" t="str">
        <f>IF(②社員基本データ入力!BG52="","",②社員基本データ入力!BG52)</f>
        <v/>
      </c>
      <c r="CO52" s="353" t="str">
        <f>IF(②社員基本データ入力!BH52="","",②社員基本データ入力!BH52)</f>
        <v/>
      </c>
      <c r="CP52" s="353" t="str">
        <f>IF(②社員基本データ入力!BI52="","",②社員基本データ入力!BI52)</f>
        <v/>
      </c>
      <c r="CQ52" s="353" t="str">
        <f>IF(②社員基本データ入力!BJ52="","",②社員基本データ入力!BJ52)</f>
        <v/>
      </c>
      <c r="CR52" s="346" t="str">
        <f>IF(③残業代込み賃金設計一覧表!BS52="","",③残業代込み賃金設計一覧表!BS52)</f>
        <v/>
      </c>
      <c r="CS52" s="346" t="str">
        <f>IF(③残業代込み賃金設計一覧表!BT52="","",③残業代込み賃金設計一覧表!BT52)</f>
        <v/>
      </c>
      <c r="CT52" s="346" t="str">
        <f>IF(③残業代込み賃金設計一覧表!BU52="","",③残業代込み賃金設計一覧表!BU52)</f>
        <v/>
      </c>
      <c r="CU52" s="346" t="str">
        <f>IF(③残業代込み賃金設計一覧表!BV52="","",③残業代込み賃金設計一覧表!BV52)</f>
        <v/>
      </c>
      <c r="CV52" s="346" t="str">
        <f>IF(③残業代込み賃金設計一覧表!BW52="","",③残業代込み賃金設計一覧表!BW52)</f>
        <v/>
      </c>
      <c r="CW52" s="661"/>
      <c r="CX52" s="386" t="str">
        <f>IF(②社員基本データ入力!BL52="","",②社員基本データ入力!BL52)</f>
        <v/>
      </c>
      <c r="CY52" s="386" t="str">
        <f>IF(②社員基本データ入力!BM52="","",②社員基本データ入力!BM52)</f>
        <v/>
      </c>
      <c r="CZ52" s="387" t="str">
        <f>IF(②社員基本データ入力!BN52="","",②社員基本データ入力!BN52)</f>
        <v/>
      </c>
      <c r="DA52" s="369" t="str">
        <f>IF(③残業代込み賃金設計一覧表!BY52="","",③残業代込み賃金設計一覧表!BY52)</f>
        <v/>
      </c>
      <c r="DB52" s="369" t="str">
        <f>IF(③残業代込み賃金設計一覧表!BZ52="","",③残業代込み賃金設計一覧表!BZ52)</f>
        <v/>
      </c>
      <c r="DC52" s="370" t="str">
        <f>IF(③残業代込み賃金設計一覧表!CA52="","",③残業代込み賃金設計一覧表!CA52)</f>
        <v/>
      </c>
      <c r="DD52" s="661"/>
      <c r="DE52" s="390" t="str">
        <f>IF(②社員基本データ入力!BP52="","",②社員基本データ入力!BP52)</f>
        <v/>
      </c>
      <c r="DF52" s="390" t="str">
        <f>IF(②社員基本データ入力!BQ52="","",②社員基本データ入力!BQ52)</f>
        <v/>
      </c>
      <c r="DG52" s="390" t="str">
        <f>IF(②社員基本データ入力!BR52="","",②社員基本データ入力!BR52)</f>
        <v/>
      </c>
      <c r="DH52" s="661"/>
      <c r="DI52" s="373" t="str">
        <f>IF(③残業代込み賃金設計一覧表!CG52="","",③残業代込み賃金設計一覧表!CG52)</f>
        <v/>
      </c>
      <c r="DJ52" s="373" t="str">
        <f>IF(③残業代込み賃金設計一覧表!CH52="","",③残業代込み賃金設計一覧表!CH52)</f>
        <v/>
      </c>
      <c r="DK52" s="373" t="str">
        <f>IF(③残業代込み賃金設計一覧表!CI52="","",③残業代込み賃金設計一覧表!CI52)</f>
        <v/>
      </c>
      <c r="DL52" s="661"/>
      <c r="DM52" s="373" t="str">
        <f>IF(③残業代込み賃金設計一覧表!CK52="","",③残業代込み賃金設計一覧表!CK52)</f>
        <v/>
      </c>
      <c r="DN52" s="373" t="str">
        <f>IF(③残業代込み賃金設計一覧表!CL52="","",③残業代込み賃金設計一覧表!CL52)</f>
        <v/>
      </c>
      <c r="DO52" s="373" t="str">
        <f>IF(③残業代込み賃金設計一覧表!CM52="","",③残業代込み賃金設計一覧表!CM52)</f>
        <v/>
      </c>
      <c r="DQ52" s="265" t="str">
        <f>IF(③残業代込み賃金設計一覧表!CO52="","",③残業代込み賃金設計一覧表!CO52)</f>
        <v/>
      </c>
      <c r="DS52" s="265" t="str">
        <f>IF(③残業代込み賃金設計一覧表!CQ52="","",③残業代込み賃金設計一覧表!CQ52)</f>
        <v/>
      </c>
    </row>
    <row r="53" spans="2:123" ht="18" customHeight="1" x14ac:dyDescent="0.15">
      <c r="B53" s="131" t="str">
        <f t="shared" si="8"/>
        <v/>
      </c>
      <c r="C53" s="167" t="str">
        <f>IF(②社員基本データ入力!H53="","",②社員基本データ入力!H53)</f>
        <v/>
      </c>
      <c r="D53" s="167" t="str">
        <f>IF(②社員基本データ入力!I53="","",②社員基本データ入力!I53)</f>
        <v/>
      </c>
      <c r="E53" s="167" t="str">
        <f>IF(②社員基本データ入力!J53="","",②社員基本データ入力!J53)</f>
        <v/>
      </c>
      <c r="F53" s="534" t="str">
        <f>IF(②社員基本データ入力!K53="","",②社員基本データ入力!K53)</f>
        <v/>
      </c>
      <c r="G53" s="168" t="str">
        <f>IF(②社員基本データ入力!L53="","",②社員基本データ入力!L53)</f>
        <v/>
      </c>
      <c r="H53" s="167" t="str">
        <f>IF(②社員基本データ入力!M53="","",②社員基本データ入力!M53)</f>
        <v/>
      </c>
      <c r="I53" s="167" t="str">
        <f>IF(②社員基本データ入力!N53="","",②社員基本データ入力!N53)</f>
        <v/>
      </c>
      <c r="J53" s="544" t="str">
        <f>IF(②社員基本データ入力!O53="","",②社員基本データ入力!O53)</f>
        <v/>
      </c>
      <c r="K53" s="544" t="str">
        <f>IF(②社員基本データ入力!P53="","",②社員基本データ入力!P53)</f>
        <v/>
      </c>
      <c r="L53" s="175" t="str">
        <f t="shared" si="13"/>
        <v/>
      </c>
      <c r="M53" s="175" t="str">
        <f t="shared" si="9"/>
        <v/>
      </c>
      <c r="N53" s="175" t="str">
        <f t="shared" si="14"/>
        <v/>
      </c>
      <c r="O53" s="175" t="str">
        <f t="shared" si="10"/>
        <v/>
      </c>
      <c r="P53" s="552" t="str">
        <f>IF(②社員基本データ入力!U53="","",②社員基本データ入力!U53)</f>
        <v/>
      </c>
      <c r="Q53" s="552" t="str">
        <f>IF(②社員基本データ入力!V53="","",②社員基本データ入力!V53)</f>
        <v/>
      </c>
      <c r="R53" s="553" t="str">
        <f>IF(②社員基本データ入力!W53="","",②社員基本データ入力!W53)</f>
        <v/>
      </c>
      <c r="S53" s="553" t="str">
        <f>IF(②社員基本データ入力!X53="","",②社員基本データ入力!X53)</f>
        <v/>
      </c>
      <c r="T53" s="320" t="str">
        <f>IF(②社員基本データ入力!Y53="","",②社員基本データ入力!Y53)</f>
        <v/>
      </c>
      <c r="U53" s="554" t="str">
        <f>IF(③残業代込み賃金設計一覧表!U53="","",③残業代込み賃金設計一覧表!U53)</f>
        <v/>
      </c>
      <c r="V53" s="554" t="str">
        <f>IF(③残業代込み賃金設計一覧表!V53="","",③残業代込み賃金設計一覧表!V53)</f>
        <v/>
      </c>
      <c r="W53" s="555" t="str">
        <f>IF(③残業代込み賃金設計一覧表!W53="","",③残業代込み賃金設計一覧表!W53)</f>
        <v/>
      </c>
      <c r="X53" s="555" t="str">
        <f>IF(③残業代込み賃金設計一覧表!X53="","",③残業代込み賃金設計一覧表!X53)</f>
        <v/>
      </c>
      <c r="Y53" s="329" t="str">
        <f>IF(③残業代込み賃金設計一覧表!AE53="","",③残業代込み賃金設計一覧表!AE53)</f>
        <v/>
      </c>
      <c r="Z53" s="320" t="str">
        <f>IF(②社員基本データ入力!Z53="","",②社員基本データ入力!Z53)</f>
        <v/>
      </c>
      <c r="AA53" s="320" t="str">
        <f>IF(②社員基本データ入力!AA53="","",②社員基本データ入力!AA53)</f>
        <v/>
      </c>
      <c r="AB53" s="320" t="str">
        <f>IF(②社員基本データ入力!AB53="","",②社員基本データ入力!AB53)</f>
        <v/>
      </c>
      <c r="AC53" s="320" t="str">
        <f>IF(②社員基本データ入力!AC53="","",②社員基本データ入力!AC53)</f>
        <v/>
      </c>
      <c r="AD53" s="320" t="str">
        <f>IF(②社員基本データ入力!AD53="","",②社員基本データ入力!AD53)</f>
        <v/>
      </c>
      <c r="AE53" s="320" t="str">
        <f>IF(②社員基本データ入力!AE53="","",②社員基本データ入力!AE53)</f>
        <v/>
      </c>
      <c r="AF53" s="320" t="str">
        <f>IF(②社員基本データ入力!AF53="","",②社員基本データ入力!AF53)</f>
        <v/>
      </c>
      <c r="AG53" s="320" t="str">
        <f>IF(②社員基本データ入力!AG53="","",②社員基本データ入力!AG53)</f>
        <v/>
      </c>
      <c r="AH53" s="320" t="str">
        <f>IF(②社員基本データ入力!AH53="","",②社員基本データ入力!AH53)</f>
        <v/>
      </c>
      <c r="AI53" s="320" t="str">
        <f>IF(②社員基本データ入力!AI53="","",②社員基本データ入力!AI53)</f>
        <v/>
      </c>
      <c r="AJ53" s="320" t="str">
        <f>IF(②社員基本データ入力!AJ53="","",②社員基本データ入力!AJ53)</f>
        <v/>
      </c>
      <c r="AK53" s="320" t="str">
        <f>IF(②社員基本データ入力!AK53="","",②社員基本データ入力!AK53)</f>
        <v/>
      </c>
      <c r="AL53" s="320" t="str">
        <f>IF(②社員基本データ入力!AL53="","",②社員基本データ入力!AL53)</f>
        <v/>
      </c>
      <c r="AM53" s="320" t="str">
        <f>IF(②社員基本データ入力!AM53="","",②社員基本データ入力!AM53)</f>
        <v/>
      </c>
      <c r="AN53" s="320" t="str">
        <f>IF(②社員基本データ入力!AN53="","",②社員基本データ入力!AN53)</f>
        <v/>
      </c>
      <c r="AO53" s="600" t="str">
        <f>IF(②社員基本データ入力!AO53="","",②社員基本データ入力!AO53)</f>
        <v/>
      </c>
      <c r="AP53" s="607" t="str">
        <f>IF(②社員基本データ入力!AP53="","",②社員基本データ入力!AP53)</f>
        <v/>
      </c>
      <c r="AQ53" s="320" t="str">
        <f>IF(②社員基本データ入力!AQ53="","",②社員基本データ入力!AQ53)</f>
        <v/>
      </c>
      <c r="AR53" s="608" t="str">
        <f>IF(②社員基本データ入力!AR53="","",②社員基本データ入力!AR53)</f>
        <v/>
      </c>
      <c r="AS53" s="603" t="str">
        <f>IF(②社員基本データ入力!AS53="","",②社員基本データ入力!AS53)</f>
        <v/>
      </c>
      <c r="AT53" s="320" t="str">
        <f>IF(②社員基本データ入力!AT53="","",②社員基本データ入力!AT53)</f>
        <v/>
      </c>
      <c r="AU53" s="329" t="str">
        <f>IF(③残業代込み賃金設計一覧表!AF53="","",③残業代込み賃金設計一覧表!AF53)</f>
        <v/>
      </c>
      <c r="AV53" s="329" t="str">
        <f>IF(③残業代込み賃金設計一覧表!AG53="","",③残業代込み賃金設計一覧表!AG53)</f>
        <v/>
      </c>
      <c r="AW53" s="329" t="str">
        <f>IF(③残業代込み賃金設計一覧表!AH53="","",③残業代込み賃金設計一覧表!AH53)</f>
        <v/>
      </c>
      <c r="AX53" s="329" t="str">
        <f>IF(③残業代込み賃金設計一覧表!AI53="","",③残業代込み賃金設計一覧表!AI53)</f>
        <v/>
      </c>
      <c r="AY53" s="329" t="str">
        <f>IF(③残業代込み賃金設計一覧表!AJ53="","",③残業代込み賃金設計一覧表!AJ53)</f>
        <v/>
      </c>
      <c r="AZ53" s="329" t="str">
        <f>IF(③残業代込み賃金設計一覧表!AK53="","",③残業代込み賃金設計一覧表!AK53)</f>
        <v/>
      </c>
      <c r="BA53" s="329" t="str">
        <f>IF(③残業代込み賃金設計一覧表!AL53="","",③残業代込み賃金設計一覧表!AL53)</f>
        <v/>
      </c>
      <c r="BB53" s="329" t="str">
        <f>IF(③残業代込み賃金設計一覧表!AM53="","",③残業代込み賃金設計一覧表!AM53)</f>
        <v/>
      </c>
      <c r="BC53" s="329" t="str">
        <f>IF(③残業代込み賃金設計一覧表!AN53="","",③残業代込み賃金設計一覧表!AN53)</f>
        <v/>
      </c>
      <c r="BD53" s="329" t="str">
        <f>IF(③残業代込み賃金設計一覧表!AO53="","",③残業代込み賃金設計一覧表!AO53)</f>
        <v/>
      </c>
      <c r="BE53" s="329" t="str">
        <f>IF(③残業代込み賃金設計一覧表!AP53="","",③残業代込み賃金設計一覧表!AP53)</f>
        <v/>
      </c>
      <c r="BF53" s="329" t="str">
        <f>IF(③残業代込み賃金設計一覧表!AQ53="","",③残業代込み賃金設計一覧表!AQ53)</f>
        <v/>
      </c>
      <c r="BG53" s="329" t="str">
        <f>IF(③残業代込み賃金設計一覧表!AR53="","",③残業代込み賃金設計一覧表!AR53)</f>
        <v/>
      </c>
      <c r="BH53" s="329" t="str">
        <f>IF(③残業代込み賃金設計一覧表!AS53="","",③残業代込み賃金設計一覧表!AS53)</f>
        <v/>
      </c>
      <c r="BI53" s="329" t="str">
        <f>IF(③残業代込み賃金設計一覧表!AT53="","",③残業代込み賃金設計一覧表!AT53)</f>
        <v/>
      </c>
      <c r="BJ53" s="611" t="str">
        <f>IF(③残業代込み賃金設計一覧表!AU53="","",③残業代込み賃金設計一覧表!AU53)</f>
        <v/>
      </c>
      <c r="BK53" s="618" t="str">
        <f>IF(③残業代込み賃金設計一覧表!AV53="","",③残業代込み賃金設計一覧表!AV53)</f>
        <v/>
      </c>
      <c r="BL53" s="329" t="str">
        <f>IF(③残業代込み賃金設計一覧表!AW53="","",③残業代込み賃金設計一覧表!AW53)</f>
        <v/>
      </c>
      <c r="BM53" s="619" t="str">
        <f>IF(③残業代込み賃金設計一覧表!AX53="","",③残業代込み賃金設計一覧表!AX53)</f>
        <v/>
      </c>
      <c r="BN53" s="614" t="str">
        <f>IF(③残業代込み賃金設計一覧表!AY53="","",③残業代込み賃金設計一覧表!AY53)</f>
        <v/>
      </c>
      <c r="BO53" s="329" t="str">
        <f>IF(③残業代込み賃金設計一覧表!AZ53="","",③残業代込み賃金設計一覧表!AZ53)</f>
        <v/>
      </c>
      <c r="BP53" s="353" t="str">
        <f>IF(②社員基本データ入力!AV53="","",②社員基本データ入力!AV53)</f>
        <v/>
      </c>
      <c r="BQ53" s="353" t="str">
        <f>IF(②社員基本データ入力!AW53="","",②社員基本データ入力!AW53)</f>
        <v/>
      </c>
      <c r="BR53" s="353" t="str">
        <f>IF(②社員基本データ入力!AX53="","",②社員基本データ入力!AX53)</f>
        <v/>
      </c>
      <c r="BS53" s="353" t="str">
        <f>IF(②社員基本データ入力!AY53="","",②社員基本データ入力!AY53)</f>
        <v/>
      </c>
      <c r="BT53" s="346" t="str">
        <f>IF(③残業代込み賃金設計一覧表!BC53="","",③残業代込み賃金設計一覧表!BC53)</f>
        <v/>
      </c>
      <c r="BU53" s="346" t="str">
        <f>IF(③残業代込み賃金設計一覧表!BD53="","",③残業代込み賃金設計一覧表!BD53)</f>
        <v/>
      </c>
      <c r="BV53" s="346" t="str">
        <f>IF(③残業代込み賃金設計一覧表!BE53="","",③残業代込み賃金設計一覧表!BE53)</f>
        <v/>
      </c>
      <c r="BW53" s="346" t="str">
        <f>IF(③残業代込み賃金設計一覧表!BF53="","",③残業代込み賃金設計一覧表!BF53)</f>
        <v/>
      </c>
      <c r="BX53" s="346" t="str">
        <f>IF(③残業代込み賃金設計一覧表!BI53="","",③残業代込み賃金設計一覧表!BI53)</f>
        <v/>
      </c>
      <c r="BY53" s="230" t="str">
        <f>IF(②社員基本データ入力!$AU53="","",②社員基本データ入力!$AU53)</f>
        <v/>
      </c>
      <c r="BZ53" s="346" t="str">
        <f>IF(③残業代込み賃金設計一覧表!$BJ53="","",③残業代込み賃金設計一覧表!$BJ53)</f>
        <v/>
      </c>
      <c r="CA53" s="271" t="str">
        <f t="shared" si="11"/>
        <v/>
      </c>
      <c r="CB53" s="230" t="str">
        <f>IF(②社員基本データ入力!$AZ53="","",②社員基本データ入力!$AZ53)</f>
        <v/>
      </c>
      <c r="CC53" s="346" t="str">
        <f>IF(③残業代込み賃金設計一覧表!$BL53="","",③残業代込み賃金設計一覧表!$BL53)</f>
        <v/>
      </c>
      <c r="CD53" s="271" t="str">
        <f t="shared" si="12"/>
        <v/>
      </c>
      <c r="CE53" s="661"/>
      <c r="CF53" s="381" t="str">
        <f>IF(②社員基本データ入力!BB53="","",②社員基本データ入力!BB53)</f>
        <v/>
      </c>
      <c r="CG53" s="381" t="str">
        <f>IF(②社員基本データ入力!BC53="","",②社員基本データ入力!BC53)</f>
        <v/>
      </c>
      <c r="CH53" s="381" t="str">
        <f>IF(②社員基本データ入力!BD53="","",②社員基本データ入力!BD53)</f>
        <v/>
      </c>
      <c r="CI53" s="364" t="str">
        <f>IF(③残業代込み賃金設計一覧表!BO53="","",③残業代込み賃金設計一覧表!BO53)</f>
        <v/>
      </c>
      <c r="CJ53" s="364" t="str">
        <f>IF(③残業代込み賃金設計一覧表!BP53="","",③残業代込み賃金設計一覧表!BP53)</f>
        <v/>
      </c>
      <c r="CK53" s="364" t="str">
        <f>IF(③残業代込み賃金設計一覧表!BQ53="","",③残業代込み賃金設計一覧表!BQ53)</f>
        <v/>
      </c>
      <c r="CL53" s="661"/>
      <c r="CM53" s="353" t="str">
        <f>IF(②社員基本データ入力!BF53="","",②社員基本データ入力!BF53)</f>
        <v/>
      </c>
      <c r="CN53" s="353" t="str">
        <f>IF(②社員基本データ入力!BG53="","",②社員基本データ入力!BG53)</f>
        <v/>
      </c>
      <c r="CO53" s="353" t="str">
        <f>IF(②社員基本データ入力!BH53="","",②社員基本データ入力!BH53)</f>
        <v/>
      </c>
      <c r="CP53" s="353" t="str">
        <f>IF(②社員基本データ入力!BI53="","",②社員基本データ入力!BI53)</f>
        <v/>
      </c>
      <c r="CQ53" s="353" t="str">
        <f>IF(②社員基本データ入力!BJ53="","",②社員基本データ入力!BJ53)</f>
        <v/>
      </c>
      <c r="CR53" s="346" t="str">
        <f>IF(③残業代込み賃金設計一覧表!BS53="","",③残業代込み賃金設計一覧表!BS53)</f>
        <v/>
      </c>
      <c r="CS53" s="346" t="str">
        <f>IF(③残業代込み賃金設計一覧表!BT53="","",③残業代込み賃金設計一覧表!BT53)</f>
        <v/>
      </c>
      <c r="CT53" s="346" t="str">
        <f>IF(③残業代込み賃金設計一覧表!BU53="","",③残業代込み賃金設計一覧表!BU53)</f>
        <v/>
      </c>
      <c r="CU53" s="346" t="str">
        <f>IF(③残業代込み賃金設計一覧表!BV53="","",③残業代込み賃金設計一覧表!BV53)</f>
        <v/>
      </c>
      <c r="CV53" s="346" t="str">
        <f>IF(③残業代込み賃金設計一覧表!BW53="","",③残業代込み賃金設計一覧表!BW53)</f>
        <v/>
      </c>
      <c r="CW53" s="661"/>
      <c r="CX53" s="386" t="str">
        <f>IF(②社員基本データ入力!BL53="","",②社員基本データ入力!BL53)</f>
        <v/>
      </c>
      <c r="CY53" s="386" t="str">
        <f>IF(②社員基本データ入力!BM53="","",②社員基本データ入力!BM53)</f>
        <v/>
      </c>
      <c r="CZ53" s="387" t="str">
        <f>IF(②社員基本データ入力!BN53="","",②社員基本データ入力!BN53)</f>
        <v/>
      </c>
      <c r="DA53" s="369" t="str">
        <f>IF(③残業代込み賃金設計一覧表!BY53="","",③残業代込み賃金設計一覧表!BY53)</f>
        <v/>
      </c>
      <c r="DB53" s="369" t="str">
        <f>IF(③残業代込み賃金設計一覧表!BZ53="","",③残業代込み賃金設計一覧表!BZ53)</f>
        <v/>
      </c>
      <c r="DC53" s="370" t="str">
        <f>IF(③残業代込み賃金設計一覧表!CA53="","",③残業代込み賃金設計一覧表!CA53)</f>
        <v/>
      </c>
      <c r="DD53" s="661"/>
      <c r="DE53" s="390" t="str">
        <f>IF(②社員基本データ入力!BP53="","",②社員基本データ入力!BP53)</f>
        <v/>
      </c>
      <c r="DF53" s="390" t="str">
        <f>IF(②社員基本データ入力!BQ53="","",②社員基本データ入力!BQ53)</f>
        <v/>
      </c>
      <c r="DG53" s="390" t="str">
        <f>IF(②社員基本データ入力!BR53="","",②社員基本データ入力!BR53)</f>
        <v/>
      </c>
      <c r="DH53" s="661"/>
      <c r="DI53" s="373" t="str">
        <f>IF(③残業代込み賃金設計一覧表!CG53="","",③残業代込み賃金設計一覧表!CG53)</f>
        <v/>
      </c>
      <c r="DJ53" s="373" t="str">
        <f>IF(③残業代込み賃金設計一覧表!CH53="","",③残業代込み賃金設計一覧表!CH53)</f>
        <v/>
      </c>
      <c r="DK53" s="373" t="str">
        <f>IF(③残業代込み賃金設計一覧表!CI53="","",③残業代込み賃金設計一覧表!CI53)</f>
        <v/>
      </c>
      <c r="DL53" s="661"/>
      <c r="DM53" s="373" t="str">
        <f>IF(③残業代込み賃金設計一覧表!CK53="","",③残業代込み賃金設計一覧表!CK53)</f>
        <v/>
      </c>
      <c r="DN53" s="373" t="str">
        <f>IF(③残業代込み賃金設計一覧表!CL53="","",③残業代込み賃金設計一覧表!CL53)</f>
        <v/>
      </c>
      <c r="DO53" s="373" t="str">
        <f>IF(③残業代込み賃金設計一覧表!CM53="","",③残業代込み賃金設計一覧表!CM53)</f>
        <v/>
      </c>
      <c r="DQ53" s="265" t="str">
        <f>IF(③残業代込み賃金設計一覧表!CO53="","",③残業代込み賃金設計一覧表!CO53)</f>
        <v/>
      </c>
      <c r="DS53" s="265" t="str">
        <f>IF(③残業代込み賃金設計一覧表!CQ53="","",③残業代込み賃金設計一覧表!CQ53)</f>
        <v/>
      </c>
    </row>
    <row r="54" spans="2:123" ht="18" customHeight="1" x14ac:dyDescent="0.15">
      <c r="B54" s="131" t="str">
        <f t="shared" si="8"/>
        <v/>
      </c>
      <c r="C54" s="167" t="str">
        <f>IF(②社員基本データ入力!H54="","",②社員基本データ入力!H54)</f>
        <v/>
      </c>
      <c r="D54" s="167" t="str">
        <f>IF(②社員基本データ入力!I54="","",②社員基本データ入力!I54)</f>
        <v/>
      </c>
      <c r="E54" s="167" t="str">
        <f>IF(②社員基本データ入力!J54="","",②社員基本データ入力!J54)</f>
        <v/>
      </c>
      <c r="F54" s="534" t="str">
        <f>IF(②社員基本データ入力!K54="","",②社員基本データ入力!K54)</f>
        <v/>
      </c>
      <c r="G54" s="168" t="str">
        <f>IF(②社員基本データ入力!L54="","",②社員基本データ入力!L54)</f>
        <v/>
      </c>
      <c r="H54" s="167" t="str">
        <f>IF(②社員基本データ入力!M54="","",②社員基本データ入力!M54)</f>
        <v/>
      </c>
      <c r="I54" s="167" t="str">
        <f>IF(②社員基本データ入力!N54="","",②社員基本データ入力!N54)</f>
        <v/>
      </c>
      <c r="J54" s="544" t="str">
        <f>IF(②社員基本データ入力!O54="","",②社員基本データ入力!O54)</f>
        <v/>
      </c>
      <c r="K54" s="544" t="str">
        <f>IF(②社員基本データ入力!P54="","",②社員基本データ入力!P54)</f>
        <v/>
      </c>
      <c r="L54" s="175" t="str">
        <f t="shared" si="13"/>
        <v/>
      </c>
      <c r="M54" s="175" t="str">
        <f t="shared" si="9"/>
        <v/>
      </c>
      <c r="N54" s="175" t="str">
        <f t="shared" si="14"/>
        <v/>
      </c>
      <c r="O54" s="175" t="str">
        <f t="shared" si="10"/>
        <v/>
      </c>
      <c r="P54" s="552" t="str">
        <f>IF(②社員基本データ入力!U54="","",②社員基本データ入力!U54)</f>
        <v/>
      </c>
      <c r="Q54" s="552" t="str">
        <f>IF(②社員基本データ入力!V54="","",②社員基本データ入力!V54)</f>
        <v/>
      </c>
      <c r="R54" s="553" t="str">
        <f>IF(②社員基本データ入力!W54="","",②社員基本データ入力!W54)</f>
        <v/>
      </c>
      <c r="S54" s="553" t="str">
        <f>IF(②社員基本データ入力!X54="","",②社員基本データ入力!X54)</f>
        <v/>
      </c>
      <c r="T54" s="320" t="str">
        <f>IF(②社員基本データ入力!Y54="","",②社員基本データ入力!Y54)</f>
        <v/>
      </c>
      <c r="U54" s="554" t="str">
        <f>IF(③残業代込み賃金設計一覧表!U54="","",③残業代込み賃金設計一覧表!U54)</f>
        <v/>
      </c>
      <c r="V54" s="554" t="str">
        <f>IF(③残業代込み賃金設計一覧表!V54="","",③残業代込み賃金設計一覧表!V54)</f>
        <v/>
      </c>
      <c r="W54" s="555" t="str">
        <f>IF(③残業代込み賃金設計一覧表!W54="","",③残業代込み賃金設計一覧表!W54)</f>
        <v/>
      </c>
      <c r="X54" s="555" t="str">
        <f>IF(③残業代込み賃金設計一覧表!X54="","",③残業代込み賃金設計一覧表!X54)</f>
        <v/>
      </c>
      <c r="Y54" s="329" t="str">
        <f>IF(③残業代込み賃金設計一覧表!AE54="","",③残業代込み賃金設計一覧表!AE54)</f>
        <v/>
      </c>
      <c r="Z54" s="320" t="str">
        <f>IF(②社員基本データ入力!Z54="","",②社員基本データ入力!Z54)</f>
        <v/>
      </c>
      <c r="AA54" s="320" t="str">
        <f>IF(②社員基本データ入力!AA54="","",②社員基本データ入力!AA54)</f>
        <v/>
      </c>
      <c r="AB54" s="320" t="str">
        <f>IF(②社員基本データ入力!AB54="","",②社員基本データ入力!AB54)</f>
        <v/>
      </c>
      <c r="AC54" s="320" t="str">
        <f>IF(②社員基本データ入力!AC54="","",②社員基本データ入力!AC54)</f>
        <v/>
      </c>
      <c r="AD54" s="320" t="str">
        <f>IF(②社員基本データ入力!AD54="","",②社員基本データ入力!AD54)</f>
        <v/>
      </c>
      <c r="AE54" s="320" t="str">
        <f>IF(②社員基本データ入力!AE54="","",②社員基本データ入力!AE54)</f>
        <v/>
      </c>
      <c r="AF54" s="320" t="str">
        <f>IF(②社員基本データ入力!AF54="","",②社員基本データ入力!AF54)</f>
        <v/>
      </c>
      <c r="AG54" s="320" t="str">
        <f>IF(②社員基本データ入力!AG54="","",②社員基本データ入力!AG54)</f>
        <v/>
      </c>
      <c r="AH54" s="320" t="str">
        <f>IF(②社員基本データ入力!AH54="","",②社員基本データ入力!AH54)</f>
        <v/>
      </c>
      <c r="AI54" s="320" t="str">
        <f>IF(②社員基本データ入力!AI54="","",②社員基本データ入力!AI54)</f>
        <v/>
      </c>
      <c r="AJ54" s="320" t="str">
        <f>IF(②社員基本データ入力!AJ54="","",②社員基本データ入力!AJ54)</f>
        <v/>
      </c>
      <c r="AK54" s="320" t="str">
        <f>IF(②社員基本データ入力!AK54="","",②社員基本データ入力!AK54)</f>
        <v/>
      </c>
      <c r="AL54" s="320" t="str">
        <f>IF(②社員基本データ入力!AL54="","",②社員基本データ入力!AL54)</f>
        <v/>
      </c>
      <c r="AM54" s="320" t="str">
        <f>IF(②社員基本データ入力!AM54="","",②社員基本データ入力!AM54)</f>
        <v/>
      </c>
      <c r="AN54" s="320" t="str">
        <f>IF(②社員基本データ入力!AN54="","",②社員基本データ入力!AN54)</f>
        <v/>
      </c>
      <c r="AO54" s="600" t="str">
        <f>IF(②社員基本データ入力!AO54="","",②社員基本データ入力!AO54)</f>
        <v/>
      </c>
      <c r="AP54" s="607" t="str">
        <f>IF(②社員基本データ入力!AP54="","",②社員基本データ入力!AP54)</f>
        <v/>
      </c>
      <c r="AQ54" s="320" t="str">
        <f>IF(②社員基本データ入力!AQ54="","",②社員基本データ入力!AQ54)</f>
        <v/>
      </c>
      <c r="AR54" s="608" t="str">
        <f>IF(②社員基本データ入力!AR54="","",②社員基本データ入力!AR54)</f>
        <v/>
      </c>
      <c r="AS54" s="603" t="str">
        <f>IF(②社員基本データ入力!AS54="","",②社員基本データ入力!AS54)</f>
        <v/>
      </c>
      <c r="AT54" s="320" t="str">
        <f>IF(②社員基本データ入力!AT54="","",②社員基本データ入力!AT54)</f>
        <v/>
      </c>
      <c r="AU54" s="329" t="str">
        <f>IF(③残業代込み賃金設計一覧表!AF54="","",③残業代込み賃金設計一覧表!AF54)</f>
        <v/>
      </c>
      <c r="AV54" s="329" t="str">
        <f>IF(③残業代込み賃金設計一覧表!AG54="","",③残業代込み賃金設計一覧表!AG54)</f>
        <v/>
      </c>
      <c r="AW54" s="329" t="str">
        <f>IF(③残業代込み賃金設計一覧表!AH54="","",③残業代込み賃金設計一覧表!AH54)</f>
        <v/>
      </c>
      <c r="AX54" s="329" t="str">
        <f>IF(③残業代込み賃金設計一覧表!AI54="","",③残業代込み賃金設計一覧表!AI54)</f>
        <v/>
      </c>
      <c r="AY54" s="329" t="str">
        <f>IF(③残業代込み賃金設計一覧表!AJ54="","",③残業代込み賃金設計一覧表!AJ54)</f>
        <v/>
      </c>
      <c r="AZ54" s="329" t="str">
        <f>IF(③残業代込み賃金設計一覧表!AK54="","",③残業代込み賃金設計一覧表!AK54)</f>
        <v/>
      </c>
      <c r="BA54" s="329" t="str">
        <f>IF(③残業代込み賃金設計一覧表!AL54="","",③残業代込み賃金設計一覧表!AL54)</f>
        <v/>
      </c>
      <c r="BB54" s="329" t="str">
        <f>IF(③残業代込み賃金設計一覧表!AM54="","",③残業代込み賃金設計一覧表!AM54)</f>
        <v/>
      </c>
      <c r="BC54" s="329" t="str">
        <f>IF(③残業代込み賃金設計一覧表!AN54="","",③残業代込み賃金設計一覧表!AN54)</f>
        <v/>
      </c>
      <c r="BD54" s="329" t="str">
        <f>IF(③残業代込み賃金設計一覧表!AO54="","",③残業代込み賃金設計一覧表!AO54)</f>
        <v/>
      </c>
      <c r="BE54" s="329" t="str">
        <f>IF(③残業代込み賃金設計一覧表!AP54="","",③残業代込み賃金設計一覧表!AP54)</f>
        <v/>
      </c>
      <c r="BF54" s="329" t="str">
        <f>IF(③残業代込み賃金設計一覧表!AQ54="","",③残業代込み賃金設計一覧表!AQ54)</f>
        <v/>
      </c>
      <c r="BG54" s="329" t="str">
        <f>IF(③残業代込み賃金設計一覧表!AR54="","",③残業代込み賃金設計一覧表!AR54)</f>
        <v/>
      </c>
      <c r="BH54" s="329" t="str">
        <f>IF(③残業代込み賃金設計一覧表!AS54="","",③残業代込み賃金設計一覧表!AS54)</f>
        <v/>
      </c>
      <c r="BI54" s="329" t="str">
        <f>IF(③残業代込み賃金設計一覧表!AT54="","",③残業代込み賃金設計一覧表!AT54)</f>
        <v/>
      </c>
      <c r="BJ54" s="611" t="str">
        <f>IF(③残業代込み賃金設計一覧表!AU54="","",③残業代込み賃金設計一覧表!AU54)</f>
        <v/>
      </c>
      <c r="BK54" s="618" t="str">
        <f>IF(③残業代込み賃金設計一覧表!AV54="","",③残業代込み賃金設計一覧表!AV54)</f>
        <v/>
      </c>
      <c r="BL54" s="329" t="str">
        <f>IF(③残業代込み賃金設計一覧表!AW54="","",③残業代込み賃金設計一覧表!AW54)</f>
        <v/>
      </c>
      <c r="BM54" s="619" t="str">
        <f>IF(③残業代込み賃金設計一覧表!AX54="","",③残業代込み賃金設計一覧表!AX54)</f>
        <v/>
      </c>
      <c r="BN54" s="614" t="str">
        <f>IF(③残業代込み賃金設計一覧表!AY54="","",③残業代込み賃金設計一覧表!AY54)</f>
        <v/>
      </c>
      <c r="BO54" s="329" t="str">
        <f>IF(③残業代込み賃金設計一覧表!AZ54="","",③残業代込み賃金設計一覧表!AZ54)</f>
        <v/>
      </c>
      <c r="BP54" s="353" t="str">
        <f>IF(②社員基本データ入力!AV54="","",②社員基本データ入力!AV54)</f>
        <v/>
      </c>
      <c r="BQ54" s="353" t="str">
        <f>IF(②社員基本データ入力!AW54="","",②社員基本データ入力!AW54)</f>
        <v/>
      </c>
      <c r="BR54" s="353" t="str">
        <f>IF(②社員基本データ入力!AX54="","",②社員基本データ入力!AX54)</f>
        <v/>
      </c>
      <c r="BS54" s="353" t="str">
        <f>IF(②社員基本データ入力!AY54="","",②社員基本データ入力!AY54)</f>
        <v/>
      </c>
      <c r="BT54" s="346" t="str">
        <f>IF(③残業代込み賃金設計一覧表!BC54="","",③残業代込み賃金設計一覧表!BC54)</f>
        <v/>
      </c>
      <c r="BU54" s="346" t="str">
        <f>IF(③残業代込み賃金設計一覧表!BD54="","",③残業代込み賃金設計一覧表!BD54)</f>
        <v/>
      </c>
      <c r="BV54" s="346" t="str">
        <f>IF(③残業代込み賃金設計一覧表!BE54="","",③残業代込み賃金設計一覧表!BE54)</f>
        <v/>
      </c>
      <c r="BW54" s="346" t="str">
        <f>IF(③残業代込み賃金設計一覧表!BF54="","",③残業代込み賃金設計一覧表!BF54)</f>
        <v/>
      </c>
      <c r="BX54" s="346" t="str">
        <f>IF(③残業代込み賃金設計一覧表!BI54="","",③残業代込み賃金設計一覧表!BI54)</f>
        <v/>
      </c>
      <c r="BY54" s="230" t="str">
        <f>IF(②社員基本データ入力!$AU54="","",②社員基本データ入力!$AU54)</f>
        <v/>
      </c>
      <c r="BZ54" s="346" t="str">
        <f>IF(③残業代込み賃金設計一覧表!$BJ54="","",③残業代込み賃金設計一覧表!$BJ54)</f>
        <v/>
      </c>
      <c r="CA54" s="271" t="str">
        <f t="shared" si="11"/>
        <v/>
      </c>
      <c r="CB54" s="230" t="str">
        <f>IF(②社員基本データ入力!$AZ54="","",②社員基本データ入力!$AZ54)</f>
        <v/>
      </c>
      <c r="CC54" s="346" t="str">
        <f>IF(③残業代込み賃金設計一覧表!$BL54="","",③残業代込み賃金設計一覧表!$BL54)</f>
        <v/>
      </c>
      <c r="CD54" s="271" t="str">
        <f t="shared" si="12"/>
        <v/>
      </c>
      <c r="CE54" s="661"/>
      <c r="CF54" s="381" t="str">
        <f>IF(②社員基本データ入力!BB54="","",②社員基本データ入力!BB54)</f>
        <v/>
      </c>
      <c r="CG54" s="381" t="str">
        <f>IF(②社員基本データ入力!BC54="","",②社員基本データ入力!BC54)</f>
        <v/>
      </c>
      <c r="CH54" s="381" t="str">
        <f>IF(②社員基本データ入力!BD54="","",②社員基本データ入力!BD54)</f>
        <v/>
      </c>
      <c r="CI54" s="364" t="str">
        <f>IF(③残業代込み賃金設計一覧表!BO54="","",③残業代込み賃金設計一覧表!BO54)</f>
        <v/>
      </c>
      <c r="CJ54" s="364" t="str">
        <f>IF(③残業代込み賃金設計一覧表!BP54="","",③残業代込み賃金設計一覧表!BP54)</f>
        <v/>
      </c>
      <c r="CK54" s="364" t="str">
        <f>IF(③残業代込み賃金設計一覧表!BQ54="","",③残業代込み賃金設計一覧表!BQ54)</f>
        <v/>
      </c>
      <c r="CL54" s="661"/>
      <c r="CM54" s="353" t="str">
        <f>IF(②社員基本データ入力!BF54="","",②社員基本データ入力!BF54)</f>
        <v/>
      </c>
      <c r="CN54" s="353" t="str">
        <f>IF(②社員基本データ入力!BG54="","",②社員基本データ入力!BG54)</f>
        <v/>
      </c>
      <c r="CO54" s="353" t="str">
        <f>IF(②社員基本データ入力!BH54="","",②社員基本データ入力!BH54)</f>
        <v/>
      </c>
      <c r="CP54" s="353" t="str">
        <f>IF(②社員基本データ入力!BI54="","",②社員基本データ入力!BI54)</f>
        <v/>
      </c>
      <c r="CQ54" s="353" t="str">
        <f>IF(②社員基本データ入力!BJ54="","",②社員基本データ入力!BJ54)</f>
        <v/>
      </c>
      <c r="CR54" s="346" t="str">
        <f>IF(③残業代込み賃金設計一覧表!BS54="","",③残業代込み賃金設計一覧表!BS54)</f>
        <v/>
      </c>
      <c r="CS54" s="346" t="str">
        <f>IF(③残業代込み賃金設計一覧表!BT54="","",③残業代込み賃金設計一覧表!BT54)</f>
        <v/>
      </c>
      <c r="CT54" s="346" t="str">
        <f>IF(③残業代込み賃金設計一覧表!BU54="","",③残業代込み賃金設計一覧表!BU54)</f>
        <v/>
      </c>
      <c r="CU54" s="346" t="str">
        <f>IF(③残業代込み賃金設計一覧表!BV54="","",③残業代込み賃金設計一覧表!BV54)</f>
        <v/>
      </c>
      <c r="CV54" s="346" t="str">
        <f>IF(③残業代込み賃金設計一覧表!BW54="","",③残業代込み賃金設計一覧表!BW54)</f>
        <v/>
      </c>
      <c r="CW54" s="661"/>
      <c r="CX54" s="386" t="str">
        <f>IF(②社員基本データ入力!BL54="","",②社員基本データ入力!BL54)</f>
        <v/>
      </c>
      <c r="CY54" s="386" t="str">
        <f>IF(②社員基本データ入力!BM54="","",②社員基本データ入力!BM54)</f>
        <v/>
      </c>
      <c r="CZ54" s="387" t="str">
        <f>IF(②社員基本データ入力!BN54="","",②社員基本データ入力!BN54)</f>
        <v/>
      </c>
      <c r="DA54" s="369" t="str">
        <f>IF(③残業代込み賃金設計一覧表!BY54="","",③残業代込み賃金設計一覧表!BY54)</f>
        <v/>
      </c>
      <c r="DB54" s="369" t="str">
        <f>IF(③残業代込み賃金設計一覧表!BZ54="","",③残業代込み賃金設計一覧表!BZ54)</f>
        <v/>
      </c>
      <c r="DC54" s="370" t="str">
        <f>IF(③残業代込み賃金設計一覧表!CA54="","",③残業代込み賃金設計一覧表!CA54)</f>
        <v/>
      </c>
      <c r="DD54" s="661"/>
      <c r="DE54" s="390" t="str">
        <f>IF(②社員基本データ入力!BP54="","",②社員基本データ入力!BP54)</f>
        <v/>
      </c>
      <c r="DF54" s="390" t="str">
        <f>IF(②社員基本データ入力!BQ54="","",②社員基本データ入力!BQ54)</f>
        <v/>
      </c>
      <c r="DG54" s="390" t="str">
        <f>IF(②社員基本データ入力!BR54="","",②社員基本データ入力!BR54)</f>
        <v/>
      </c>
      <c r="DH54" s="661"/>
      <c r="DI54" s="373" t="str">
        <f>IF(③残業代込み賃金設計一覧表!CG54="","",③残業代込み賃金設計一覧表!CG54)</f>
        <v/>
      </c>
      <c r="DJ54" s="373" t="str">
        <f>IF(③残業代込み賃金設計一覧表!CH54="","",③残業代込み賃金設計一覧表!CH54)</f>
        <v/>
      </c>
      <c r="DK54" s="373" t="str">
        <f>IF(③残業代込み賃金設計一覧表!CI54="","",③残業代込み賃金設計一覧表!CI54)</f>
        <v/>
      </c>
      <c r="DL54" s="661"/>
      <c r="DM54" s="373" t="str">
        <f>IF(③残業代込み賃金設計一覧表!CK54="","",③残業代込み賃金設計一覧表!CK54)</f>
        <v/>
      </c>
      <c r="DN54" s="373" t="str">
        <f>IF(③残業代込み賃金設計一覧表!CL54="","",③残業代込み賃金設計一覧表!CL54)</f>
        <v/>
      </c>
      <c r="DO54" s="373" t="str">
        <f>IF(③残業代込み賃金設計一覧表!CM54="","",③残業代込み賃金設計一覧表!CM54)</f>
        <v/>
      </c>
      <c r="DQ54" s="265" t="str">
        <f>IF(③残業代込み賃金設計一覧表!CO54="","",③残業代込み賃金設計一覧表!CO54)</f>
        <v/>
      </c>
      <c r="DS54" s="265" t="str">
        <f>IF(③残業代込み賃金設計一覧表!CQ54="","",③残業代込み賃金設計一覧表!CQ54)</f>
        <v/>
      </c>
    </row>
    <row r="55" spans="2:123" ht="18" customHeight="1" x14ac:dyDescent="0.15">
      <c r="B55" s="131" t="str">
        <f t="shared" si="8"/>
        <v/>
      </c>
      <c r="C55" s="167" t="str">
        <f>IF(②社員基本データ入力!H55="","",②社員基本データ入力!H55)</f>
        <v/>
      </c>
      <c r="D55" s="167" t="str">
        <f>IF(②社員基本データ入力!I55="","",②社員基本データ入力!I55)</f>
        <v/>
      </c>
      <c r="E55" s="167" t="str">
        <f>IF(②社員基本データ入力!J55="","",②社員基本データ入力!J55)</f>
        <v/>
      </c>
      <c r="F55" s="534" t="str">
        <f>IF(②社員基本データ入力!K55="","",②社員基本データ入力!K55)</f>
        <v/>
      </c>
      <c r="G55" s="168" t="str">
        <f>IF(②社員基本データ入力!L55="","",②社員基本データ入力!L55)</f>
        <v/>
      </c>
      <c r="H55" s="167" t="str">
        <f>IF(②社員基本データ入力!M55="","",②社員基本データ入力!M55)</f>
        <v/>
      </c>
      <c r="I55" s="167" t="str">
        <f>IF(②社員基本データ入力!N55="","",②社員基本データ入力!N55)</f>
        <v/>
      </c>
      <c r="J55" s="544" t="str">
        <f>IF(②社員基本データ入力!O55="","",②社員基本データ入力!O55)</f>
        <v/>
      </c>
      <c r="K55" s="544" t="str">
        <f>IF(②社員基本データ入力!P55="","",②社員基本データ入力!P55)</f>
        <v/>
      </c>
      <c r="L55" s="175" t="str">
        <f t="shared" si="13"/>
        <v/>
      </c>
      <c r="M55" s="175" t="str">
        <f t="shared" si="9"/>
        <v/>
      </c>
      <c r="N55" s="175" t="str">
        <f t="shared" si="14"/>
        <v/>
      </c>
      <c r="O55" s="175" t="str">
        <f t="shared" si="10"/>
        <v/>
      </c>
      <c r="P55" s="552" t="str">
        <f>IF(②社員基本データ入力!U55="","",②社員基本データ入力!U55)</f>
        <v/>
      </c>
      <c r="Q55" s="552" t="str">
        <f>IF(②社員基本データ入力!V55="","",②社員基本データ入力!V55)</f>
        <v/>
      </c>
      <c r="R55" s="553" t="str">
        <f>IF(②社員基本データ入力!W55="","",②社員基本データ入力!W55)</f>
        <v/>
      </c>
      <c r="S55" s="553" t="str">
        <f>IF(②社員基本データ入力!X55="","",②社員基本データ入力!X55)</f>
        <v/>
      </c>
      <c r="T55" s="320" t="str">
        <f>IF(②社員基本データ入力!Y55="","",②社員基本データ入力!Y55)</f>
        <v/>
      </c>
      <c r="U55" s="554" t="str">
        <f>IF(③残業代込み賃金設計一覧表!U55="","",③残業代込み賃金設計一覧表!U55)</f>
        <v/>
      </c>
      <c r="V55" s="554" t="str">
        <f>IF(③残業代込み賃金設計一覧表!V55="","",③残業代込み賃金設計一覧表!V55)</f>
        <v/>
      </c>
      <c r="W55" s="555" t="str">
        <f>IF(③残業代込み賃金設計一覧表!W55="","",③残業代込み賃金設計一覧表!W55)</f>
        <v/>
      </c>
      <c r="X55" s="555" t="str">
        <f>IF(③残業代込み賃金設計一覧表!X55="","",③残業代込み賃金設計一覧表!X55)</f>
        <v/>
      </c>
      <c r="Y55" s="329" t="str">
        <f>IF(③残業代込み賃金設計一覧表!AE55="","",③残業代込み賃金設計一覧表!AE55)</f>
        <v/>
      </c>
      <c r="Z55" s="320" t="str">
        <f>IF(②社員基本データ入力!Z55="","",②社員基本データ入力!Z55)</f>
        <v/>
      </c>
      <c r="AA55" s="320" t="str">
        <f>IF(②社員基本データ入力!AA55="","",②社員基本データ入力!AA55)</f>
        <v/>
      </c>
      <c r="AB55" s="320" t="str">
        <f>IF(②社員基本データ入力!AB55="","",②社員基本データ入力!AB55)</f>
        <v/>
      </c>
      <c r="AC55" s="320" t="str">
        <f>IF(②社員基本データ入力!AC55="","",②社員基本データ入力!AC55)</f>
        <v/>
      </c>
      <c r="AD55" s="320" t="str">
        <f>IF(②社員基本データ入力!AD55="","",②社員基本データ入力!AD55)</f>
        <v/>
      </c>
      <c r="AE55" s="320" t="str">
        <f>IF(②社員基本データ入力!AE55="","",②社員基本データ入力!AE55)</f>
        <v/>
      </c>
      <c r="AF55" s="320" t="str">
        <f>IF(②社員基本データ入力!AF55="","",②社員基本データ入力!AF55)</f>
        <v/>
      </c>
      <c r="AG55" s="320" t="str">
        <f>IF(②社員基本データ入力!AG55="","",②社員基本データ入力!AG55)</f>
        <v/>
      </c>
      <c r="AH55" s="320" t="str">
        <f>IF(②社員基本データ入力!AH55="","",②社員基本データ入力!AH55)</f>
        <v/>
      </c>
      <c r="AI55" s="320" t="str">
        <f>IF(②社員基本データ入力!AI55="","",②社員基本データ入力!AI55)</f>
        <v/>
      </c>
      <c r="AJ55" s="320" t="str">
        <f>IF(②社員基本データ入力!AJ55="","",②社員基本データ入力!AJ55)</f>
        <v/>
      </c>
      <c r="AK55" s="320" t="str">
        <f>IF(②社員基本データ入力!AK55="","",②社員基本データ入力!AK55)</f>
        <v/>
      </c>
      <c r="AL55" s="320" t="str">
        <f>IF(②社員基本データ入力!AL55="","",②社員基本データ入力!AL55)</f>
        <v/>
      </c>
      <c r="AM55" s="320" t="str">
        <f>IF(②社員基本データ入力!AM55="","",②社員基本データ入力!AM55)</f>
        <v/>
      </c>
      <c r="AN55" s="320" t="str">
        <f>IF(②社員基本データ入力!AN55="","",②社員基本データ入力!AN55)</f>
        <v/>
      </c>
      <c r="AO55" s="600" t="str">
        <f>IF(②社員基本データ入力!AO55="","",②社員基本データ入力!AO55)</f>
        <v/>
      </c>
      <c r="AP55" s="607" t="str">
        <f>IF(②社員基本データ入力!AP55="","",②社員基本データ入力!AP55)</f>
        <v/>
      </c>
      <c r="AQ55" s="320" t="str">
        <f>IF(②社員基本データ入力!AQ55="","",②社員基本データ入力!AQ55)</f>
        <v/>
      </c>
      <c r="AR55" s="608" t="str">
        <f>IF(②社員基本データ入力!AR55="","",②社員基本データ入力!AR55)</f>
        <v/>
      </c>
      <c r="AS55" s="603" t="str">
        <f>IF(②社員基本データ入力!AS55="","",②社員基本データ入力!AS55)</f>
        <v/>
      </c>
      <c r="AT55" s="320" t="str">
        <f>IF(②社員基本データ入力!AT55="","",②社員基本データ入力!AT55)</f>
        <v/>
      </c>
      <c r="AU55" s="329" t="str">
        <f>IF(③残業代込み賃金設計一覧表!AF55="","",③残業代込み賃金設計一覧表!AF55)</f>
        <v/>
      </c>
      <c r="AV55" s="329" t="str">
        <f>IF(③残業代込み賃金設計一覧表!AG55="","",③残業代込み賃金設計一覧表!AG55)</f>
        <v/>
      </c>
      <c r="AW55" s="329" t="str">
        <f>IF(③残業代込み賃金設計一覧表!AH55="","",③残業代込み賃金設計一覧表!AH55)</f>
        <v/>
      </c>
      <c r="AX55" s="329" t="str">
        <f>IF(③残業代込み賃金設計一覧表!AI55="","",③残業代込み賃金設計一覧表!AI55)</f>
        <v/>
      </c>
      <c r="AY55" s="329" t="str">
        <f>IF(③残業代込み賃金設計一覧表!AJ55="","",③残業代込み賃金設計一覧表!AJ55)</f>
        <v/>
      </c>
      <c r="AZ55" s="329" t="str">
        <f>IF(③残業代込み賃金設計一覧表!AK55="","",③残業代込み賃金設計一覧表!AK55)</f>
        <v/>
      </c>
      <c r="BA55" s="329" t="str">
        <f>IF(③残業代込み賃金設計一覧表!AL55="","",③残業代込み賃金設計一覧表!AL55)</f>
        <v/>
      </c>
      <c r="BB55" s="329" t="str">
        <f>IF(③残業代込み賃金設計一覧表!AM55="","",③残業代込み賃金設計一覧表!AM55)</f>
        <v/>
      </c>
      <c r="BC55" s="329" t="str">
        <f>IF(③残業代込み賃金設計一覧表!AN55="","",③残業代込み賃金設計一覧表!AN55)</f>
        <v/>
      </c>
      <c r="BD55" s="329" t="str">
        <f>IF(③残業代込み賃金設計一覧表!AO55="","",③残業代込み賃金設計一覧表!AO55)</f>
        <v/>
      </c>
      <c r="BE55" s="329" t="str">
        <f>IF(③残業代込み賃金設計一覧表!AP55="","",③残業代込み賃金設計一覧表!AP55)</f>
        <v/>
      </c>
      <c r="BF55" s="329" t="str">
        <f>IF(③残業代込み賃金設計一覧表!AQ55="","",③残業代込み賃金設計一覧表!AQ55)</f>
        <v/>
      </c>
      <c r="BG55" s="329" t="str">
        <f>IF(③残業代込み賃金設計一覧表!AR55="","",③残業代込み賃金設計一覧表!AR55)</f>
        <v/>
      </c>
      <c r="BH55" s="329" t="str">
        <f>IF(③残業代込み賃金設計一覧表!AS55="","",③残業代込み賃金設計一覧表!AS55)</f>
        <v/>
      </c>
      <c r="BI55" s="329" t="str">
        <f>IF(③残業代込み賃金設計一覧表!AT55="","",③残業代込み賃金設計一覧表!AT55)</f>
        <v/>
      </c>
      <c r="BJ55" s="611" t="str">
        <f>IF(③残業代込み賃金設計一覧表!AU55="","",③残業代込み賃金設計一覧表!AU55)</f>
        <v/>
      </c>
      <c r="BK55" s="618" t="str">
        <f>IF(③残業代込み賃金設計一覧表!AV55="","",③残業代込み賃金設計一覧表!AV55)</f>
        <v/>
      </c>
      <c r="BL55" s="329" t="str">
        <f>IF(③残業代込み賃金設計一覧表!AW55="","",③残業代込み賃金設計一覧表!AW55)</f>
        <v/>
      </c>
      <c r="BM55" s="619" t="str">
        <f>IF(③残業代込み賃金設計一覧表!AX55="","",③残業代込み賃金設計一覧表!AX55)</f>
        <v/>
      </c>
      <c r="BN55" s="614" t="str">
        <f>IF(③残業代込み賃金設計一覧表!AY55="","",③残業代込み賃金設計一覧表!AY55)</f>
        <v/>
      </c>
      <c r="BO55" s="329" t="str">
        <f>IF(③残業代込み賃金設計一覧表!AZ55="","",③残業代込み賃金設計一覧表!AZ55)</f>
        <v/>
      </c>
      <c r="BP55" s="353" t="str">
        <f>IF(②社員基本データ入力!AV55="","",②社員基本データ入力!AV55)</f>
        <v/>
      </c>
      <c r="BQ55" s="353" t="str">
        <f>IF(②社員基本データ入力!AW55="","",②社員基本データ入力!AW55)</f>
        <v/>
      </c>
      <c r="BR55" s="353" t="str">
        <f>IF(②社員基本データ入力!AX55="","",②社員基本データ入力!AX55)</f>
        <v/>
      </c>
      <c r="BS55" s="353" t="str">
        <f>IF(②社員基本データ入力!AY55="","",②社員基本データ入力!AY55)</f>
        <v/>
      </c>
      <c r="BT55" s="346" t="str">
        <f>IF(③残業代込み賃金設計一覧表!BC55="","",③残業代込み賃金設計一覧表!BC55)</f>
        <v/>
      </c>
      <c r="BU55" s="346" t="str">
        <f>IF(③残業代込み賃金設計一覧表!BD55="","",③残業代込み賃金設計一覧表!BD55)</f>
        <v/>
      </c>
      <c r="BV55" s="346" t="str">
        <f>IF(③残業代込み賃金設計一覧表!BE55="","",③残業代込み賃金設計一覧表!BE55)</f>
        <v/>
      </c>
      <c r="BW55" s="346" t="str">
        <f>IF(③残業代込み賃金設計一覧表!BF55="","",③残業代込み賃金設計一覧表!BF55)</f>
        <v/>
      </c>
      <c r="BX55" s="346" t="str">
        <f>IF(③残業代込み賃金設計一覧表!BI55="","",③残業代込み賃金設計一覧表!BI55)</f>
        <v/>
      </c>
      <c r="BY55" s="230" t="str">
        <f>IF(②社員基本データ入力!$AU55="","",②社員基本データ入力!$AU55)</f>
        <v/>
      </c>
      <c r="BZ55" s="346" t="str">
        <f>IF(③残業代込み賃金設計一覧表!$BJ55="","",③残業代込み賃金設計一覧表!$BJ55)</f>
        <v/>
      </c>
      <c r="CA55" s="271" t="str">
        <f t="shared" si="11"/>
        <v/>
      </c>
      <c r="CB55" s="230" t="str">
        <f>IF(②社員基本データ入力!$AZ55="","",②社員基本データ入力!$AZ55)</f>
        <v/>
      </c>
      <c r="CC55" s="346" t="str">
        <f>IF(③残業代込み賃金設計一覧表!$BL55="","",③残業代込み賃金設計一覧表!$BL55)</f>
        <v/>
      </c>
      <c r="CD55" s="271" t="str">
        <f t="shared" si="12"/>
        <v/>
      </c>
      <c r="CE55" s="661"/>
      <c r="CF55" s="381" t="str">
        <f>IF(②社員基本データ入力!BB55="","",②社員基本データ入力!BB55)</f>
        <v/>
      </c>
      <c r="CG55" s="381" t="str">
        <f>IF(②社員基本データ入力!BC55="","",②社員基本データ入力!BC55)</f>
        <v/>
      </c>
      <c r="CH55" s="381" t="str">
        <f>IF(②社員基本データ入力!BD55="","",②社員基本データ入力!BD55)</f>
        <v/>
      </c>
      <c r="CI55" s="364" t="str">
        <f>IF(③残業代込み賃金設計一覧表!BO55="","",③残業代込み賃金設計一覧表!BO55)</f>
        <v/>
      </c>
      <c r="CJ55" s="364" t="str">
        <f>IF(③残業代込み賃金設計一覧表!BP55="","",③残業代込み賃金設計一覧表!BP55)</f>
        <v/>
      </c>
      <c r="CK55" s="364" t="str">
        <f>IF(③残業代込み賃金設計一覧表!BQ55="","",③残業代込み賃金設計一覧表!BQ55)</f>
        <v/>
      </c>
      <c r="CL55" s="661"/>
      <c r="CM55" s="353" t="str">
        <f>IF(②社員基本データ入力!BF55="","",②社員基本データ入力!BF55)</f>
        <v/>
      </c>
      <c r="CN55" s="353" t="str">
        <f>IF(②社員基本データ入力!BG55="","",②社員基本データ入力!BG55)</f>
        <v/>
      </c>
      <c r="CO55" s="353" t="str">
        <f>IF(②社員基本データ入力!BH55="","",②社員基本データ入力!BH55)</f>
        <v/>
      </c>
      <c r="CP55" s="353" t="str">
        <f>IF(②社員基本データ入力!BI55="","",②社員基本データ入力!BI55)</f>
        <v/>
      </c>
      <c r="CQ55" s="353" t="str">
        <f>IF(②社員基本データ入力!BJ55="","",②社員基本データ入力!BJ55)</f>
        <v/>
      </c>
      <c r="CR55" s="346" t="str">
        <f>IF(③残業代込み賃金設計一覧表!BS55="","",③残業代込み賃金設計一覧表!BS55)</f>
        <v/>
      </c>
      <c r="CS55" s="346" t="str">
        <f>IF(③残業代込み賃金設計一覧表!BT55="","",③残業代込み賃金設計一覧表!BT55)</f>
        <v/>
      </c>
      <c r="CT55" s="346" t="str">
        <f>IF(③残業代込み賃金設計一覧表!BU55="","",③残業代込み賃金設計一覧表!BU55)</f>
        <v/>
      </c>
      <c r="CU55" s="346" t="str">
        <f>IF(③残業代込み賃金設計一覧表!BV55="","",③残業代込み賃金設計一覧表!BV55)</f>
        <v/>
      </c>
      <c r="CV55" s="346" t="str">
        <f>IF(③残業代込み賃金設計一覧表!BW55="","",③残業代込み賃金設計一覧表!BW55)</f>
        <v/>
      </c>
      <c r="CW55" s="661"/>
      <c r="CX55" s="386" t="str">
        <f>IF(②社員基本データ入力!BL55="","",②社員基本データ入力!BL55)</f>
        <v/>
      </c>
      <c r="CY55" s="386" t="str">
        <f>IF(②社員基本データ入力!BM55="","",②社員基本データ入力!BM55)</f>
        <v/>
      </c>
      <c r="CZ55" s="387" t="str">
        <f>IF(②社員基本データ入力!BN55="","",②社員基本データ入力!BN55)</f>
        <v/>
      </c>
      <c r="DA55" s="369" t="str">
        <f>IF(③残業代込み賃金設計一覧表!BY55="","",③残業代込み賃金設計一覧表!BY55)</f>
        <v/>
      </c>
      <c r="DB55" s="369" t="str">
        <f>IF(③残業代込み賃金設計一覧表!BZ55="","",③残業代込み賃金設計一覧表!BZ55)</f>
        <v/>
      </c>
      <c r="DC55" s="370" t="str">
        <f>IF(③残業代込み賃金設計一覧表!CA55="","",③残業代込み賃金設計一覧表!CA55)</f>
        <v/>
      </c>
      <c r="DD55" s="661"/>
      <c r="DE55" s="390" t="str">
        <f>IF(②社員基本データ入力!BP55="","",②社員基本データ入力!BP55)</f>
        <v/>
      </c>
      <c r="DF55" s="390" t="str">
        <f>IF(②社員基本データ入力!BQ55="","",②社員基本データ入力!BQ55)</f>
        <v/>
      </c>
      <c r="DG55" s="390" t="str">
        <f>IF(②社員基本データ入力!BR55="","",②社員基本データ入力!BR55)</f>
        <v/>
      </c>
      <c r="DH55" s="661"/>
      <c r="DI55" s="373" t="str">
        <f>IF(③残業代込み賃金設計一覧表!CG55="","",③残業代込み賃金設計一覧表!CG55)</f>
        <v/>
      </c>
      <c r="DJ55" s="373" t="str">
        <f>IF(③残業代込み賃金設計一覧表!CH55="","",③残業代込み賃金設計一覧表!CH55)</f>
        <v/>
      </c>
      <c r="DK55" s="373" t="str">
        <f>IF(③残業代込み賃金設計一覧表!CI55="","",③残業代込み賃金設計一覧表!CI55)</f>
        <v/>
      </c>
      <c r="DL55" s="661"/>
      <c r="DM55" s="373" t="str">
        <f>IF(③残業代込み賃金設計一覧表!CK55="","",③残業代込み賃金設計一覧表!CK55)</f>
        <v/>
      </c>
      <c r="DN55" s="373" t="str">
        <f>IF(③残業代込み賃金設計一覧表!CL55="","",③残業代込み賃金設計一覧表!CL55)</f>
        <v/>
      </c>
      <c r="DO55" s="373" t="str">
        <f>IF(③残業代込み賃金設計一覧表!CM55="","",③残業代込み賃金設計一覧表!CM55)</f>
        <v/>
      </c>
      <c r="DQ55" s="265" t="str">
        <f>IF(③残業代込み賃金設計一覧表!CO55="","",③残業代込み賃金設計一覧表!CO55)</f>
        <v/>
      </c>
      <c r="DS55" s="265" t="str">
        <f>IF(③残業代込み賃金設計一覧表!CQ55="","",③残業代込み賃金設計一覧表!CQ55)</f>
        <v/>
      </c>
    </row>
    <row r="56" spans="2:123" ht="18" customHeight="1" x14ac:dyDescent="0.15">
      <c r="B56" s="131" t="str">
        <f t="shared" si="8"/>
        <v/>
      </c>
      <c r="C56" s="167" t="str">
        <f>IF(②社員基本データ入力!H56="","",②社員基本データ入力!H56)</f>
        <v/>
      </c>
      <c r="D56" s="167" t="str">
        <f>IF(②社員基本データ入力!I56="","",②社員基本データ入力!I56)</f>
        <v/>
      </c>
      <c r="E56" s="167" t="str">
        <f>IF(②社員基本データ入力!J56="","",②社員基本データ入力!J56)</f>
        <v/>
      </c>
      <c r="F56" s="534" t="str">
        <f>IF(②社員基本データ入力!K56="","",②社員基本データ入力!K56)</f>
        <v/>
      </c>
      <c r="G56" s="168" t="str">
        <f>IF(②社員基本データ入力!L56="","",②社員基本データ入力!L56)</f>
        <v/>
      </c>
      <c r="H56" s="167" t="str">
        <f>IF(②社員基本データ入力!M56="","",②社員基本データ入力!M56)</f>
        <v/>
      </c>
      <c r="I56" s="167" t="str">
        <f>IF(②社員基本データ入力!N56="","",②社員基本データ入力!N56)</f>
        <v/>
      </c>
      <c r="J56" s="544" t="str">
        <f>IF(②社員基本データ入力!O56="","",②社員基本データ入力!O56)</f>
        <v/>
      </c>
      <c r="K56" s="544" t="str">
        <f>IF(②社員基本データ入力!P56="","",②社員基本データ入力!P56)</f>
        <v/>
      </c>
      <c r="L56" s="175" t="str">
        <f t="shared" si="13"/>
        <v/>
      </c>
      <c r="M56" s="175" t="str">
        <f t="shared" si="9"/>
        <v/>
      </c>
      <c r="N56" s="175" t="str">
        <f t="shared" si="14"/>
        <v/>
      </c>
      <c r="O56" s="175" t="str">
        <f t="shared" si="10"/>
        <v/>
      </c>
      <c r="P56" s="552" t="str">
        <f>IF(②社員基本データ入力!U56="","",②社員基本データ入力!U56)</f>
        <v/>
      </c>
      <c r="Q56" s="552" t="str">
        <f>IF(②社員基本データ入力!V56="","",②社員基本データ入力!V56)</f>
        <v/>
      </c>
      <c r="R56" s="553" t="str">
        <f>IF(②社員基本データ入力!W56="","",②社員基本データ入力!W56)</f>
        <v/>
      </c>
      <c r="S56" s="553" t="str">
        <f>IF(②社員基本データ入力!X56="","",②社員基本データ入力!X56)</f>
        <v/>
      </c>
      <c r="T56" s="320" t="str">
        <f>IF(②社員基本データ入力!Y56="","",②社員基本データ入力!Y56)</f>
        <v/>
      </c>
      <c r="U56" s="554" t="str">
        <f>IF(③残業代込み賃金設計一覧表!U56="","",③残業代込み賃金設計一覧表!U56)</f>
        <v/>
      </c>
      <c r="V56" s="554" t="str">
        <f>IF(③残業代込み賃金設計一覧表!V56="","",③残業代込み賃金設計一覧表!V56)</f>
        <v/>
      </c>
      <c r="W56" s="555" t="str">
        <f>IF(③残業代込み賃金設計一覧表!W56="","",③残業代込み賃金設計一覧表!W56)</f>
        <v/>
      </c>
      <c r="X56" s="555" t="str">
        <f>IF(③残業代込み賃金設計一覧表!X56="","",③残業代込み賃金設計一覧表!X56)</f>
        <v/>
      </c>
      <c r="Y56" s="329" t="str">
        <f>IF(③残業代込み賃金設計一覧表!AE56="","",③残業代込み賃金設計一覧表!AE56)</f>
        <v/>
      </c>
      <c r="Z56" s="320" t="str">
        <f>IF(②社員基本データ入力!Z56="","",②社員基本データ入力!Z56)</f>
        <v/>
      </c>
      <c r="AA56" s="320" t="str">
        <f>IF(②社員基本データ入力!AA56="","",②社員基本データ入力!AA56)</f>
        <v/>
      </c>
      <c r="AB56" s="320" t="str">
        <f>IF(②社員基本データ入力!AB56="","",②社員基本データ入力!AB56)</f>
        <v/>
      </c>
      <c r="AC56" s="320" t="str">
        <f>IF(②社員基本データ入力!AC56="","",②社員基本データ入力!AC56)</f>
        <v/>
      </c>
      <c r="AD56" s="320" t="str">
        <f>IF(②社員基本データ入力!AD56="","",②社員基本データ入力!AD56)</f>
        <v/>
      </c>
      <c r="AE56" s="320" t="str">
        <f>IF(②社員基本データ入力!AE56="","",②社員基本データ入力!AE56)</f>
        <v/>
      </c>
      <c r="AF56" s="320" t="str">
        <f>IF(②社員基本データ入力!AF56="","",②社員基本データ入力!AF56)</f>
        <v/>
      </c>
      <c r="AG56" s="320" t="str">
        <f>IF(②社員基本データ入力!AG56="","",②社員基本データ入力!AG56)</f>
        <v/>
      </c>
      <c r="AH56" s="320" t="str">
        <f>IF(②社員基本データ入力!AH56="","",②社員基本データ入力!AH56)</f>
        <v/>
      </c>
      <c r="AI56" s="320" t="str">
        <f>IF(②社員基本データ入力!AI56="","",②社員基本データ入力!AI56)</f>
        <v/>
      </c>
      <c r="AJ56" s="320" t="str">
        <f>IF(②社員基本データ入力!AJ56="","",②社員基本データ入力!AJ56)</f>
        <v/>
      </c>
      <c r="AK56" s="320" t="str">
        <f>IF(②社員基本データ入力!AK56="","",②社員基本データ入力!AK56)</f>
        <v/>
      </c>
      <c r="AL56" s="320" t="str">
        <f>IF(②社員基本データ入力!AL56="","",②社員基本データ入力!AL56)</f>
        <v/>
      </c>
      <c r="AM56" s="320" t="str">
        <f>IF(②社員基本データ入力!AM56="","",②社員基本データ入力!AM56)</f>
        <v/>
      </c>
      <c r="AN56" s="320" t="str">
        <f>IF(②社員基本データ入力!AN56="","",②社員基本データ入力!AN56)</f>
        <v/>
      </c>
      <c r="AO56" s="600" t="str">
        <f>IF(②社員基本データ入力!AO56="","",②社員基本データ入力!AO56)</f>
        <v/>
      </c>
      <c r="AP56" s="607" t="str">
        <f>IF(②社員基本データ入力!AP56="","",②社員基本データ入力!AP56)</f>
        <v/>
      </c>
      <c r="AQ56" s="320" t="str">
        <f>IF(②社員基本データ入力!AQ56="","",②社員基本データ入力!AQ56)</f>
        <v/>
      </c>
      <c r="AR56" s="608" t="str">
        <f>IF(②社員基本データ入力!AR56="","",②社員基本データ入力!AR56)</f>
        <v/>
      </c>
      <c r="AS56" s="603" t="str">
        <f>IF(②社員基本データ入力!AS56="","",②社員基本データ入力!AS56)</f>
        <v/>
      </c>
      <c r="AT56" s="320" t="str">
        <f>IF(②社員基本データ入力!AT56="","",②社員基本データ入力!AT56)</f>
        <v/>
      </c>
      <c r="AU56" s="329" t="str">
        <f>IF(③残業代込み賃金設計一覧表!AF56="","",③残業代込み賃金設計一覧表!AF56)</f>
        <v/>
      </c>
      <c r="AV56" s="329" t="str">
        <f>IF(③残業代込み賃金設計一覧表!AG56="","",③残業代込み賃金設計一覧表!AG56)</f>
        <v/>
      </c>
      <c r="AW56" s="329" t="str">
        <f>IF(③残業代込み賃金設計一覧表!AH56="","",③残業代込み賃金設計一覧表!AH56)</f>
        <v/>
      </c>
      <c r="AX56" s="329" t="str">
        <f>IF(③残業代込み賃金設計一覧表!AI56="","",③残業代込み賃金設計一覧表!AI56)</f>
        <v/>
      </c>
      <c r="AY56" s="329" t="str">
        <f>IF(③残業代込み賃金設計一覧表!AJ56="","",③残業代込み賃金設計一覧表!AJ56)</f>
        <v/>
      </c>
      <c r="AZ56" s="329" t="str">
        <f>IF(③残業代込み賃金設計一覧表!AK56="","",③残業代込み賃金設計一覧表!AK56)</f>
        <v/>
      </c>
      <c r="BA56" s="329" t="str">
        <f>IF(③残業代込み賃金設計一覧表!AL56="","",③残業代込み賃金設計一覧表!AL56)</f>
        <v/>
      </c>
      <c r="BB56" s="329" t="str">
        <f>IF(③残業代込み賃金設計一覧表!AM56="","",③残業代込み賃金設計一覧表!AM56)</f>
        <v/>
      </c>
      <c r="BC56" s="329" t="str">
        <f>IF(③残業代込み賃金設計一覧表!AN56="","",③残業代込み賃金設計一覧表!AN56)</f>
        <v/>
      </c>
      <c r="BD56" s="329" t="str">
        <f>IF(③残業代込み賃金設計一覧表!AO56="","",③残業代込み賃金設計一覧表!AO56)</f>
        <v/>
      </c>
      <c r="BE56" s="329" t="str">
        <f>IF(③残業代込み賃金設計一覧表!AP56="","",③残業代込み賃金設計一覧表!AP56)</f>
        <v/>
      </c>
      <c r="BF56" s="329" t="str">
        <f>IF(③残業代込み賃金設計一覧表!AQ56="","",③残業代込み賃金設計一覧表!AQ56)</f>
        <v/>
      </c>
      <c r="BG56" s="329" t="str">
        <f>IF(③残業代込み賃金設計一覧表!AR56="","",③残業代込み賃金設計一覧表!AR56)</f>
        <v/>
      </c>
      <c r="BH56" s="329" t="str">
        <f>IF(③残業代込み賃金設計一覧表!AS56="","",③残業代込み賃金設計一覧表!AS56)</f>
        <v/>
      </c>
      <c r="BI56" s="329" t="str">
        <f>IF(③残業代込み賃金設計一覧表!AT56="","",③残業代込み賃金設計一覧表!AT56)</f>
        <v/>
      </c>
      <c r="BJ56" s="611" t="str">
        <f>IF(③残業代込み賃金設計一覧表!AU56="","",③残業代込み賃金設計一覧表!AU56)</f>
        <v/>
      </c>
      <c r="BK56" s="618" t="str">
        <f>IF(③残業代込み賃金設計一覧表!AV56="","",③残業代込み賃金設計一覧表!AV56)</f>
        <v/>
      </c>
      <c r="BL56" s="329" t="str">
        <f>IF(③残業代込み賃金設計一覧表!AW56="","",③残業代込み賃金設計一覧表!AW56)</f>
        <v/>
      </c>
      <c r="BM56" s="619" t="str">
        <f>IF(③残業代込み賃金設計一覧表!AX56="","",③残業代込み賃金設計一覧表!AX56)</f>
        <v/>
      </c>
      <c r="BN56" s="614" t="str">
        <f>IF(③残業代込み賃金設計一覧表!AY56="","",③残業代込み賃金設計一覧表!AY56)</f>
        <v/>
      </c>
      <c r="BO56" s="329" t="str">
        <f>IF(③残業代込み賃金設計一覧表!AZ56="","",③残業代込み賃金設計一覧表!AZ56)</f>
        <v/>
      </c>
      <c r="BP56" s="353" t="str">
        <f>IF(②社員基本データ入力!AV56="","",②社員基本データ入力!AV56)</f>
        <v/>
      </c>
      <c r="BQ56" s="353" t="str">
        <f>IF(②社員基本データ入力!AW56="","",②社員基本データ入力!AW56)</f>
        <v/>
      </c>
      <c r="BR56" s="353" t="str">
        <f>IF(②社員基本データ入力!AX56="","",②社員基本データ入力!AX56)</f>
        <v/>
      </c>
      <c r="BS56" s="353" t="str">
        <f>IF(②社員基本データ入力!AY56="","",②社員基本データ入力!AY56)</f>
        <v/>
      </c>
      <c r="BT56" s="346" t="str">
        <f>IF(③残業代込み賃金設計一覧表!BC56="","",③残業代込み賃金設計一覧表!BC56)</f>
        <v/>
      </c>
      <c r="BU56" s="346" t="str">
        <f>IF(③残業代込み賃金設計一覧表!BD56="","",③残業代込み賃金設計一覧表!BD56)</f>
        <v/>
      </c>
      <c r="BV56" s="346" t="str">
        <f>IF(③残業代込み賃金設計一覧表!BE56="","",③残業代込み賃金設計一覧表!BE56)</f>
        <v/>
      </c>
      <c r="BW56" s="346" t="str">
        <f>IF(③残業代込み賃金設計一覧表!BF56="","",③残業代込み賃金設計一覧表!BF56)</f>
        <v/>
      </c>
      <c r="BX56" s="346" t="str">
        <f>IF(③残業代込み賃金設計一覧表!BI56="","",③残業代込み賃金設計一覧表!BI56)</f>
        <v/>
      </c>
      <c r="BY56" s="230" t="str">
        <f>IF(②社員基本データ入力!$AU56="","",②社員基本データ入力!$AU56)</f>
        <v/>
      </c>
      <c r="BZ56" s="346" t="str">
        <f>IF(③残業代込み賃金設計一覧表!$BJ56="","",③残業代込み賃金設計一覧表!$BJ56)</f>
        <v/>
      </c>
      <c r="CA56" s="271" t="str">
        <f t="shared" si="11"/>
        <v/>
      </c>
      <c r="CB56" s="230" t="str">
        <f>IF(②社員基本データ入力!$AZ56="","",②社員基本データ入力!$AZ56)</f>
        <v/>
      </c>
      <c r="CC56" s="346" t="str">
        <f>IF(③残業代込み賃金設計一覧表!$BL56="","",③残業代込み賃金設計一覧表!$BL56)</f>
        <v/>
      </c>
      <c r="CD56" s="271" t="str">
        <f t="shared" si="12"/>
        <v/>
      </c>
      <c r="CE56" s="661"/>
      <c r="CF56" s="381" t="str">
        <f>IF(②社員基本データ入力!BB56="","",②社員基本データ入力!BB56)</f>
        <v/>
      </c>
      <c r="CG56" s="381" t="str">
        <f>IF(②社員基本データ入力!BC56="","",②社員基本データ入力!BC56)</f>
        <v/>
      </c>
      <c r="CH56" s="381" t="str">
        <f>IF(②社員基本データ入力!BD56="","",②社員基本データ入力!BD56)</f>
        <v/>
      </c>
      <c r="CI56" s="364" t="str">
        <f>IF(③残業代込み賃金設計一覧表!BO56="","",③残業代込み賃金設計一覧表!BO56)</f>
        <v/>
      </c>
      <c r="CJ56" s="364" t="str">
        <f>IF(③残業代込み賃金設計一覧表!BP56="","",③残業代込み賃金設計一覧表!BP56)</f>
        <v/>
      </c>
      <c r="CK56" s="364" t="str">
        <f>IF(③残業代込み賃金設計一覧表!BQ56="","",③残業代込み賃金設計一覧表!BQ56)</f>
        <v/>
      </c>
      <c r="CL56" s="661"/>
      <c r="CM56" s="353" t="str">
        <f>IF(②社員基本データ入力!BF56="","",②社員基本データ入力!BF56)</f>
        <v/>
      </c>
      <c r="CN56" s="353" t="str">
        <f>IF(②社員基本データ入力!BG56="","",②社員基本データ入力!BG56)</f>
        <v/>
      </c>
      <c r="CO56" s="353" t="str">
        <f>IF(②社員基本データ入力!BH56="","",②社員基本データ入力!BH56)</f>
        <v/>
      </c>
      <c r="CP56" s="353" t="str">
        <f>IF(②社員基本データ入力!BI56="","",②社員基本データ入力!BI56)</f>
        <v/>
      </c>
      <c r="CQ56" s="353" t="str">
        <f>IF(②社員基本データ入力!BJ56="","",②社員基本データ入力!BJ56)</f>
        <v/>
      </c>
      <c r="CR56" s="346" t="str">
        <f>IF(③残業代込み賃金設計一覧表!BS56="","",③残業代込み賃金設計一覧表!BS56)</f>
        <v/>
      </c>
      <c r="CS56" s="346" t="str">
        <f>IF(③残業代込み賃金設計一覧表!BT56="","",③残業代込み賃金設計一覧表!BT56)</f>
        <v/>
      </c>
      <c r="CT56" s="346" t="str">
        <f>IF(③残業代込み賃金設計一覧表!BU56="","",③残業代込み賃金設計一覧表!BU56)</f>
        <v/>
      </c>
      <c r="CU56" s="346" t="str">
        <f>IF(③残業代込み賃金設計一覧表!BV56="","",③残業代込み賃金設計一覧表!BV56)</f>
        <v/>
      </c>
      <c r="CV56" s="346" t="str">
        <f>IF(③残業代込み賃金設計一覧表!BW56="","",③残業代込み賃金設計一覧表!BW56)</f>
        <v/>
      </c>
      <c r="CW56" s="661"/>
      <c r="CX56" s="386" t="str">
        <f>IF(②社員基本データ入力!BL56="","",②社員基本データ入力!BL56)</f>
        <v/>
      </c>
      <c r="CY56" s="386" t="str">
        <f>IF(②社員基本データ入力!BM56="","",②社員基本データ入力!BM56)</f>
        <v/>
      </c>
      <c r="CZ56" s="387" t="str">
        <f>IF(②社員基本データ入力!BN56="","",②社員基本データ入力!BN56)</f>
        <v/>
      </c>
      <c r="DA56" s="369" t="str">
        <f>IF(③残業代込み賃金設計一覧表!BY56="","",③残業代込み賃金設計一覧表!BY56)</f>
        <v/>
      </c>
      <c r="DB56" s="369" t="str">
        <f>IF(③残業代込み賃金設計一覧表!BZ56="","",③残業代込み賃金設計一覧表!BZ56)</f>
        <v/>
      </c>
      <c r="DC56" s="370" t="str">
        <f>IF(③残業代込み賃金設計一覧表!CA56="","",③残業代込み賃金設計一覧表!CA56)</f>
        <v/>
      </c>
      <c r="DD56" s="661"/>
      <c r="DE56" s="390" t="str">
        <f>IF(②社員基本データ入力!BP56="","",②社員基本データ入力!BP56)</f>
        <v/>
      </c>
      <c r="DF56" s="390" t="str">
        <f>IF(②社員基本データ入力!BQ56="","",②社員基本データ入力!BQ56)</f>
        <v/>
      </c>
      <c r="DG56" s="390" t="str">
        <f>IF(②社員基本データ入力!BR56="","",②社員基本データ入力!BR56)</f>
        <v/>
      </c>
      <c r="DH56" s="661"/>
      <c r="DI56" s="373" t="str">
        <f>IF(③残業代込み賃金設計一覧表!CG56="","",③残業代込み賃金設計一覧表!CG56)</f>
        <v/>
      </c>
      <c r="DJ56" s="373" t="str">
        <f>IF(③残業代込み賃金設計一覧表!CH56="","",③残業代込み賃金設計一覧表!CH56)</f>
        <v/>
      </c>
      <c r="DK56" s="373" t="str">
        <f>IF(③残業代込み賃金設計一覧表!CI56="","",③残業代込み賃金設計一覧表!CI56)</f>
        <v/>
      </c>
      <c r="DL56" s="661"/>
      <c r="DM56" s="373" t="str">
        <f>IF(③残業代込み賃金設計一覧表!CK56="","",③残業代込み賃金設計一覧表!CK56)</f>
        <v/>
      </c>
      <c r="DN56" s="373" t="str">
        <f>IF(③残業代込み賃金設計一覧表!CL56="","",③残業代込み賃金設計一覧表!CL56)</f>
        <v/>
      </c>
      <c r="DO56" s="373" t="str">
        <f>IF(③残業代込み賃金設計一覧表!CM56="","",③残業代込み賃金設計一覧表!CM56)</f>
        <v/>
      </c>
      <c r="DQ56" s="265" t="str">
        <f>IF(③残業代込み賃金設計一覧表!CO56="","",③残業代込み賃金設計一覧表!CO56)</f>
        <v/>
      </c>
      <c r="DS56" s="265" t="str">
        <f>IF(③残業代込み賃金設計一覧表!CQ56="","",③残業代込み賃金設計一覧表!CQ56)</f>
        <v/>
      </c>
    </row>
    <row r="57" spans="2:123" ht="18" customHeight="1" x14ac:dyDescent="0.2">
      <c r="F57" s="136"/>
      <c r="G57" s="137"/>
    </row>
    <row r="58" spans="2:123" ht="18" customHeight="1" x14ac:dyDescent="0.2">
      <c r="F58" s="136"/>
      <c r="G58" s="137"/>
    </row>
    <row r="59" spans="2:123" ht="18" customHeight="1" x14ac:dyDescent="0.2">
      <c r="F59" s="136"/>
      <c r="G59" s="137"/>
    </row>
    <row r="60" spans="2:123" ht="18" customHeight="1" x14ac:dyDescent="0.2">
      <c r="C60" s="505" t="s">
        <v>295</v>
      </c>
      <c r="F60" s="136"/>
      <c r="G60" s="137"/>
    </row>
    <row r="61" spans="2:123" ht="18" customHeight="1" x14ac:dyDescent="0.2">
      <c r="C61" s="505" t="s">
        <v>296</v>
      </c>
      <c r="F61" s="136"/>
      <c r="G61" s="137"/>
    </row>
    <row r="62" spans="2:123" ht="18" customHeight="1" x14ac:dyDescent="0.2">
      <c r="C62" s="505" t="s">
        <v>297</v>
      </c>
      <c r="F62" s="136"/>
      <c r="G62" s="137"/>
    </row>
    <row r="63" spans="2:123" ht="18" customHeight="1" x14ac:dyDescent="0.2">
      <c r="C63" s="505" t="s">
        <v>298</v>
      </c>
      <c r="F63" s="136"/>
      <c r="G63" s="137"/>
    </row>
    <row r="64" spans="2:123" ht="18" customHeight="1" x14ac:dyDescent="0.2">
      <c r="F64" s="136"/>
      <c r="G64" s="137"/>
    </row>
    <row r="65" spans="6:7" ht="18" customHeight="1" x14ac:dyDescent="0.2">
      <c r="F65" s="136"/>
      <c r="G65" s="137"/>
    </row>
    <row r="66" spans="6:7" ht="18" customHeight="1" x14ac:dyDescent="0.2">
      <c r="F66" s="136"/>
      <c r="G66" s="137"/>
    </row>
    <row r="67" spans="6:7" ht="18" customHeight="1" x14ac:dyDescent="0.2">
      <c r="F67" s="136"/>
      <c r="G67" s="137"/>
    </row>
    <row r="68" spans="6:7" ht="18" customHeight="1" x14ac:dyDescent="0.2">
      <c r="F68" s="136"/>
      <c r="G68" s="137"/>
    </row>
    <row r="69" spans="6:7" ht="18" customHeight="1" x14ac:dyDescent="0.2">
      <c r="F69" s="136"/>
      <c r="G69" s="137"/>
    </row>
    <row r="70" spans="6:7" ht="18" customHeight="1" x14ac:dyDescent="0.2">
      <c r="F70" s="136"/>
      <c r="G70" s="137"/>
    </row>
    <row r="71" spans="6:7" x14ac:dyDescent="0.2">
      <c r="F71" s="136"/>
      <c r="G71" s="137"/>
    </row>
    <row r="72" spans="6:7" x14ac:dyDescent="0.2">
      <c r="F72" s="136"/>
      <c r="G72" s="137"/>
    </row>
    <row r="73" spans="6:7" x14ac:dyDescent="0.2">
      <c r="F73" s="136"/>
      <c r="G73" s="137"/>
    </row>
    <row r="74" spans="6:7" x14ac:dyDescent="0.2">
      <c r="F74" s="136"/>
      <c r="G74" s="137"/>
    </row>
    <row r="75" spans="6:7" x14ac:dyDescent="0.2">
      <c r="F75" s="136"/>
      <c r="G75" s="137"/>
    </row>
    <row r="76" spans="6:7" x14ac:dyDescent="0.2">
      <c r="F76" s="136"/>
      <c r="G76" s="137"/>
    </row>
    <row r="77" spans="6:7" x14ac:dyDescent="0.2">
      <c r="F77" s="136"/>
      <c r="G77" s="137"/>
    </row>
    <row r="78" spans="6:7" x14ac:dyDescent="0.2">
      <c r="F78" s="136"/>
      <c r="G78" s="137"/>
    </row>
    <row r="79" spans="6:7" x14ac:dyDescent="0.2">
      <c r="F79" s="136"/>
      <c r="G79" s="137"/>
    </row>
    <row r="80" spans="6:7" x14ac:dyDescent="0.2">
      <c r="F80" s="136"/>
      <c r="G80" s="137"/>
    </row>
    <row r="81" spans="6:7" x14ac:dyDescent="0.2">
      <c r="F81" s="136"/>
      <c r="G81" s="137"/>
    </row>
    <row r="82" spans="6:7" x14ac:dyDescent="0.2">
      <c r="F82" s="136"/>
      <c r="G82" s="137"/>
    </row>
    <row r="83" spans="6:7" x14ac:dyDescent="0.2">
      <c r="F83" s="136"/>
      <c r="G83" s="137"/>
    </row>
    <row r="84" spans="6:7" x14ac:dyDescent="0.2">
      <c r="F84" s="136"/>
      <c r="G84" s="137"/>
    </row>
  </sheetData>
  <sheetProtection algorithmName="SHA-512" hashValue="iGciz+jIRr8COZdiDgSCLXN+ECoVtpIaPl38zo91M/m23Tfr1TtB7lq2NF1jZEVurXESmYaprGezvk6CqEch5g==" saltValue="XUgelyX8eFA7GPLyJIER0Q==" spinCount="100000" sheet="1"/>
  <mergeCells count="23">
    <mergeCell ref="L5:N5"/>
    <mergeCell ref="L6:N6"/>
    <mergeCell ref="Z7:AT7"/>
    <mergeCell ref="BP7:BS7"/>
    <mergeCell ref="CX7:CZ7"/>
    <mergeCell ref="CM7:CQ7"/>
    <mergeCell ref="CR7:CV7"/>
    <mergeCell ref="CI7:CK7"/>
    <mergeCell ref="BT7:BW7"/>
    <mergeCell ref="DM7:DO7"/>
    <mergeCell ref="DI7:DK7"/>
    <mergeCell ref="DE7:DG7"/>
    <mergeCell ref="L8:M8"/>
    <mergeCell ref="N8:O8"/>
    <mergeCell ref="P8:S8"/>
    <mergeCell ref="BY8:CA8"/>
    <mergeCell ref="CB8:CD8"/>
    <mergeCell ref="CF7:CH7"/>
    <mergeCell ref="U8:X8"/>
    <mergeCell ref="P7:T7"/>
    <mergeCell ref="U7:Y7"/>
    <mergeCell ref="AU7:BO7"/>
    <mergeCell ref="DA7:DC7"/>
  </mergeCells>
  <phoneticPr fontId="2"/>
  <pageMargins left="0.70866141732283472" right="0.70866141732283472" top="0.74803149606299213" bottom="0.74803149606299213" header="0.31496062992125984" footer="0.31496062992125984"/>
  <pageSetup paperSize="9" scale="51" orientation="landscape" verticalDpi="0" r:id="rId1"/>
  <colBreaks count="6" manualBreakCount="6">
    <brk id="25" min="1" max="49" man="1"/>
    <brk id="46" min="1" max="49" man="1"/>
    <brk id="67" min="1" max="49" man="1"/>
    <brk id="82" min="1" max="49" man="1"/>
    <brk id="100" min="1" max="49" man="1"/>
    <brk id="111" min="1" max="4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T86"/>
  <sheetViews>
    <sheetView showGridLines="0" zoomScaleNormal="100" workbookViewId="0">
      <selection activeCell="F23" sqref="F23"/>
    </sheetView>
  </sheetViews>
  <sheetFormatPr defaultColWidth="9" defaultRowHeight="13.2" x14ac:dyDescent="0.2"/>
  <cols>
    <col min="1" max="1" width="1.77734375" style="759" customWidth="1"/>
    <col min="2" max="2" width="23.6640625" style="759" customWidth="1"/>
    <col min="3" max="3" width="19.6640625" style="759" customWidth="1"/>
    <col min="4" max="4" width="4.6640625" style="759" customWidth="1"/>
    <col min="5" max="5" width="5.109375" style="759" customWidth="1"/>
    <col min="6" max="6" width="23.6640625" style="759" customWidth="1"/>
    <col min="7" max="7" width="19.6640625" style="759" customWidth="1"/>
    <col min="8" max="8" width="4.6640625" style="759" customWidth="1"/>
    <col min="9" max="9" width="1.33203125" style="759" customWidth="1"/>
    <col min="10" max="10" width="10.33203125" style="759" customWidth="1"/>
    <col min="11" max="11" width="13.6640625" style="759" customWidth="1"/>
    <col min="12" max="12" width="8.109375" style="759" customWidth="1"/>
    <col min="13" max="13" width="11.88671875" style="759" bestFit="1" customWidth="1"/>
    <col min="14" max="14" width="12.88671875" style="759" customWidth="1"/>
    <col min="15" max="15" width="2.6640625" style="759" customWidth="1"/>
    <col min="16" max="16384" width="9" style="759"/>
  </cols>
  <sheetData>
    <row r="1" spans="2:18" ht="6.75" customHeight="1" x14ac:dyDescent="0.2"/>
    <row r="2" spans="2:18" ht="18.75" customHeight="1" x14ac:dyDescent="0.2">
      <c r="B2" s="1023" t="s">
        <v>113</v>
      </c>
      <c r="C2" s="1023"/>
      <c r="D2" s="1023"/>
      <c r="E2" s="1023"/>
      <c r="F2" s="1023"/>
      <c r="G2" s="1023"/>
      <c r="H2" s="1023"/>
    </row>
    <row r="3" spans="2:18" ht="8.25" customHeight="1" x14ac:dyDescent="0.2">
      <c r="E3" s="760"/>
    </row>
    <row r="4" spans="2:18" ht="23.25" customHeight="1" x14ac:dyDescent="0.2">
      <c r="G4" s="759" t="s">
        <v>114</v>
      </c>
      <c r="K4" s="761" t="s">
        <v>288</v>
      </c>
      <c r="M4" s="762"/>
      <c r="N4" s="762"/>
      <c r="O4" s="762"/>
      <c r="P4" s="762"/>
      <c r="Q4" s="762"/>
      <c r="R4" s="762"/>
    </row>
    <row r="5" spans="2:18" ht="20.100000000000001" customHeight="1" x14ac:dyDescent="0.2">
      <c r="B5" s="763" t="s">
        <v>26</v>
      </c>
      <c r="C5" s="763" t="s">
        <v>110</v>
      </c>
      <c r="D5" s="764"/>
      <c r="E5" s="765"/>
      <c r="G5" s="766"/>
      <c r="H5" s="766"/>
      <c r="I5" s="767"/>
      <c r="K5" s="762"/>
      <c r="L5" s="762"/>
      <c r="M5" s="762"/>
      <c r="N5" s="762"/>
      <c r="O5" s="762"/>
      <c r="P5" s="762"/>
    </row>
    <row r="6" spans="2:18" ht="20.100000000000001" customHeight="1" x14ac:dyDescent="0.2">
      <c r="B6" s="556">
        <v>102</v>
      </c>
      <c r="C6" s="91" t="str">
        <f>VLOOKUP($B$6,④新旧データ比較一覧表!$C$9:$DS$500,3,0)</f>
        <v>AD</v>
      </c>
      <c r="D6" s="768" t="s">
        <v>120</v>
      </c>
      <c r="G6" s="769"/>
      <c r="I6" s="767"/>
      <c r="J6" s="770"/>
      <c r="K6" s="761" t="s">
        <v>286</v>
      </c>
      <c r="L6" s="762"/>
      <c r="M6" s="762"/>
      <c r="N6" s="762"/>
      <c r="O6" s="762"/>
      <c r="P6" s="762"/>
    </row>
    <row r="7" spans="2:18" ht="20.100000000000001" customHeight="1" x14ac:dyDescent="0.2">
      <c r="B7" s="771">
        <v>3</v>
      </c>
      <c r="C7" s="772"/>
      <c r="D7" s="773"/>
      <c r="F7" s="774" t="s">
        <v>115</v>
      </c>
      <c r="G7" s="769"/>
      <c r="I7" s="767"/>
      <c r="J7" s="770"/>
      <c r="K7" s="762"/>
      <c r="L7" s="762"/>
      <c r="M7" s="762"/>
      <c r="N7" s="762"/>
      <c r="O7" s="762"/>
      <c r="P7" s="762"/>
    </row>
    <row r="8" spans="2:18" ht="20.100000000000001" customHeight="1" x14ac:dyDescent="0.2">
      <c r="B8" s="771"/>
      <c r="C8" s="772"/>
      <c r="D8" s="773"/>
      <c r="F8" s="774" t="s">
        <v>116</v>
      </c>
      <c r="G8" s="769"/>
      <c r="I8" s="767"/>
      <c r="J8" s="770"/>
      <c r="K8" s="762"/>
      <c r="L8" s="762"/>
      <c r="M8" s="762"/>
      <c r="N8" s="762"/>
      <c r="O8" s="762"/>
      <c r="P8" s="762"/>
    </row>
    <row r="9" spans="2:18" ht="8.25" customHeight="1" x14ac:dyDescent="0.2">
      <c r="B9" s="771"/>
      <c r="C9" s="772"/>
      <c r="D9" s="773"/>
      <c r="F9" s="774"/>
      <c r="G9" s="769"/>
      <c r="I9" s="767"/>
      <c r="J9" s="770"/>
      <c r="K9" s="762"/>
      <c r="L9" s="762"/>
      <c r="M9" s="762"/>
      <c r="N9" s="762"/>
      <c r="O9" s="762"/>
      <c r="P9" s="762"/>
    </row>
    <row r="10" spans="2:18" ht="15" customHeight="1" x14ac:dyDescent="0.2">
      <c r="B10" s="1026" t="s">
        <v>0</v>
      </c>
      <c r="C10" s="1026"/>
      <c r="D10" s="1026"/>
      <c r="E10" s="1026"/>
      <c r="F10" s="1026"/>
      <c r="G10" s="1026"/>
      <c r="I10" s="767"/>
      <c r="J10" s="770"/>
      <c r="K10" s="762"/>
      <c r="L10" s="762"/>
      <c r="M10" s="762"/>
      <c r="N10" s="762"/>
      <c r="O10" s="762"/>
      <c r="P10" s="762"/>
    </row>
    <row r="11" spans="2:18" ht="15" customHeight="1" x14ac:dyDescent="0.2">
      <c r="B11" s="1026"/>
      <c r="C11" s="1026"/>
      <c r="D11" s="1026"/>
      <c r="E11" s="1026"/>
      <c r="F11" s="1026"/>
      <c r="G11" s="1026"/>
      <c r="I11" s="767"/>
      <c r="J11" s="770"/>
      <c r="K11" s="762"/>
      <c r="L11" s="762"/>
      <c r="M11" s="762"/>
      <c r="N11" s="762"/>
      <c r="O11" s="762"/>
      <c r="P11" s="762"/>
    </row>
    <row r="12" spans="2:18" ht="15" customHeight="1" x14ac:dyDescent="0.2">
      <c r="B12" s="1026"/>
      <c r="C12" s="1026"/>
      <c r="D12" s="1026"/>
      <c r="E12" s="1026"/>
      <c r="F12" s="1026"/>
      <c r="G12" s="1026"/>
      <c r="I12" s="767"/>
      <c r="J12" s="770"/>
      <c r="K12" s="761" t="s">
        <v>287</v>
      </c>
      <c r="L12" s="762"/>
      <c r="M12" s="762"/>
      <c r="N12" s="762"/>
      <c r="O12" s="762"/>
      <c r="P12" s="762"/>
    </row>
    <row r="13" spans="2:18" ht="15" customHeight="1" x14ac:dyDescent="0.2">
      <c r="B13" s="1026"/>
      <c r="C13" s="1026"/>
      <c r="D13" s="1026"/>
      <c r="E13" s="1026"/>
      <c r="F13" s="1026"/>
      <c r="G13" s="1026"/>
      <c r="I13" s="767"/>
      <c r="J13" s="770"/>
      <c r="K13" s="762"/>
      <c r="L13" s="762"/>
      <c r="M13" s="762"/>
      <c r="N13" s="762"/>
      <c r="O13" s="762"/>
      <c r="P13" s="762"/>
    </row>
    <row r="14" spans="2:18" ht="15" customHeight="1" x14ac:dyDescent="0.2">
      <c r="B14" s="1026"/>
      <c r="C14" s="1026"/>
      <c r="D14" s="1026"/>
      <c r="E14" s="1026"/>
      <c r="F14" s="1026"/>
      <c r="G14" s="1026"/>
      <c r="I14" s="767"/>
      <c r="J14" s="770"/>
      <c r="K14" s="762"/>
      <c r="L14" s="762"/>
      <c r="M14" s="762"/>
      <c r="N14" s="762"/>
      <c r="O14" s="762"/>
      <c r="P14" s="762"/>
    </row>
    <row r="15" spans="2:18" ht="15" customHeight="1" x14ac:dyDescent="0.2">
      <c r="B15" s="1026"/>
      <c r="C15" s="1026"/>
      <c r="D15" s="1026"/>
      <c r="E15" s="1026"/>
      <c r="F15" s="1026"/>
      <c r="G15" s="1026"/>
      <c r="I15" s="767"/>
      <c r="J15" s="770"/>
      <c r="K15" s="762"/>
      <c r="L15" s="762"/>
      <c r="M15" s="762"/>
      <c r="N15" s="762"/>
      <c r="O15" s="762"/>
      <c r="P15" s="762"/>
    </row>
    <row r="16" spans="2:18" ht="15" customHeight="1" x14ac:dyDescent="0.2">
      <c r="B16" s="1026"/>
      <c r="C16" s="1026"/>
      <c r="D16" s="1026"/>
      <c r="E16" s="1026"/>
      <c r="F16" s="1026"/>
      <c r="G16" s="1026"/>
      <c r="I16" s="767"/>
      <c r="J16" s="770"/>
      <c r="K16" s="762"/>
      <c r="L16" s="762"/>
      <c r="M16" s="762"/>
      <c r="N16" s="762"/>
      <c r="O16" s="762"/>
      <c r="P16" s="762"/>
    </row>
    <row r="17" spans="1:13" s="775" customFormat="1" ht="6" customHeight="1" x14ac:dyDescent="0.2">
      <c r="A17" s="762"/>
      <c r="B17" s="762"/>
      <c r="C17" s="774"/>
      <c r="E17" s="776"/>
    </row>
    <row r="18" spans="1:13" s="775" customFormat="1" ht="20.25" customHeight="1" x14ac:dyDescent="0.2">
      <c r="B18" s="762" t="s">
        <v>111</v>
      </c>
      <c r="C18" s="774"/>
      <c r="F18" s="775" t="s">
        <v>112</v>
      </c>
      <c r="K18" s="777" t="s">
        <v>289</v>
      </c>
    </row>
    <row r="19" spans="1:13" s="775" customFormat="1" ht="15" customHeight="1" x14ac:dyDescent="0.2">
      <c r="B19" s="778" t="s">
        <v>117</v>
      </c>
      <c r="C19" s="1024" t="s">
        <v>118</v>
      </c>
      <c r="D19" s="1025"/>
      <c r="F19" s="778" t="s">
        <v>117</v>
      </c>
      <c r="G19" s="1024" t="s">
        <v>118</v>
      </c>
      <c r="H19" s="1025"/>
    </row>
    <row r="20" spans="1:13" s="775" customFormat="1" ht="15" customHeight="1" x14ac:dyDescent="0.2">
      <c r="B20" s="90" t="str">
        <f>IF(④新旧データ比較一覧表!P$9="","",④新旧データ比較一覧表!P$9)</f>
        <v>年齢給</v>
      </c>
      <c r="C20" s="416">
        <f>VLOOKUP($B$6,④新旧データ比較一覧表!$C$9:$DS$500,14,0)</f>
        <v>176240</v>
      </c>
      <c r="D20" s="96" t="s">
        <v>17</v>
      </c>
      <c r="E20" s="26"/>
      <c r="F20" s="90" t="str">
        <f>IF(④新旧データ比較一覧表!U$9="","",④新旧データ比較一覧表!U$9)</f>
        <v>年齢給</v>
      </c>
      <c r="G20" s="416">
        <f>VLOOKUP($B$6,④新旧データ比較一覧表!$C$9:$DS$500,19,0)</f>
        <v>176240</v>
      </c>
      <c r="H20" s="96" t="s">
        <v>17</v>
      </c>
    </row>
    <row r="21" spans="1:13" s="775" customFormat="1" ht="15" customHeight="1" x14ac:dyDescent="0.2">
      <c r="B21" s="90" t="str">
        <f>IF(④新旧データ比較一覧表!Q$9="","",④新旧データ比較一覧表!Q$9)</f>
        <v>職能給</v>
      </c>
      <c r="C21" s="416">
        <f>VLOOKUP($B$6,④新旧データ比較一覧表!$C$9:$DS$500,15,0)</f>
        <v>194640</v>
      </c>
      <c r="D21" s="96" t="s">
        <v>17</v>
      </c>
      <c r="E21" s="26"/>
      <c r="F21" s="90" t="str">
        <f>IF(④新旧データ比較一覧表!V$9="","",④新旧データ比較一覧表!V$9)</f>
        <v>職能給</v>
      </c>
      <c r="G21" s="416">
        <f>VLOOKUP($B$6,④新旧データ比較一覧表!$C$9:$DS$500,20,0)</f>
        <v>130120.32193158951</v>
      </c>
      <c r="H21" s="96" t="s">
        <v>17</v>
      </c>
    </row>
    <row r="22" spans="1:13" s="775" customFormat="1" ht="15" customHeight="1" x14ac:dyDescent="0.2">
      <c r="B22" s="90" t="str">
        <f>IF(④新旧データ比較一覧表!R$9="","",④新旧データ比較一覧表!R$9)</f>
        <v/>
      </c>
      <c r="C22" s="416" t="str">
        <f>VLOOKUP($B$6,④新旧データ比較一覧表!$C$9:$DS$500,16,0)</f>
        <v/>
      </c>
      <c r="D22" s="96" t="s">
        <v>17</v>
      </c>
      <c r="E22" s="26"/>
      <c r="F22" s="90" t="str">
        <f>IF(④新旧データ比較一覧表!W$9="","",④新旧データ比較一覧表!W$9)</f>
        <v/>
      </c>
      <c r="G22" s="416" t="str">
        <f>VLOOKUP($B$6,④新旧データ比較一覧表!$C$9:$DS$500,21,0)</f>
        <v/>
      </c>
      <c r="H22" s="96" t="s">
        <v>17</v>
      </c>
    </row>
    <row r="23" spans="1:13" s="775" customFormat="1" ht="15" customHeight="1" thickBot="1" x14ac:dyDescent="0.25">
      <c r="B23" s="97" t="str">
        <f>IF(④新旧データ比較一覧表!S$9="","",④新旧データ比較一覧表!S$9)</f>
        <v/>
      </c>
      <c r="C23" s="642" t="str">
        <f>VLOOKUP($B$6,④新旧データ比較一覧表!$C$9:$DS$500,17,0)</f>
        <v/>
      </c>
      <c r="D23" s="634" t="s">
        <v>17</v>
      </c>
      <c r="E23" s="26"/>
      <c r="F23" s="97" t="str">
        <f>IF(④新旧データ比較一覧表!X$9="","",④新旧データ比較一覧表!X$9)</f>
        <v/>
      </c>
      <c r="G23" s="642" t="str">
        <f>VLOOKUP($B$6,④新旧データ比較一覧表!$C$9:$DS$500,22,0)</f>
        <v/>
      </c>
      <c r="H23" s="634" t="s">
        <v>17</v>
      </c>
      <c r="J23" s="779" t="s">
        <v>308</v>
      </c>
    </row>
    <row r="24" spans="1:13" s="775" customFormat="1" ht="15" customHeight="1" thickBot="1" x14ac:dyDescent="0.25">
      <c r="B24" s="639" t="str">
        <f>IF(④新旧データ比較一覧表!T$9="","",④新旧データ比較一覧表!T$9)</f>
        <v>基本給計</v>
      </c>
      <c r="C24" s="640">
        <f>VLOOKUP($B$6,④新旧データ比較一覧表!$C$9:$DS$500,18,0)</f>
        <v>370880</v>
      </c>
      <c r="D24" s="641" t="s">
        <v>17</v>
      </c>
      <c r="E24" s="26"/>
      <c r="F24" s="639" t="str">
        <f>IF(④新旧データ比較一覧表!Y$9="","",④新旧データ比較一覧表!Y$9)</f>
        <v>基本給計</v>
      </c>
      <c r="G24" s="640">
        <f>VLOOKUP($B$6,④新旧データ比較一覧表!$C$9:$DS$500,23,0)</f>
        <v>306360.32193158951</v>
      </c>
      <c r="H24" s="641" t="s">
        <v>17</v>
      </c>
      <c r="J24" s="780">
        <f>SUM(G20:G23)+G45</f>
        <v>385136.36732703913</v>
      </c>
    </row>
    <row r="25" spans="1:13" s="775" customFormat="1" ht="15" customHeight="1" x14ac:dyDescent="0.2">
      <c r="B25" s="632" t="str">
        <f>IF(④新旧データ比較一覧表!Z$9="","",④新旧データ比較一覧表!Z$9)</f>
        <v>役職手当
(1)</v>
      </c>
      <c r="C25" s="627">
        <f>VLOOKUP($B$6,④新旧データ比較一覧表!$C$9:$DS$500,24,0)</f>
        <v>10000</v>
      </c>
      <c r="D25" s="628" t="s">
        <v>17</v>
      </c>
      <c r="E25" s="26"/>
      <c r="F25" s="626" t="str">
        <f>IF(④新旧データ比較一覧表!AU$9="","",④新旧データ比較一覧表!AU$9)</f>
        <v>役職手当
(1)</v>
      </c>
      <c r="G25" s="627">
        <f>VLOOKUP($B$6,④新旧データ比較一覧表!$C$9:$DS$500,45,0)</f>
        <v>10000</v>
      </c>
      <c r="H25" s="628" t="s">
        <v>17</v>
      </c>
    </row>
    <row r="26" spans="1:13" s="775" customFormat="1" ht="15" customHeight="1" x14ac:dyDescent="0.2">
      <c r="B26" s="90" t="str">
        <f>IF(④新旧データ比較一覧表!AA$9="","",④新旧データ比較一覧表!AA$9)</f>
        <v>資格手当</v>
      </c>
      <c r="C26" s="95">
        <f>VLOOKUP($B$6,④新旧データ比較一覧表!$C$9:$DS$500,25,0)</f>
        <v>10000</v>
      </c>
      <c r="D26" s="96" t="s">
        <v>17</v>
      </c>
      <c r="E26" s="26"/>
      <c r="F26" s="97" t="str">
        <f>IF(④新旧データ比較一覧表!AV$9="","",④新旧データ比較一覧表!AV$9)</f>
        <v>資格手当</v>
      </c>
      <c r="G26" s="95">
        <f>VLOOKUP($B$6,④新旧データ比較一覧表!$C$9:$DS$500,46,0)</f>
        <v>10000</v>
      </c>
      <c r="H26" s="96" t="s">
        <v>17</v>
      </c>
    </row>
    <row r="27" spans="1:13" s="775" customFormat="1" ht="15" customHeight="1" x14ac:dyDescent="0.2">
      <c r="B27" s="90" t="str">
        <f>IF(④新旧データ比較一覧表!AB$9="","",④新旧データ比較一覧表!AB$9)</f>
        <v>営業手当
(1)</v>
      </c>
      <c r="C27" s="95" t="str">
        <f>VLOOKUP($B$6,④新旧データ比較一覧表!$C$9:$DS$500,26,0)</f>
        <v/>
      </c>
      <c r="D27" s="96" t="s">
        <v>17</v>
      </c>
      <c r="E27" s="26"/>
      <c r="F27" s="97" t="str">
        <f>IF(④新旧データ比較一覧表!AW$9="","",④新旧データ比較一覧表!AW$9)</f>
        <v>営業手当
(1)</v>
      </c>
      <c r="G27" s="95" t="str">
        <f>VLOOKUP($B$6,④新旧データ比較一覧表!$C$9:$DS$500,47,0)</f>
        <v/>
      </c>
      <c r="H27" s="96" t="s">
        <v>17</v>
      </c>
    </row>
    <row r="28" spans="1:13" s="775" customFormat="1" ht="15" customHeight="1" x14ac:dyDescent="0.2">
      <c r="B28" s="90" t="str">
        <f>IF(④新旧データ比較一覧表!AC$9="","",④新旧データ比較一覧表!AC$9)</f>
        <v/>
      </c>
      <c r="C28" s="95" t="str">
        <f>VLOOKUP($B$6,④新旧データ比較一覧表!$C$9:$DS$500,27,0)</f>
        <v/>
      </c>
      <c r="D28" s="96" t="s">
        <v>17</v>
      </c>
      <c r="E28" s="26"/>
      <c r="F28" s="97" t="str">
        <f>IF(④新旧データ比較一覧表!AX$9="","",④新旧データ比較一覧表!AX$9)</f>
        <v/>
      </c>
      <c r="G28" s="95" t="str">
        <f>VLOOKUP($B$6,④新旧データ比較一覧表!$C$9:$DS$500,48,0)</f>
        <v/>
      </c>
      <c r="H28" s="96" t="s">
        <v>17</v>
      </c>
      <c r="K28" s="781"/>
      <c r="L28" s="782"/>
      <c r="M28" s="783"/>
    </row>
    <row r="29" spans="1:13" s="775" customFormat="1" ht="15" customHeight="1" x14ac:dyDescent="0.2">
      <c r="B29" s="90" t="str">
        <f>IF(④新旧データ比較一覧表!AD$9="","",④新旧データ比較一覧表!AD$9)</f>
        <v/>
      </c>
      <c r="C29" s="95" t="str">
        <f>VLOOKUP($B$6,④新旧データ比較一覧表!$C$9:$DS$500,28,0)</f>
        <v/>
      </c>
      <c r="D29" s="96" t="s">
        <v>17</v>
      </c>
      <c r="E29" s="26"/>
      <c r="F29" s="97" t="str">
        <f>IF(④新旧データ比較一覧表!AY$9="","",④新旧データ比較一覧表!AY$9)</f>
        <v/>
      </c>
      <c r="G29" s="95" t="str">
        <f>VLOOKUP($B$6,④新旧データ比較一覧表!$C$9:$DS$500,49,0)</f>
        <v/>
      </c>
      <c r="H29" s="96" t="s">
        <v>17</v>
      </c>
      <c r="K29" s="784"/>
      <c r="L29" s="785"/>
      <c r="M29" s="783"/>
    </row>
    <row r="30" spans="1:13" s="775" customFormat="1" ht="15" customHeight="1" x14ac:dyDescent="0.2">
      <c r="B30" s="90" t="str">
        <f>IF(④新旧データ比較一覧表!AE$9="","",④新旧データ比較一覧表!AE$9)</f>
        <v/>
      </c>
      <c r="C30" s="95" t="str">
        <f>VLOOKUP($B$6,④新旧データ比較一覧表!$C$9:$DS$500,29,0)</f>
        <v/>
      </c>
      <c r="D30" s="96" t="s">
        <v>17</v>
      </c>
      <c r="E30" s="26"/>
      <c r="F30" s="97" t="str">
        <f>IF(④新旧データ比較一覧表!AZ$9="","",④新旧データ比較一覧表!AZ$9)</f>
        <v/>
      </c>
      <c r="G30" s="95" t="str">
        <f>VLOOKUP($B$6,④新旧データ比較一覧表!$C$9:$DS$500,50,0)</f>
        <v/>
      </c>
      <c r="H30" s="96" t="s">
        <v>17</v>
      </c>
      <c r="K30" s="784"/>
      <c r="L30" s="786"/>
      <c r="M30" s="783"/>
    </row>
    <row r="31" spans="1:13" s="775" customFormat="1" ht="15" customHeight="1" x14ac:dyDescent="0.2">
      <c r="B31" s="90" t="str">
        <f>IF(④新旧データ比較一覧表!AF$9="","",④新旧データ比較一覧表!AF$9)</f>
        <v/>
      </c>
      <c r="C31" s="95" t="str">
        <f>VLOOKUP($B$6,④新旧データ比較一覧表!$C$9:$DS$500,30,0)</f>
        <v/>
      </c>
      <c r="D31" s="96" t="s">
        <v>17</v>
      </c>
      <c r="E31" s="26"/>
      <c r="F31" s="97" t="str">
        <f>IF(④新旧データ比較一覧表!BA$9="","",④新旧データ比較一覧表!BA$9)</f>
        <v/>
      </c>
      <c r="G31" s="95" t="str">
        <f>VLOOKUP($B$6,④新旧データ比較一覧表!$C$9:$DS$500,51,0)</f>
        <v/>
      </c>
      <c r="H31" s="96" t="s">
        <v>17</v>
      </c>
      <c r="K31" s="784"/>
      <c r="L31" s="786"/>
      <c r="M31" s="783"/>
    </row>
    <row r="32" spans="1:13" s="775" customFormat="1" ht="15" customHeight="1" thickBot="1" x14ac:dyDescent="0.25">
      <c r="B32" s="97" t="str">
        <f>IF(④新旧データ比較一覧表!AG$9="","",④新旧データ比較一覧表!AG$9)</f>
        <v>皆勤手当</v>
      </c>
      <c r="C32" s="633">
        <f>VLOOKUP($B$6,④新旧データ比較一覧表!$C$9:$DS$500,31,0)</f>
        <v>5000</v>
      </c>
      <c r="D32" s="634" t="s">
        <v>17</v>
      </c>
      <c r="E32" s="26"/>
      <c r="F32" s="97" t="str">
        <f>IF(④新旧データ比較一覧表!BB$9="","",④新旧データ比較一覧表!BB$9)</f>
        <v>皆勤手当</v>
      </c>
      <c r="G32" s="633">
        <f>VLOOKUP($B$6,④新旧データ比較一覧表!$C$9:$DS$500,52,0)</f>
        <v>5000</v>
      </c>
      <c r="H32" s="634" t="s">
        <v>17</v>
      </c>
      <c r="K32" s="787"/>
      <c r="L32" s="787"/>
      <c r="M32" s="787"/>
    </row>
    <row r="33" spans="2:13" s="775" customFormat="1" ht="15" customHeight="1" thickBot="1" x14ac:dyDescent="0.25">
      <c r="B33" s="639" t="str">
        <f>IF(④新旧データ比較一覧表!AH$9="","",④新旧データ比較一覧表!AH$9)</f>
        <v>残業算定基礎
算入手当計</v>
      </c>
      <c r="C33" s="640">
        <f>VLOOKUP($B$6,④新旧データ比較一覧表!$C$9:$DS$500,32,0)</f>
        <v>25000</v>
      </c>
      <c r="D33" s="641" t="s">
        <v>17</v>
      </c>
      <c r="E33" s="26"/>
      <c r="F33" s="639" t="str">
        <f>IF(④新旧データ比較一覧表!BC$9="","",④新旧データ比較一覧表!BC$9)</f>
        <v>残業算定基礎
算入手当計</v>
      </c>
      <c r="G33" s="640">
        <f>VLOOKUP($B$6,④新旧データ比較一覧表!$C$9:$DS$500,53,0)</f>
        <v>25000</v>
      </c>
      <c r="H33" s="641" t="s">
        <v>17</v>
      </c>
      <c r="K33" s="787"/>
      <c r="L33" s="787"/>
      <c r="M33" s="787"/>
    </row>
    <row r="34" spans="2:13" s="775" customFormat="1" ht="15" customHeight="1" x14ac:dyDescent="0.2">
      <c r="B34" s="632" t="str">
        <f>IF(④新旧データ比較一覧表!AI$9="","",④新旧データ比較一覧表!AI$9)</f>
        <v>家族手当</v>
      </c>
      <c r="C34" s="627">
        <f>VLOOKUP($B$6,④新旧データ比較一覧表!$C$9:$DS$500,33,0)</f>
        <v>10000</v>
      </c>
      <c r="D34" s="628" t="s">
        <v>17</v>
      </c>
      <c r="E34" s="26"/>
      <c r="F34" s="626" t="str">
        <f>IF(④新旧データ比較一覧表!BD$9="","",④新旧データ比較一覧表!BD$9)</f>
        <v>家族手当</v>
      </c>
      <c r="G34" s="627">
        <f>VLOOKUP($B$6,④新旧データ比較一覧表!$C$9:$DS$500,54,0)</f>
        <v>10000</v>
      </c>
      <c r="H34" s="628" t="s">
        <v>17</v>
      </c>
      <c r="K34" s="787"/>
      <c r="L34" s="787"/>
      <c r="M34" s="787"/>
    </row>
    <row r="35" spans="2:13" s="775" customFormat="1" ht="15" customHeight="1" x14ac:dyDescent="0.2">
      <c r="B35" s="90" t="str">
        <f>IF(④新旧データ比較一覧表!AJ$9="","",④新旧データ比較一覧表!AJ$9)</f>
        <v>通勤手当</v>
      </c>
      <c r="C35" s="95" t="str">
        <f>VLOOKUP($B$6,④新旧データ比較一覧表!$C$9:$DS$500,34,0)</f>
        <v/>
      </c>
      <c r="D35" s="96" t="s">
        <v>17</v>
      </c>
      <c r="E35" s="26"/>
      <c r="F35" s="97" t="str">
        <f>IF(④新旧データ比較一覧表!BE$9="","",④新旧データ比較一覧表!BE$9)</f>
        <v>通勤手当</v>
      </c>
      <c r="G35" s="95" t="str">
        <f>VLOOKUP($B$6,④新旧データ比較一覧表!$C$9:$DS$500,55,0)</f>
        <v/>
      </c>
      <c r="H35" s="96" t="s">
        <v>17</v>
      </c>
      <c r="K35" s="787"/>
      <c r="L35" s="787"/>
      <c r="M35" s="787"/>
    </row>
    <row r="36" spans="2:13" s="775" customFormat="1" ht="15" customHeight="1" x14ac:dyDescent="0.2">
      <c r="B36" s="90" t="str">
        <f>IF(④新旧データ比較一覧表!AK$9="","",④新旧データ比較一覧表!AK$9)</f>
        <v>単身赴任手当</v>
      </c>
      <c r="C36" s="95" t="str">
        <f>VLOOKUP($B$6,④新旧データ比較一覧表!$C$9:$DS$500,35,0)</f>
        <v/>
      </c>
      <c r="D36" s="96" t="s">
        <v>17</v>
      </c>
      <c r="E36" s="26"/>
      <c r="F36" s="97" t="str">
        <f>IF(④新旧データ比較一覧表!BF$9="","",④新旧データ比較一覧表!BF$9)</f>
        <v>単身赴任手当</v>
      </c>
      <c r="G36" s="95" t="str">
        <f>VLOOKUP($B$6,④新旧データ比較一覧表!$C$9:$DS$500,56,0)</f>
        <v/>
      </c>
      <c r="H36" s="96" t="s">
        <v>17</v>
      </c>
      <c r="K36" s="787"/>
      <c r="L36" s="787"/>
      <c r="M36" s="787"/>
    </row>
    <row r="37" spans="2:13" s="775" customFormat="1" ht="15" customHeight="1" x14ac:dyDescent="0.2">
      <c r="B37" s="90" t="str">
        <f>IF(④新旧データ比較一覧表!AL$9="","",④新旧データ比較一覧表!AL$9)</f>
        <v>子女教育手当</v>
      </c>
      <c r="C37" s="95" t="str">
        <f>VLOOKUP($B$6,④新旧データ比較一覧表!$C$9:$DS$500,36,0)</f>
        <v/>
      </c>
      <c r="D37" s="96" t="s">
        <v>17</v>
      </c>
      <c r="E37" s="26"/>
      <c r="F37" s="97" t="str">
        <f>IF(④新旧データ比較一覧表!BG$9="","",④新旧データ比較一覧表!BG$9)</f>
        <v>子女教育手当</v>
      </c>
      <c r="G37" s="95" t="str">
        <f>VLOOKUP($B$6,④新旧データ比較一覧表!$C$9:$DS$500,57,0)</f>
        <v/>
      </c>
      <c r="H37" s="96" t="s">
        <v>17</v>
      </c>
      <c r="K37" s="787"/>
      <c r="L37" s="787"/>
      <c r="M37" s="787"/>
    </row>
    <row r="38" spans="2:13" s="775" customFormat="1" ht="15" customHeight="1" x14ac:dyDescent="0.2">
      <c r="B38" s="90" t="str">
        <f>IF(④新旧データ比較一覧表!AM$9="","",④新旧データ比較一覧表!AM$9)</f>
        <v>住宅手当</v>
      </c>
      <c r="C38" s="95" t="str">
        <f>VLOOKUP($B$6,④新旧データ比較一覧表!$C$9:$DS$500,37,0)</f>
        <v/>
      </c>
      <c r="D38" s="96" t="s">
        <v>17</v>
      </c>
      <c r="E38" s="26"/>
      <c r="F38" s="97" t="str">
        <f>IF(④新旧データ比較一覧表!BH$9="","",④新旧データ比較一覧表!BH$9)</f>
        <v>住宅手当</v>
      </c>
      <c r="G38" s="95" t="str">
        <f>VLOOKUP($B$6,④新旧データ比較一覧表!$C$9:$DS$500,58,0)</f>
        <v/>
      </c>
      <c r="H38" s="96" t="s">
        <v>17</v>
      </c>
      <c r="K38" s="787"/>
      <c r="L38" s="787"/>
      <c r="M38" s="787"/>
    </row>
    <row r="39" spans="2:13" s="775" customFormat="1" ht="15" customHeight="1" x14ac:dyDescent="0.2">
      <c r="B39" s="90" t="str">
        <f>IF(④新旧データ比較一覧表!AN$9="","",④新旧データ比較一覧表!AN$9)</f>
        <v/>
      </c>
      <c r="C39" s="95" t="str">
        <f>VLOOKUP($B$6,④新旧データ比較一覧表!$C$9:$DS$500,38,0)</f>
        <v/>
      </c>
      <c r="D39" s="96" t="s">
        <v>17</v>
      </c>
      <c r="E39" s="26"/>
      <c r="F39" s="97" t="str">
        <f>IF(④新旧データ比較一覧表!BI$9="","",④新旧データ比較一覧表!BI$9)</f>
        <v/>
      </c>
      <c r="G39" s="95" t="str">
        <f>VLOOKUP($B$6,④新旧データ比較一覧表!$C$9:$DS$500,59,0)</f>
        <v/>
      </c>
      <c r="H39" s="96" t="s">
        <v>17</v>
      </c>
      <c r="K39" s="787"/>
      <c r="L39" s="787"/>
      <c r="M39" s="787"/>
    </row>
    <row r="40" spans="2:13" s="775" customFormat="1" ht="15" customHeight="1" thickBot="1" x14ac:dyDescent="0.25">
      <c r="B40" s="629" t="str">
        <f>IF(④新旧データ比較一覧表!AO$9="","",④新旧データ比較一覧表!AO$9)</f>
        <v/>
      </c>
      <c r="C40" s="630" t="str">
        <f>VLOOKUP($B$6,④新旧データ比較一覧表!$C$9:$DS$500,39,0)</f>
        <v/>
      </c>
      <c r="D40" s="631" t="s">
        <v>17</v>
      </c>
      <c r="E40" s="26"/>
      <c r="F40" s="97" t="str">
        <f>IF(④新旧データ比較一覧表!BJ$9="","",④新旧データ比較一覧表!BJ$9)</f>
        <v/>
      </c>
      <c r="G40" s="633" t="str">
        <f>VLOOKUP($B$6,④新旧データ比較一覧表!$C$9:$DS$500,60,0)</f>
        <v/>
      </c>
      <c r="H40" s="634" t="s">
        <v>17</v>
      </c>
      <c r="K40" s="787"/>
      <c r="L40" s="787"/>
      <c r="M40" s="787"/>
    </row>
    <row r="41" spans="2:13" s="775" customFormat="1" ht="15" customHeight="1" thickBot="1" x14ac:dyDescent="0.25">
      <c r="B41" s="629" t="s">
        <v>332</v>
      </c>
      <c r="C41" s="630">
        <f>SUM(C34:C40)</f>
        <v>10000</v>
      </c>
      <c r="D41" s="631" t="s">
        <v>17</v>
      </c>
      <c r="E41" s="26"/>
      <c r="F41" s="636" t="s">
        <v>332</v>
      </c>
      <c r="G41" s="637">
        <f>SUM(G34:G40)</f>
        <v>10000</v>
      </c>
      <c r="H41" s="638" t="s">
        <v>17</v>
      </c>
      <c r="K41" s="787"/>
      <c r="L41" s="787"/>
      <c r="M41" s="787"/>
    </row>
    <row r="42" spans="2:13" s="775" customFormat="1" ht="15" customHeight="1" x14ac:dyDescent="0.2">
      <c r="B42" s="632" t="str">
        <f>IF(④新旧データ比較一覧表!AP$9="","",④新旧データ比較一覧表!AP$9)</f>
        <v>役職手当(2)
（残業代見合）</v>
      </c>
      <c r="C42" s="627" t="str">
        <f>VLOOKUP($B$6,④新旧データ比較一覧表!$C$9:$DS$500,40,0)</f>
        <v/>
      </c>
      <c r="D42" s="628" t="s">
        <v>17</v>
      </c>
      <c r="E42" s="26"/>
      <c r="F42" s="626" t="str">
        <f>IF(④新旧データ比較一覧表!BK$9="","",④新旧データ比較一覧表!BK$9)</f>
        <v>役職手当(2)
（残業代見合）</v>
      </c>
      <c r="G42" s="627" t="str">
        <f>VLOOKUP($B$6,④新旧データ比較一覧表!$C$9:$DS$500,61,0)</f>
        <v/>
      </c>
      <c r="H42" s="628" t="s">
        <v>17</v>
      </c>
      <c r="K42" s="787"/>
      <c r="L42" s="787"/>
      <c r="M42" s="787"/>
    </row>
    <row r="43" spans="2:13" s="775" customFormat="1" ht="15" customHeight="1" x14ac:dyDescent="0.2">
      <c r="B43" s="632" t="str">
        <f>IF(④新旧データ比較一覧表!AQ$9="","",④新旧データ比較一覧表!AQ$9)</f>
        <v>営業手当(2)
（残業代見合）</v>
      </c>
      <c r="C43" s="627" t="str">
        <f>VLOOKUP($B$6,④新旧データ比較一覧表!$C$9:$DS$500,41,0)</f>
        <v/>
      </c>
      <c r="D43" s="628" t="s">
        <v>17</v>
      </c>
      <c r="E43" s="26"/>
      <c r="F43" s="97" t="str">
        <f>IF(④新旧データ比較一覧表!BL$9="","",④新旧データ比較一覧表!BL$9)</f>
        <v>営業手当(2)
（残業代見合）</v>
      </c>
      <c r="G43" s="95" t="str">
        <f>VLOOKUP($B$6,④新旧データ比較一覧表!$C$9:$DS$500,62,0)</f>
        <v/>
      </c>
      <c r="H43" s="96" t="s">
        <v>17</v>
      </c>
      <c r="K43" s="787"/>
      <c r="L43" s="787"/>
      <c r="M43" s="787"/>
    </row>
    <row r="44" spans="2:13" s="775" customFormat="1" ht="15" customHeight="1" x14ac:dyDescent="0.2">
      <c r="B44" s="632" t="str">
        <f>IF(④新旧データ比較一覧表!AR$9="","",④新旧データ比較一覧表!AR$9)</f>
        <v/>
      </c>
      <c r="C44" s="627" t="str">
        <f>VLOOKUP($B$6,④新旧データ比較一覧表!$C$9:$DS$500,42,0)</f>
        <v/>
      </c>
      <c r="D44" s="628" t="s">
        <v>17</v>
      </c>
      <c r="E44" s="26"/>
      <c r="F44" s="97" t="str">
        <f>IF(④新旧データ比較一覧表!BM$9="","",④新旧データ比較一覧表!BM$9)</f>
        <v/>
      </c>
      <c r="G44" s="95" t="str">
        <f>VLOOKUP($B$6,④新旧データ比較一覧表!$C$9:$DS$500,63,0)</f>
        <v/>
      </c>
      <c r="H44" s="96" t="s">
        <v>17</v>
      </c>
      <c r="K44" s="787"/>
      <c r="L44" s="787"/>
      <c r="M44" s="787"/>
    </row>
    <row r="45" spans="2:13" s="775" customFormat="1" ht="15" customHeight="1" thickBot="1" x14ac:dyDescent="0.25">
      <c r="B45" s="97" t="s">
        <v>333</v>
      </c>
      <c r="C45" s="97" t="s">
        <v>333</v>
      </c>
      <c r="D45" s="634"/>
      <c r="E45" s="26"/>
      <c r="F45" s="645" t="str">
        <f>IF(④新旧データ比較一覧表!BX$9="","",④新旧データ比較一覧表!BX$9)</f>
        <v>固定残業手当</v>
      </c>
      <c r="G45" s="646">
        <f>VLOOKUP($B$6,④新旧データ比較一覧表!$C$9:$DS$500,74,0)</f>
        <v>78776.045395449648</v>
      </c>
      <c r="H45" s="647" t="s">
        <v>17</v>
      </c>
      <c r="K45" s="787"/>
      <c r="L45" s="787"/>
      <c r="M45" s="787"/>
    </row>
    <row r="46" spans="2:13" s="775" customFormat="1" ht="15" customHeight="1" thickBot="1" x14ac:dyDescent="0.25">
      <c r="B46" s="636" t="s">
        <v>332</v>
      </c>
      <c r="C46" s="637">
        <f>SUM(C42:C44)</f>
        <v>0</v>
      </c>
      <c r="D46" s="638" t="s">
        <v>17</v>
      </c>
      <c r="E46" s="26"/>
      <c r="F46" s="665" t="s">
        <v>329</v>
      </c>
      <c r="G46" s="664">
        <f>SUM(G42:G45)</f>
        <v>78776.045395449648</v>
      </c>
      <c r="H46" s="638" t="s">
        <v>17</v>
      </c>
      <c r="K46" s="787"/>
      <c r="L46" s="787"/>
      <c r="M46" s="787"/>
    </row>
    <row r="47" spans="2:13" s="775" customFormat="1" ht="15" customHeight="1" thickBot="1" x14ac:dyDescent="0.25">
      <c r="B47" s="639" t="str">
        <f>IF(④新旧データ比較一覧表!AS$9="","",④新旧データ比較一覧表!AS$9)</f>
        <v>残業算定基礎
除外手当計</v>
      </c>
      <c r="C47" s="643">
        <f>VLOOKUP($B$6,④新旧データ比較一覧表!$C$9:$DS$500,43,0)</f>
        <v>10000</v>
      </c>
      <c r="D47" s="641" t="s">
        <v>17</v>
      </c>
      <c r="E47" s="26"/>
      <c r="F47" s="644" t="str">
        <f>IF(④新旧データ比較一覧表!BN$9="","",④新旧データ比較一覧表!BN$9)</f>
        <v>残業算定基礎
除外手当計</v>
      </c>
      <c r="G47" s="640">
        <f>VLOOKUP($B$6,④新旧データ比較一覧表!$C$9:$DS$500,64,0)+G45</f>
        <v>88776.045395449648</v>
      </c>
      <c r="H47" s="641" t="s">
        <v>17</v>
      </c>
      <c r="K47" s="787"/>
      <c r="L47" s="787"/>
      <c r="M47" s="787"/>
    </row>
    <row r="48" spans="2:13" s="775" customFormat="1" ht="6.75" customHeight="1" thickBot="1" x14ac:dyDescent="0.25">
      <c r="B48" s="67"/>
      <c r="C48" s="635"/>
      <c r="D48" s="27"/>
      <c r="E48" s="26"/>
      <c r="F48" s="93"/>
      <c r="G48" s="93"/>
      <c r="H48" s="93"/>
      <c r="K48" s="787"/>
      <c r="L48" s="787"/>
      <c r="M48" s="787"/>
    </row>
    <row r="49" spans="1:20" s="775" customFormat="1" ht="15" customHeight="1" thickBot="1" x14ac:dyDescent="0.25">
      <c r="B49" s="639" t="str">
        <f>IF(④新旧データ比較一覧表!AT$9="","",④新旧データ比較一覧表!AT$9)</f>
        <v>手当計</v>
      </c>
      <c r="C49" s="640">
        <f>IF($B$6="","",C33+C47)</f>
        <v>35000</v>
      </c>
      <c r="D49" s="641" t="s">
        <v>17</v>
      </c>
      <c r="E49" s="26"/>
      <c r="F49" s="644" t="str">
        <f>IF(④新旧データ比較一覧表!BO$9="","",④新旧データ比較一覧表!BO$9)</f>
        <v>手当計</v>
      </c>
      <c r="G49" s="640">
        <f>IF($B$6="","",G33+G47)</f>
        <v>113776.04539544965</v>
      </c>
      <c r="H49" s="641" t="s">
        <v>17</v>
      </c>
      <c r="K49" s="787"/>
      <c r="L49" s="787"/>
      <c r="M49" s="787"/>
    </row>
    <row r="50" spans="1:20" s="775" customFormat="1" ht="8.25" customHeight="1" thickBot="1" x14ac:dyDescent="0.25">
      <c r="B50" s="67"/>
      <c r="C50" s="87"/>
      <c r="D50" s="101"/>
      <c r="E50" s="26"/>
      <c r="F50" s="26"/>
      <c r="G50" s="87"/>
      <c r="H50" s="67"/>
      <c r="I50" s="771"/>
      <c r="J50" s="789"/>
      <c r="K50" s="787"/>
      <c r="L50" s="787"/>
      <c r="M50" s="787"/>
    </row>
    <row r="51" spans="1:20" s="775" customFormat="1" ht="15" customHeight="1" thickBot="1" x14ac:dyDescent="0.25">
      <c r="B51" s="673" t="s">
        <v>119</v>
      </c>
      <c r="C51" s="674">
        <f>IF($B$6="","",C24+C49)</f>
        <v>405880</v>
      </c>
      <c r="D51" s="638" t="s">
        <v>17</v>
      </c>
      <c r="E51" s="26"/>
      <c r="F51" s="673" t="s">
        <v>119</v>
      </c>
      <c r="G51" s="674">
        <f>IF($B$6="","",G24+G49)</f>
        <v>420136.36732703913</v>
      </c>
      <c r="H51" s="638" t="s">
        <v>17</v>
      </c>
      <c r="I51" s="774"/>
      <c r="J51" s="774"/>
      <c r="K51" s="787"/>
      <c r="L51" s="787"/>
      <c r="M51" s="787"/>
    </row>
    <row r="52" spans="1:20" s="775" customFormat="1" ht="9.75" customHeight="1" x14ac:dyDescent="0.2">
      <c r="B52" s="67"/>
      <c r="C52" s="102"/>
      <c r="D52" s="26"/>
      <c r="E52" s="26"/>
      <c r="F52" s="93"/>
      <c r="G52" s="102"/>
      <c r="H52" s="26"/>
      <c r="I52" s="774"/>
      <c r="J52" s="774"/>
      <c r="K52" s="787"/>
      <c r="L52" s="787"/>
      <c r="M52" s="787"/>
    </row>
    <row r="53" spans="1:20" s="775" customFormat="1" ht="15" customHeight="1" x14ac:dyDescent="0.2">
      <c r="B53" s="663" t="s">
        <v>352</v>
      </c>
      <c r="C53" s="93"/>
      <c r="D53" s="26"/>
      <c r="E53" s="103"/>
      <c r="F53" s="1021" t="s">
        <v>351</v>
      </c>
      <c r="G53" s="1022"/>
      <c r="H53" s="1022"/>
      <c r="I53" s="774"/>
      <c r="J53" s="779" t="s">
        <v>353</v>
      </c>
      <c r="K53" s="787"/>
      <c r="L53" s="787"/>
      <c r="M53" s="787"/>
    </row>
    <row r="54" spans="1:20" s="775" customFormat="1" ht="15" customHeight="1" x14ac:dyDescent="0.2">
      <c r="B54" s="88" t="str">
        <f>IF(④新旧データ比較一覧表!DS$9="","",④新旧データ比較一覧表!DS$9)</f>
        <v>時間外労働見なし時間</v>
      </c>
      <c r="C54" s="650">
        <f>VLOOKUP($B$6,④新旧データ比較一覧表!$C$9:$DS$500,121,0)</f>
        <v>25</v>
      </c>
      <c r="D54" s="96" t="s">
        <v>12</v>
      </c>
      <c r="E54" s="26"/>
      <c r="F54" s="1022"/>
      <c r="G54" s="1022"/>
      <c r="H54" s="1022"/>
      <c r="I54" s="774"/>
      <c r="J54" s="779" t="s">
        <v>354</v>
      </c>
      <c r="K54" s="787"/>
      <c r="L54" s="787"/>
      <c r="M54" s="787"/>
    </row>
    <row r="55" spans="1:20" s="775" customFormat="1" ht="15" customHeight="1" x14ac:dyDescent="0.2">
      <c r="B55" s="88" t="str">
        <f>IF(④新旧データ比較一覧表!DJ$9="","",④新旧データ比較一覧表!DJ$9)</f>
        <v>深夜労働見なし時間</v>
      </c>
      <c r="C55" s="650">
        <f>VLOOKUP($B$6,④新旧データ比較一覧表!$C$9:$DS$500,112,0)</f>
        <v>10</v>
      </c>
      <c r="D55" s="96" t="s">
        <v>12</v>
      </c>
      <c r="E55" s="26"/>
      <c r="F55" s="1022"/>
      <c r="G55" s="1022"/>
      <c r="H55" s="1022"/>
      <c r="I55" s="774"/>
      <c r="J55" s="774"/>
      <c r="L55" s="787"/>
      <c r="M55" s="787"/>
    </row>
    <row r="56" spans="1:20" s="775" customFormat="1" ht="15" customHeight="1" x14ac:dyDescent="0.2">
      <c r="B56" s="88" t="str">
        <f>IF(④新旧データ比較一覧表!DK$9="","",④新旧データ比較一覧表!DK$9)</f>
        <v>休日労働見なし時間</v>
      </c>
      <c r="C56" s="650">
        <f>VLOOKUP($B$6,④新旧データ比較一覧表!$C$9:$DS$500,113,0)</f>
        <v>0</v>
      </c>
      <c r="D56" s="96" t="s">
        <v>12</v>
      </c>
      <c r="E56" s="103"/>
      <c r="F56" s="1022"/>
      <c r="G56" s="1022"/>
      <c r="H56" s="1022"/>
      <c r="I56" s="774"/>
      <c r="J56" s="774"/>
      <c r="L56" s="774"/>
    </row>
    <row r="57" spans="1:20" ht="15" customHeight="1" x14ac:dyDescent="0.2">
      <c r="A57" s="775"/>
      <c r="B57" s="33"/>
      <c r="C57" s="6"/>
      <c r="D57" s="33"/>
      <c r="E57" s="6"/>
      <c r="F57" s="1022"/>
      <c r="G57" s="1022"/>
      <c r="H57" s="1022"/>
    </row>
    <row r="58" spans="1:20" ht="15" customHeight="1" x14ac:dyDescent="0.2">
      <c r="B58" s="791"/>
      <c r="C58" s="792"/>
      <c r="D58" s="793"/>
      <c r="G58" s="794"/>
    </row>
    <row r="59" spans="1:20" ht="15" customHeight="1" x14ac:dyDescent="0.2">
      <c r="A59" s="788"/>
      <c r="D59" s="765"/>
      <c r="G59" s="794"/>
    </row>
    <row r="60" spans="1:20" ht="15" customHeight="1" x14ac:dyDescent="0.2">
      <c r="A60" s="788"/>
      <c r="B60" s="791"/>
      <c r="D60" s="793"/>
      <c r="G60" s="794"/>
    </row>
    <row r="61" spans="1:20" ht="15" customHeight="1" x14ac:dyDescent="0.2">
      <c r="A61" s="788"/>
      <c r="B61" s="791"/>
      <c r="D61" s="793"/>
    </row>
    <row r="62" spans="1:20" ht="15" customHeight="1" x14ac:dyDescent="0.2">
      <c r="A62" s="788"/>
      <c r="P62" s="762"/>
      <c r="Q62" s="762"/>
      <c r="R62" s="762"/>
      <c r="S62" s="762"/>
      <c r="T62" s="762"/>
    </row>
    <row r="63" spans="1:20" x14ac:dyDescent="0.2">
      <c r="A63" s="788"/>
      <c r="B63" s="791"/>
      <c r="D63" s="793"/>
    </row>
    <row r="64" spans="1:20" ht="16.2" x14ac:dyDescent="0.2">
      <c r="H64" s="795"/>
      <c r="Q64" s="796"/>
      <c r="R64" s="797"/>
    </row>
    <row r="65" spans="1:18" ht="16.2" x14ac:dyDescent="0.2">
      <c r="A65" s="795"/>
      <c r="B65" s="791"/>
      <c r="D65" s="798"/>
      <c r="H65" s="795"/>
      <c r="Q65" s="799"/>
    </row>
    <row r="66" spans="1:18" ht="16.2" x14ac:dyDescent="0.2">
      <c r="B66" s="762"/>
      <c r="C66" s="762"/>
      <c r="D66" s="762"/>
      <c r="G66" s="800"/>
      <c r="H66" s="795"/>
      <c r="Q66" s="796"/>
      <c r="R66" s="797"/>
    </row>
    <row r="67" spans="1:18" ht="16.2" x14ac:dyDescent="0.2">
      <c r="G67" s="800"/>
      <c r="H67" s="795"/>
      <c r="Q67" s="799"/>
    </row>
    <row r="68" spans="1:18" ht="16.2" x14ac:dyDescent="0.2">
      <c r="G68" s="800"/>
      <c r="H68" s="795"/>
      <c r="R68" s="799"/>
    </row>
    <row r="69" spans="1:18" ht="16.2" x14ac:dyDescent="0.2">
      <c r="B69" s="762"/>
      <c r="C69" s="762"/>
      <c r="D69" s="762"/>
      <c r="G69" s="800"/>
      <c r="Q69" s="796"/>
      <c r="R69" s="799"/>
    </row>
    <row r="70" spans="1:18" x14ac:dyDescent="0.2">
      <c r="B70" s="762"/>
      <c r="C70" s="762"/>
      <c r="D70" s="762"/>
      <c r="G70" s="800"/>
    </row>
    <row r="71" spans="1:18" x14ac:dyDescent="0.2">
      <c r="B71" s="762"/>
      <c r="C71" s="762"/>
      <c r="D71" s="762"/>
      <c r="G71" s="800"/>
    </row>
    <row r="72" spans="1:18" x14ac:dyDescent="0.2">
      <c r="B72" s="791"/>
      <c r="C72" s="791"/>
      <c r="D72" s="793"/>
      <c r="G72" s="800"/>
      <c r="H72" s="795"/>
    </row>
    <row r="73" spans="1:18" x14ac:dyDescent="0.2">
      <c r="D73" s="765"/>
      <c r="G73" s="800"/>
      <c r="H73" s="795"/>
    </row>
    <row r="74" spans="1:18" x14ac:dyDescent="0.2">
      <c r="B74" s="791"/>
      <c r="C74" s="791"/>
      <c r="D74" s="793"/>
      <c r="G74" s="800"/>
      <c r="H74" s="795"/>
    </row>
    <row r="75" spans="1:18" ht="16.2" x14ac:dyDescent="0.2">
      <c r="D75" s="765"/>
      <c r="G75" s="795"/>
      <c r="H75" s="795"/>
      <c r="N75" s="799"/>
    </row>
    <row r="76" spans="1:18" ht="16.2" x14ac:dyDescent="0.2">
      <c r="A76" s="795"/>
      <c r="B76" s="791"/>
      <c r="C76" s="791"/>
      <c r="D76" s="793"/>
      <c r="G76" s="792"/>
      <c r="N76" s="799"/>
    </row>
    <row r="77" spans="1:18" x14ac:dyDescent="0.2">
      <c r="A77" s="795"/>
      <c r="G77" s="792"/>
    </row>
    <row r="78" spans="1:18" x14ac:dyDescent="0.2">
      <c r="A78" s="795"/>
      <c r="B78" s="791"/>
      <c r="C78" s="791"/>
      <c r="D78" s="793"/>
      <c r="G78" s="792"/>
    </row>
    <row r="79" spans="1:18" x14ac:dyDescent="0.2">
      <c r="G79" s="792"/>
      <c r="H79" s="795"/>
    </row>
    <row r="80" spans="1:18" x14ac:dyDescent="0.2">
      <c r="A80" s="769"/>
      <c r="B80" s="791"/>
      <c r="D80" s="798"/>
      <c r="G80" s="792"/>
      <c r="H80" s="795"/>
    </row>
    <row r="81" spans="1:7" x14ac:dyDescent="0.2">
      <c r="A81" s="791"/>
      <c r="B81" s="762"/>
      <c r="C81" s="762"/>
      <c r="D81" s="762"/>
      <c r="G81" s="792"/>
    </row>
    <row r="82" spans="1:7" x14ac:dyDescent="0.2">
      <c r="A82" s="762"/>
      <c r="B82" s="795"/>
      <c r="C82" s="795"/>
      <c r="G82" s="792"/>
    </row>
    <row r="83" spans="1:7" x14ac:dyDescent="0.2">
      <c r="B83" s="795"/>
    </row>
    <row r="84" spans="1:7" x14ac:dyDescent="0.2">
      <c r="B84" s="795"/>
      <c r="C84" s="795"/>
    </row>
    <row r="85" spans="1:7" x14ac:dyDescent="0.2">
      <c r="B85" s="795"/>
      <c r="C85" s="795"/>
    </row>
    <row r="86" spans="1:7" x14ac:dyDescent="0.2">
      <c r="C86" s="795"/>
    </row>
  </sheetData>
  <sheetProtection sheet="1"/>
  <mergeCells count="5">
    <mergeCell ref="F53:H57"/>
    <mergeCell ref="B2:H2"/>
    <mergeCell ref="C19:D19"/>
    <mergeCell ref="G19:H19"/>
    <mergeCell ref="B10:G16"/>
  </mergeCells>
  <phoneticPr fontId="2"/>
  <printOptions horizontalCentered="1"/>
  <pageMargins left="0.59055118110236227" right="0.59055118110236227" top="0.78740157480314965" bottom="0.59055118110236227" header="0.51181102362204722" footer="0.51181102362204722"/>
  <pageSetup paperSize="9" scale="89" orientation="portrait" horizontalDpi="4294967293" verticalDpi="4294967293" r:id="rId1"/>
  <headerFooter alignWithMargins="0"/>
  <colBreaks count="1" manualBreakCount="1">
    <brk id="8" max="52"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2:T79"/>
  <sheetViews>
    <sheetView showGridLines="0" zoomScaleNormal="100" workbookViewId="0">
      <selection activeCell="G18" sqref="G18"/>
    </sheetView>
  </sheetViews>
  <sheetFormatPr defaultColWidth="9" defaultRowHeight="13.2" x14ac:dyDescent="0.2"/>
  <cols>
    <col min="1" max="1" width="1.77734375" style="759" customWidth="1"/>
    <col min="2" max="2" width="23.6640625" style="759" customWidth="1"/>
    <col min="3" max="3" width="19.6640625" style="759" customWidth="1"/>
    <col min="4" max="4" width="4.6640625" style="759" customWidth="1"/>
    <col min="5" max="5" width="5.109375" style="759" customWidth="1"/>
    <col min="6" max="6" width="23.6640625" style="759" customWidth="1"/>
    <col min="7" max="7" width="19.6640625" style="759" customWidth="1"/>
    <col min="8" max="8" width="4.6640625" style="759" customWidth="1"/>
    <col min="9" max="9" width="1.33203125" style="759" customWidth="1"/>
    <col min="10" max="10" width="10.33203125" style="759" customWidth="1"/>
    <col min="11" max="11" width="13.6640625" style="759" customWidth="1"/>
    <col min="12" max="12" width="8.109375" style="759" customWidth="1"/>
    <col min="13" max="13" width="11.88671875" style="759" bestFit="1" customWidth="1"/>
    <col min="14" max="14" width="12.88671875" style="759" customWidth="1"/>
    <col min="15" max="15" width="2.6640625" style="759" customWidth="1"/>
    <col min="16" max="16384" width="9" style="759"/>
  </cols>
  <sheetData>
    <row r="2" spans="1:18" ht="24" customHeight="1" x14ac:dyDescent="0.2">
      <c r="B2" s="1023" t="s">
        <v>1</v>
      </c>
      <c r="C2" s="1023"/>
      <c r="D2" s="1023"/>
      <c r="E2" s="1023"/>
      <c r="F2" s="1023"/>
      <c r="G2" s="1023"/>
      <c r="H2" s="1023"/>
    </row>
    <row r="3" spans="1:18" ht="13.5" customHeight="1" x14ac:dyDescent="0.2">
      <c r="E3" s="760"/>
    </row>
    <row r="4" spans="1:18" ht="23.25" customHeight="1" x14ac:dyDescent="0.2">
      <c r="G4" s="759" t="s">
        <v>114</v>
      </c>
      <c r="K4" s="761" t="s">
        <v>288</v>
      </c>
      <c r="M4" s="762"/>
      <c r="N4" s="762"/>
      <c r="O4" s="762"/>
      <c r="P4" s="762"/>
      <c r="Q4" s="762"/>
      <c r="R4" s="762"/>
    </row>
    <row r="5" spans="1:18" ht="20.100000000000001" customHeight="1" x14ac:dyDescent="0.2">
      <c r="B5" s="776" t="s">
        <v>115</v>
      </c>
      <c r="C5" s="771"/>
      <c r="D5" s="774"/>
      <c r="E5" s="765"/>
      <c r="G5" s="766"/>
      <c r="H5" s="766"/>
      <c r="I5" s="767"/>
      <c r="K5" s="762"/>
      <c r="L5" s="762"/>
      <c r="M5" s="762"/>
      <c r="N5" s="762"/>
      <c r="O5" s="762"/>
      <c r="P5" s="762"/>
    </row>
    <row r="6" spans="1:18" ht="20.100000000000001" customHeight="1" x14ac:dyDescent="0.2">
      <c r="B6" s="776" t="s">
        <v>116</v>
      </c>
      <c r="C6" s="772"/>
      <c r="E6" s="773" t="s">
        <v>120</v>
      </c>
      <c r="G6" s="769"/>
      <c r="I6" s="767"/>
      <c r="J6" s="770"/>
      <c r="K6" s="761"/>
      <c r="L6" s="762"/>
      <c r="M6" s="762"/>
      <c r="N6" s="762"/>
      <c r="O6" s="762"/>
      <c r="P6" s="762"/>
    </row>
    <row r="7" spans="1:18" ht="20.100000000000001" customHeight="1" x14ac:dyDescent="0.2">
      <c r="B7" s="771"/>
      <c r="C7" s="772"/>
      <c r="D7" s="773"/>
      <c r="F7" s="801"/>
      <c r="G7" s="802"/>
      <c r="I7" s="767"/>
      <c r="J7" s="770"/>
      <c r="K7" s="762"/>
      <c r="L7" s="762"/>
      <c r="M7" s="762"/>
      <c r="N7" s="762"/>
      <c r="O7" s="762"/>
      <c r="P7" s="762"/>
    </row>
    <row r="8" spans="1:18" ht="20.100000000000001" customHeight="1" x14ac:dyDescent="0.2">
      <c r="B8" s="771"/>
      <c r="C8" s="772"/>
      <c r="D8" s="773"/>
      <c r="F8" s="765" t="s">
        <v>22</v>
      </c>
      <c r="G8" s="92" t="str">
        <f>IF(⑤改定通知書!$C$6="","",⑤改定通知書!$C$6)</f>
        <v>AD</v>
      </c>
      <c r="H8" s="759" t="s">
        <v>25</v>
      </c>
      <c r="I8" s="767"/>
      <c r="J8" s="770"/>
      <c r="K8" s="762"/>
      <c r="L8" s="762"/>
      <c r="M8" s="762"/>
      <c r="N8" s="762"/>
      <c r="O8" s="762"/>
      <c r="P8" s="762"/>
    </row>
    <row r="9" spans="1:18" ht="7.5" customHeight="1" x14ac:dyDescent="0.2">
      <c r="B9" s="771"/>
      <c r="C9" s="772"/>
      <c r="D9" s="773"/>
      <c r="F9" s="765"/>
      <c r="G9" s="803"/>
      <c r="I9" s="767"/>
      <c r="J9" s="770"/>
      <c r="K9" s="762"/>
      <c r="L9" s="762"/>
      <c r="M9" s="762"/>
      <c r="N9" s="762"/>
      <c r="O9" s="762"/>
      <c r="P9" s="762"/>
    </row>
    <row r="10" spans="1:18" ht="8.25" customHeight="1" x14ac:dyDescent="0.2">
      <c r="B10" s="771"/>
      <c r="C10" s="772"/>
      <c r="D10" s="773"/>
      <c r="F10" s="774"/>
      <c r="G10" s="769"/>
      <c r="I10" s="767"/>
      <c r="J10" s="770"/>
      <c r="K10" s="762"/>
      <c r="L10" s="762"/>
      <c r="M10" s="762"/>
      <c r="N10" s="762"/>
      <c r="O10" s="762"/>
      <c r="P10" s="762"/>
    </row>
    <row r="11" spans="1:18" ht="15" customHeight="1" x14ac:dyDescent="0.2">
      <c r="B11" s="1026" t="s">
        <v>2</v>
      </c>
      <c r="C11" s="1026"/>
      <c r="D11" s="1026"/>
      <c r="E11" s="1026"/>
      <c r="F11" s="1026"/>
      <c r="G11" s="1026"/>
      <c r="I11" s="767"/>
      <c r="J11" s="770"/>
      <c r="K11" s="762"/>
      <c r="L11" s="762"/>
      <c r="M11" s="762"/>
      <c r="N11" s="762"/>
      <c r="O11" s="762"/>
      <c r="P11" s="762"/>
    </row>
    <row r="12" spans="1:18" ht="15" customHeight="1" x14ac:dyDescent="0.2">
      <c r="B12" s="1026"/>
      <c r="C12" s="1026"/>
      <c r="D12" s="1026"/>
      <c r="E12" s="1026"/>
      <c r="F12" s="1026"/>
      <c r="G12" s="1026"/>
      <c r="I12" s="767"/>
      <c r="J12" s="770"/>
      <c r="K12" s="761"/>
      <c r="L12" s="762"/>
      <c r="M12" s="762"/>
      <c r="N12" s="762"/>
      <c r="O12" s="762"/>
      <c r="P12" s="762"/>
    </row>
    <row r="13" spans="1:18" ht="15" customHeight="1" x14ac:dyDescent="0.2">
      <c r="B13" s="1026"/>
      <c r="C13" s="1026"/>
      <c r="D13" s="1026"/>
      <c r="E13" s="1026"/>
      <c r="F13" s="1026"/>
      <c r="G13" s="1026"/>
      <c r="I13" s="767"/>
      <c r="J13" s="770"/>
      <c r="K13" s="762"/>
      <c r="L13" s="762"/>
      <c r="M13" s="762"/>
      <c r="N13" s="762"/>
      <c r="O13" s="762"/>
      <c r="P13" s="762"/>
    </row>
    <row r="14" spans="1:18" ht="15" customHeight="1" x14ac:dyDescent="0.2">
      <c r="B14" s="1026"/>
      <c r="C14" s="1026"/>
      <c r="D14" s="1026"/>
      <c r="E14" s="1026"/>
      <c r="F14" s="1026"/>
      <c r="G14" s="1026"/>
      <c r="I14" s="767"/>
      <c r="J14" s="770"/>
      <c r="K14" s="762"/>
      <c r="L14" s="762"/>
      <c r="M14" s="762"/>
      <c r="N14" s="762"/>
      <c r="O14" s="762"/>
      <c r="P14" s="762"/>
    </row>
    <row r="15" spans="1:18" s="775" customFormat="1" ht="6" customHeight="1" x14ac:dyDescent="0.2">
      <c r="A15" s="762"/>
      <c r="B15" s="762"/>
      <c r="C15" s="774"/>
      <c r="E15" s="776"/>
      <c r="J15" s="770"/>
      <c r="K15" s="762"/>
    </row>
    <row r="16" spans="1:18" s="775" customFormat="1" ht="20.25" customHeight="1" x14ac:dyDescent="0.2">
      <c r="B16" s="762" t="s">
        <v>111</v>
      </c>
      <c r="C16" s="774"/>
      <c r="F16" s="775" t="s">
        <v>112</v>
      </c>
      <c r="J16" s="770"/>
      <c r="K16" s="777" t="s">
        <v>290</v>
      </c>
    </row>
    <row r="17" spans="2:11" s="775" customFormat="1" ht="15" customHeight="1" x14ac:dyDescent="0.2">
      <c r="B17" s="94" t="s">
        <v>117</v>
      </c>
      <c r="C17" s="1027" t="s">
        <v>118</v>
      </c>
      <c r="D17" s="1028"/>
      <c r="E17" s="93"/>
      <c r="F17" s="94" t="s">
        <v>117</v>
      </c>
      <c r="G17" s="1027" t="s">
        <v>118</v>
      </c>
      <c r="H17" s="1028"/>
      <c r="J17" s="770"/>
      <c r="K17" s="762"/>
    </row>
    <row r="18" spans="2:11" s="775" customFormat="1" ht="15" customHeight="1" x14ac:dyDescent="0.2">
      <c r="B18" s="669" t="str">
        <f>⑤改定通知書!B20</f>
        <v>年齢給</v>
      </c>
      <c r="C18" s="416">
        <f>⑤改定通知書!C20</f>
        <v>176240</v>
      </c>
      <c r="D18" s="96" t="s">
        <v>17</v>
      </c>
      <c r="E18" s="26"/>
      <c r="F18" s="669" t="str">
        <f>⑤改定通知書!F20</f>
        <v>年齢給</v>
      </c>
      <c r="G18" s="416">
        <f>⑤改定通知書!G20</f>
        <v>176240</v>
      </c>
      <c r="H18" s="96" t="s">
        <v>17</v>
      </c>
    </row>
    <row r="19" spans="2:11" s="775" customFormat="1" ht="15" customHeight="1" x14ac:dyDescent="0.2">
      <c r="B19" s="90" t="str">
        <f>⑤改定通知書!B21</f>
        <v>職能給</v>
      </c>
      <c r="C19" s="416">
        <f>⑤改定通知書!C21</f>
        <v>194640</v>
      </c>
      <c r="D19" s="96" t="s">
        <v>17</v>
      </c>
      <c r="E19" s="26"/>
      <c r="F19" s="90" t="str">
        <f>⑤改定通知書!F21</f>
        <v>職能給</v>
      </c>
      <c r="G19" s="416">
        <f>⑤改定通知書!G21</f>
        <v>130120.32193158951</v>
      </c>
      <c r="H19" s="96" t="s">
        <v>17</v>
      </c>
    </row>
    <row r="20" spans="2:11" s="775" customFormat="1" ht="15" customHeight="1" x14ac:dyDescent="0.2">
      <c r="B20" s="90" t="str">
        <f>⑤改定通知書!B22</f>
        <v/>
      </c>
      <c r="C20" s="416" t="str">
        <f>⑤改定通知書!C22</f>
        <v/>
      </c>
      <c r="D20" s="96" t="s">
        <v>17</v>
      </c>
      <c r="E20" s="26"/>
      <c r="F20" s="90" t="str">
        <f>⑤改定通知書!F22</f>
        <v/>
      </c>
      <c r="G20" s="416" t="str">
        <f>⑤改定通知書!G22</f>
        <v/>
      </c>
      <c r="H20" s="96" t="s">
        <v>17</v>
      </c>
    </row>
    <row r="21" spans="2:11" s="775" customFormat="1" ht="15" customHeight="1" x14ac:dyDescent="0.2">
      <c r="B21" s="90" t="str">
        <f>⑤改定通知書!B23</f>
        <v/>
      </c>
      <c r="C21" s="416" t="str">
        <f>⑤改定通知書!C23</f>
        <v/>
      </c>
      <c r="D21" s="96" t="s">
        <v>17</v>
      </c>
      <c r="E21" s="26"/>
      <c r="F21" s="90" t="str">
        <f>⑤改定通知書!F23</f>
        <v/>
      </c>
      <c r="G21" s="416" t="str">
        <f>⑤改定通知書!G23</f>
        <v/>
      </c>
      <c r="H21" s="96" t="s">
        <v>17</v>
      </c>
    </row>
    <row r="22" spans="2:11" s="775" customFormat="1" ht="15" customHeight="1" x14ac:dyDescent="0.2">
      <c r="B22" s="98" t="str">
        <f>⑤改定通知書!B24</f>
        <v>基本給計</v>
      </c>
      <c r="C22" s="99">
        <f>⑤改定通知書!C24</f>
        <v>370880</v>
      </c>
      <c r="D22" s="100" t="s">
        <v>17</v>
      </c>
      <c r="E22" s="26"/>
      <c r="F22" s="98" t="str">
        <f>⑤改定通知書!F24</f>
        <v>基本給計</v>
      </c>
      <c r="G22" s="99">
        <f>⑤改定通知書!G24</f>
        <v>306360.32193158951</v>
      </c>
      <c r="H22" s="100" t="s">
        <v>17</v>
      </c>
    </row>
    <row r="23" spans="2:11" s="775" customFormat="1" ht="15" customHeight="1" x14ac:dyDescent="0.2">
      <c r="B23" s="90" t="str">
        <f>⑤改定通知書!B25</f>
        <v>役職手当
(1)</v>
      </c>
      <c r="C23" s="95">
        <f>⑤改定通知書!C25</f>
        <v>10000</v>
      </c>
      <c r="D23" s="96" t="s">
        <v>17</v>
      </c>
      <c r="E23" s="26"/>
      <c r="F23" s="97" t="str">
        <f>⑤改定通知書!F25</f>
        <v>役職手当
(1)</v>
      </c>
      <c r="G23" s="95">
        <f>⑤改定通知書!G25</f>
        <v>10000</v>
      </c>
      <c r="H23" s="96" t="s">
        <v>17</v>
      </c>
    </row>
    <row r="24" spans="2:11" s="775" customFormat="1" ht="15" customHeight="1" x14ac:dyDescent="0.2">
      <c r="B24" s="90" t="str">
        <f>⑤改定通知書!B26</f>
        <v>資格手当</v>
      </c>
      <c r="C24" s="95">
        <f>⑤改定通知書!C26</f>
        <v>10000</v>
      </c>
      <c r="D24" s="96" t="s">
        <v>17</v>
      </c>
      <c r="E24" s="26"/>
      <c r="F24" s="97" t="str">
        <f>⑤改定通知書!F26</f>
        <v>資格手当</v>
      </c>
      <c r="G24" s="95">
        <f>⑤改定通知書!G26</f>
        <v>10000</v>
      </c>
      <c r="H24" s="96" t="s">
        <v>17</v>
      </c>
    </row>
    <row r="25" spans="2:11" s="775" customFormat="1" ht="15" customHeight="1" x14ac:dyDescent="0.2">
      <c r="B25" s="90" t="str">
        <f>⑤改定通知書!B27</f>
        <v>営業手当
(1)</v>
      </c>
      <c r="C25" s="95" t="str">
        <f>⑤改定通知書!C27</f>
        <v/>
      </c>
      <c r="D25" s="96" t="s">
        <v>17</v>
      </c>
      <c r="E25" s="26"/>
      <c r="F25" s="97" t="str">
        <f>⑤改定通知書!F27</f>
        <v>営業手当
(1)</v>
      </c>
      <c r="G25" s="95" t="str">
        <f>⑤改定通知書!G27</f>
        <v/>
      </c>
      <c r="H25" s="96" t="s">
        <v>17</v>
      </c>
    </row>
    <row r="26" spans="2:11" s="775" customFormat="1" ht="15" customHeight="1" x14ac:dyDescent="0.2">
      <c r="B26" s="90" t="str">
        <f>⑤改定通知書!B28</f>
        <v/>
      </c>
      <c r="C26" s="95" t="str">
        <f>⑤改定通知書!C28</f>
        <v/>
      </c>
      <c r="D26" s="96" t="s">
        <v>17</v>
      </c>
      <c r="E26" s="26"/>
      <c r="F26" s="97" t="str">
        <f>⑤改定通知書!F28</f>
        <v/>
      </c>
      <c r="G26" s="95" t="str">
        <f>⑤改定通知書!G28</f>
        <v/>
      </c>
      <c r="H26" s="96" t="s">
        <v>17</v>
      </c>
    </row>
    <row r="27" spans="2:11" s="775" customFormat="1" ht="15" customHeight="1" x14ac:dyDescent="0.2">
      <c r="B27" s="90" t="str">
        <f>⑤改定通知書!B29</f>
        <v/>
      </c>
      <c r="C27" s="95" t="str">
        <f>⑤改定通知書!C29</f>
        <v/>
      </c>
      <c r="D27" s="96" t="s">
        <v>17</v>
      </c>
      <c r="E27" s="26"/>
      <c r="F27" s="97" t="str">
        <f>⑤改定通知書!F29</f>
        <v/>
      </c>
      <c r="G27" s="95" t="str">
        <f>⑤改定通知書!G29</f>
        <v/>
      </c>
      <c r="H27" s="96" t="s">
        <v>17</v>
      </c>
    </row>
    <row r="28" spans="2:11" s="775" customFormat="1" ht="15" customHeight="1" x14ac:dyDescent="0.2">
      <c r="B28" s="90" t="str">
        <f>⑤改定通知書!B30</f>
        <v/>
      </c>
      <c r="C28" s="95" t="str">
        <f>⑤改定通知書!C30</f>
        <v/>
      </c>
      <c r="D28" s="96" t="s">
        <v>17</v>
      </c>
      <c r="E28" s="26"/>
      <c r="F28" s="97" t="str">
        <f>⑤改定通知書!F30</f>
        <v/>
      </c>
      <c r="G28" s="95" t="str">
        <f>⑤改定通知書!G30</f>
        <v/>
      </c>
      <c r="H28" s="96" t="s">
        <v>17</v>
      </c>
    </row>
    <row r="29" spans="2:11" s="775" customFormat="1" ht="15" customHeight="1" x14ac:dyDescent="0.2">
      <c r="B29" s="90" t="str">
        <f>⑤改定通知書!B31</f>
        <v/>
      </c>
      <c r="C29" s="95" t="str">
        <f>⑤改定通知書!C31</f>
        <v/>
      </c>
      <c r="D29" s="96" t="s">
        <v>17</v>
      </c>
      <c r="E29" s="26"/>
      <c r="F29" s="97" t="str">
        <f>⑤改定通知書!F31</f>
        <v/>
      </c>
      <c r="G29" s="95" t="str">
        <f>⑤改定通知書!G31</f>
        <v/>
      </c>
      <c r="H29" s="96" t="s">
        <v>17</v>
      </c>
    </row>
    <row r="30" spans="2:11" s="775" customFormat="1" ht="15" customHeight="1" thickBot="1" x14ac:dyDescent="0.25">
      <c r="B30" s="97" t="str">
        <f>⑤改定通知書!B32</f>
        <v>皆勤手当</v>
      </c>
      <c r="C30" s="633">
        <f>⑤改定通知書!C32</f>
        <v>5000</v>
      </c>
      <c r="D30" s="634" t="s">
        <v>17</v>
      </c>
      <c r="E30" s="26"/>
      <c r="F30" s="97" t="str">
        <f>⑤改定通知書!F32</f>
        <v>皆勤手当</v>
      </c>
      <c r="G30" s="633">
        <f>⑤改定通知書!G32</f>
        <v>5000</v>
      </c>
      <c r="H30" s="634" t="s">
        <v>17</v>
      </c>
    </row>
    <row r="31" spans="2:11" s="775" customFormat="1" ht="15" customHeight="1" thickBot="1" x14ac:dyDescent="0.25">
      <c r="B31" s="639" t="str">
        <f>⑤改定通知書!B33</f>
        <v>残業算定基礎
算入手当計</v>
      </c>
      <c r="C31" s="640">
        <f>⑤改定通知書!C33</f>
        <v>25000</v>
      </c>
      <c r="D31" s="641" t="s">
        <v>17</v>
      </c>
      <c r="E31" s="26"/>
      <c r="F31" s="639" t="str">
        <f>⑤改定通知書!F33</f>
        <v>残業算定基礎
算入手当計</v>
      </c>
      <c r="G31" s="640">
        <f>⑤改定通知書!G33</f>
        <v>25000</v>
      </c>
      <c r="H31" s="641" t="s">
        <v>17</v>
      </c>
    </row>
    <row r="32" spans="2:11" s="775" customFormat="1" ht="15" customHeight="1" x14ac:dyDescent="0.2">
      <c r="B32" s="632" t="str">
        <f>⑤改定通知書!B34</f>
        <v>家族手当</v>
      </c>
      <c r="C32" s="627">
        <f>⑤改定通知書!C34</f>
        <v>10000</v>
      </c>
      <c r="D32" s="628" t="s">
        <v>17</v>
      </c>
      <c r="E32" s="26"/>
      <c r="F32" s="626" t="str">
        <f>⑤改定通知書!F34</f>
        <v>家族手当</v>
      </c>
      <c r="G32" s="627">
        <f>⑤改定通知書!G34</f>
        <v>10000</v>
      </c>
      <c r="H32" s="628" t="s">
        <v>17</v>
      </c>
    </row>
    <row r="33" spans="2:9" s="775" customFormat="1" ht="15" customHeight="1" x14ac:dyDescent="0.2">
      <c r="B33" s="90" t="str">
        <f>⑤改定通知書!B35</f>
        <v>通勤手当</v>
      </c>
      <c r="C33" s="95" t="str">
        <f>⑤改定通知書!C35</f>
        <v/>
      </c>
      <c r="D33" s="96" t="s">
        <v>17</v>
      </c>
      <c r="E33" s="26"/>
      <c r="F33" s="97" t="str">
        <f>⑤改定通知書!F35</f>
        <v>通勤手当</v>
      </c>
      <c r="G33" s="95" t="str">
        <f>⑤改定通知書!G35</f>
        <v/>
      </c>
      <c r="H33" s="96" t="s">
        <v>17</v>
      </c>
    </row>
    <row r="34" spans="2:9" s="775" customFormat="1" ht="15" customHeight="1" x14ac:dyDescent="0.2">
      <c r="B34" s="90" t="str">
        <f>⑤改定通知書!B36</f>
        <v>単身赴任手当</v>
      </c>
      <c r="C34" s="95" t="str">
        <f>⑤改定通知書!C36</f>
        <v/>
      </c>
      <c r="D34" s="96" t="s">
        <v>17</v>
      </c>
      <c r="E34" s="26"/>
      <c r="F34" s="97" t="str">
        <f>⑤改定通知書!F36</f>
        <v>単身赴任手当</v>
      </c>
      <c r="G34" s="95" t="str">
        <f>⑤改定通知書!G36</f>
        <v/>
      </c>
      <c r="H34" s="96" t="s">
        <v>17</v>
      </c>
    </row>
    <row r="35" spans="2:9" s="775" customFormat="1" ht="15" customHeight="1" x14ac:dyDescent="0.2">
      <c r="B35" s="90" t="str">
        <f>⑤改定通知書!B37</f>
        <v>子女教育手当</v>
      </c>
      <c r="C35" s="95" t="str">
        <f>⑤改定通知書!C37</f>
        <v/>
      </c>
      <c r="D35" s="96" t="s">
        <v>17</v>
      </c>
      <c r="E35" s="26"/>
      <c r="F35" s="97" t="str">
        <f>⑤改定通知書!F37</f>
        <v>子女教育手当</v>
      </c>
      <c r="G35" s="95" t="str">
        <f>⑤改定通知書!G37</f>
        <v/>
      </c>
      <c r="H35" s="96" t="s">
        <v>17</v>
      </c>
    </row>
    <row r="36" spans="2:9" s="775" customFormat="1" ht="15" customHeight="1" x14ac:dyDescent="0.2">
      <c r="B36" s="90" t="str">
        <f>⑤改定通知書!B38</f>
        <v>住宅手当</v>
      </c>
      <c r="C36" s="95" t="str">
        <f>⑤改定通知書!C38</f>
        <v/>
      </c>
      <c r="D36" s="96" t="s">
        <v>17</v>
      </c>
      <c r="E36" s="26"/>
      <c r="F36" s="97" t="str">
        <f>⑤改定通知書!F38</f>
        <v>住宅手当</v>
      </c>
      <c r="G36" s="95" t="str">
        <f>⑤改定通知書!G38</f>
        <v/>
      </c>
      <c r="H36" s="96" t="s">
        <v>17</v>
      </c>
    </row>
    <row r="37" spans="2:9" s="775" customFormat="1" ht="15" customHeight="1" x14ac:dyDescent="0.2">
      <c r="B37" s="90" t="str">
        <f>⑤改定通知書!B39</f>
        <v/>
      </c>
      <c r="C37" s="95" t="str">
        <f>⑤改定通知書!C39</f>
        <v/>
      </c>
      <c r="D37" s="96" t="s">
        <v>17</v>
      </c>
      <c r="E37" s="26"/>
      <c r="F37" s="97" t="str">
        <f>⑤改定通知書!F39</f>
        <v/>
      </c>
      <c r="G37" s="95" t="str">
        <f>⑤改定通知書!G39</f>
        <v/>
      </c>
      <c r="H37" s="96" t="s">
        <v>17</v>
      </c>
    </row>
    <row r="38" spans="2:9" s="775" customFormat="1" ht="15" customHeight="1" thickBot="1" x14ac:dyDescent="0.25">
      <c r="B38" s="97" t="str">
        <f>⑤改定通知書!B40</f>
        <v/>
      </c>
      <c r="C38" s="633" t="str">
        <f>⑤改定通知書!C40</f>
        <v/>
      </c>
      <c r="D38" s="634" t="s">
        <v>17</v>
      </c>
      <c r="E38" s="26"/>
      <c r="F38" s="97" t="str">
        <f>⑤改定通知書!F40</f>
        <v/>
      </c>
      <c r="G38" s="633" t="str">
        <f>⑤改定通知書!G40</f>
        <v/>
      </c>
      <c r="H38" s="634" t="s">
        <v>17</v>
      </c>
    </row>
    <row r="39" spans="2:9" s="775" customFormat="1" ht="15" customHeight="1" thickBot="1" x14ac:dyDescent="0.25">
      <c r="B39" s="636" t="str">
        <f>⑤改定通知書!B41</f>
        <v>小計</v>
      </c>
      <c r="C39" s="637">
        <f>⑤改定通知書!C41</f>
        <v>10000</v>
      </c>
      <c r="D39" s="638" t="s">
        <v>17</v>
      </c>
      <c r="E39" s="26"/>
      <c r="F39" s="636" t="str">
        <f>⑤改定通知書!F41</f>
        <v>小計</v>
      </c>
      <c r="G39" s="637">
        <f>⑤改定通知書!G41</f>
        <v>10000</v>
      </c>
      <c r="H39" s="638" t="s">
        <v>17</v>
      </c>
    </row>
    <row r="40" spans="2:9" s="775" customFormat="1" ht="15" customHeight="1" x14ac:dyDescent="0.2">
      <c r="B40" s="632" t="str">
        <f>⑤改定通知書!B42</f>
        <v>役職手当(2)
（残業代見合）</v>
      </c>
      <c r="C40" s="627" t="str">
        <f>⑤改定通知書!C42</f>
        <v/>
      </c>
      <c r="D40" s="628" t="s">
        <v>17</v>
      </c>
      <c r="E40" s="26"/>
      <c r="F40" s="626" t="str">
        <f>⑤改定通知書!F42</f>
        <v>役職手当(2)
（残業代見合）</v>
      </c>
      <c r="G40" s="627" t="str">
        <f>⑤改定通知書!G42</f>
        <v/>
      </c>
      <c r="H40" s="628" t="s">
        <v>17</v>
      </c>
    </row>
    <row r="41" spans="2:9" s="775" customFormat="1" ht="15" customHeight="1" x14ac:dyDescent="0.2">
      <c r="B41" s="90" t="str">
        <f>⑤改定通知書!B43</f>
        <v>営業手当(2)
（残業代見合）</v>
      </c>
      <c r="C41" s="95" t="str">
        <f>⑤改定通知書!C43</f>
        <v/>
      </c>
      <c r="D41" s="96" t="s">
        <v>17</v>
      </c>
      <c r="E41" s="26"/>
      <c r="F41" s="97" t="str">
        <f>⑤改定通知書!F43</f>
        <v>営業手当(2)
（残業代見合）</v>
      </c>
      <c r="G41" s="95" t="str">
        <f>⑤改定通知書!G43</f>
        <v/>
      </c>
      <c r="H41" s="96" t="s">
        <v>17</v>
      </c>
    </row>
    <row r="42" spans="2:9" s="775" customFormat="1" ht="15" customHeight="1" x14ac:dyDescent="0.2">
      <c r="B42" s="90" t="str">
        <f>⑤改定通知書!B44</f>
        <v/>
      </c>
      <c r="C42" s="95" t="str">
        <f>⑤改定通知書!C44</f>
        <v/>
      </c>
      <c r="D42" s="96" t="s">
        <v>17</v>
      </c>
      <c r="E42" s="26"/>
      <c r="F42" s="97" t="str">
        <f>⑤改定通知書!F44</f>
        <v/>
      </c>
      <c r="G42" s="95" t="str">
        <f>⑤改定通知書!G44</f>
        <v/>
      </c>
      <c r="H42" s="96" t="s">
        <v>17</v>
      </c>
    </row>
    <row r="43" spans="2:9" s="775" customFormat="1" ht="15" customHeight="1" thickBot="1" x14ac:dyDescent="0.25">
      <c r="B43" s="97" t="str">
        <f>⑤改定通知書!B45</f>
        <v>―</v>
      </c>
      <c r="C43" s="670" t="str">
        <f>⑤改定通知書!C45</f>
        <v>―</v>
      </c>
      <c r="D43" s="634" t="s">
        <v>17</v>
      </c>
      <c r="E43" s="26"/>
      <c r="F43" s="97" t="str">
        <f>⑤改定通知書!F45</f>
        <v>固定残業手当</v>
      </c>
      <c r="G43" s="633">
        <f>⑤改定通知書!G45</f>
        <v>78776.045395449648</v>
      </c>
      <c r="H43" s="634" t="s">
        <v>17</v>
      </c>
    </row>
    <row r="44" spans="2:9" s="775" customFormat="1" ht="15" customHeight="1" thickBot="1" x14ac:dyDescent="0.25">
      <c r="B44" s="636" t="str">
        <f>⑤改定通知書!B46</f>
        <v>小計</v>
      </c>
      <c r="C44" s="671">
        <f>⑤改定通知書!C46</f>
        <v>0</v>
      </c>
      <c r="D44" s="638" t="s">
        <v>17</v>
      </c>
      <c r="E44" s="26"/>
      <c r="F44" s="672" t="str">
        <f>⑤改定通知書!F46</f>
        <v>残業見合手当計</v>
      </c>
      <c r="G44" s="637">
        <f>⑤改定通知書!G46</f>
        <v>78776.045395449648</v>
      </c>
      <c r="H44" s="638" t="s">
        <v>17</v>
      </c>
    </row>
    <row r="45" spans="2:9" s="775" customFormat="1" ht="15" customHeight="1" thickBot="1" x14ac:dyDescent="0.25">
      <c r="B45" s="639" t="str">
        <f>⑤改定通知書!B47</f>
        <v>残業算定基礎
除外手当計</v>
      </c>
      <c r="C45" s="643">
        <f>⑤改定通知書!C47</f>
        <v>10000</v>
      </c>
      <c r="D45" s="641" t="s">
        <v>17</v>
      </c>
      <c r="E45" s="26"/>
      <c r="F45" s="639" t="str">
        <f>⑤改定通知書!F47</f>
        <v>残業算定基礎
除外手当計</v>
      </c>
      <c r="G45" s="640">
        <f>⑤改定通知書!G47</f>
        <v>88776.045395449648</v>
      </c>
      <c r="H45" s="641" t="s">
        <v>17</v>
      </c>
    </row>
    <row r="46" spans="2:9" s="775" customFormat="1" ht="6.9" customHeight="1" thickBot="1" x14ac:dyDescent="0.25">
      <c r="B46" s="67"/>
      <c r="C46" s="635"/>
      <c r="D46" s="27"/>
      <c r="E46" s="26"/>
      <c r="F46" s="67"/>
      <c r="G46" s="101"/>
      <c r="H46" s="27"/>
    </row>
    <row r="47" spans="2:9" s="775" customFormat="1" ht="15" customHeight="1" thickBot="1" x14ac:dyDescent="0.25">
      <c r="B47" s="639" t="str">
        <f>⑤改定通知書!B49</f>
        <v>手当計</v>
      </c>
      <c r="C47" s="640">
        <f>⑤改定通知書!C49</f>
        <v>35000</v>
      </c>
      <c r="D47" s="641" t="s">
        <v>17</v>
      </c>
      <c r="E47" s="26"/>
      <c r="F47" s="639" t="str">
        <f>⑤改定通知書!F49</f>
        <v>手当計</v>
      </c>
      <c r="G47" s="640">
        <f>⑤改定通知書!G49</f>
        <v>113776.04539544965</v>
      </c>
      <c r="H47" s="641" t="s">
        <v>17</v>
      </c>
    </row>
    <row r="48" spans="2:9" s="775" customFormat="1" ht="6.9" customHeight="1" thickBot="1" x14ac:dyDescent="0.25">
      <c r="B48" s="67"/>
      <c r="C48" s="87"/>
      <c r="D48" s="101"/>
      <c r="E48" s="26"/>
      <c r="F48" s="26"/>
      <c r="G48" s="87"/>
      <c r="H48" s="67"/>
      <c r="I48" s="771"/>
    </row>
    <row r="49" spans="1:20" s="775" customFormat="1" ht="19.5" customHeight="1" thickBot="1" x14ac:dyDescent="0.25">
      <c r="B49" s="673" t="str">
        <f>⑤改定通知書!B51</f>
        <v>支給総額</v>
      </c>
      <c r="C49" s="674">
        <f>⑤改定通知書!C51</f>
        <v>405880</v>
      </c>
      <c r="D49" s="638" t="s">
        <v>17</v>
      </c>
      <c r="E49" s="26"/>
      <c r="F49" s="673" t="s">
        <v>119</v>
      </c>
      <c r="G49" s="674">
        <f>⑤改定通知書!G51</f>
        <v>420136.36732703913</v>
      </c>
      <c r="H49" s="638" t="s">
        <v>17</v>
      </c>
      <c r="I49" s="774"/>
    </row>
    <row r="50" spans="1:20" s="775" customFormat="1" ht="15" customHeight="1" x14ac:dyDescent="0.2">
      <c r="B50" s="771"/>
      <c r="C50" s="790"/>
      <c r="D50" s="774"/>
      <c r="E50" s="759"/>
      <c r="G50" s="790"/>
      <c r="H50" s="774"/>
      <c r="I50" s="774"/>
      <c r="L50" s="774"/>
    </row>
    <row r="51" spans="1:20" s="775" customFormat="1" ht="9.75" customHeight="1" x14ac:dyDescent="0.2">
      <c r="A51" s="788"/>
      <c r="B51" s="791"/>
      <c r="C51" s="792"/>
      <c r="D51" s="793"/>
      <c r="E51" s="759"/>
      <c r="F51" s="759"/>
      <c r="G51" s="794"/>
      <c r="H51" s="759"/>
      <c r="I51" s="759"/>
      <c r="J51" s="789"/>
      <c r="L51" s="774"/>
    </row>
    <row r="52" spans="1:20" x14ac:dyDescent="0.2">
      <c r="A52" s="788"/>
      <c r="D52" s="765"/>
      <c r="G52" s="794"/>
      <c r="J52" s="774"/>
      <c r="K52" s="774"/>
    </row>
    <row r="53" spans="1:20" x14ac:dyDescent="0.2">
      <c r="A53" s="788"/>
      <c r="B53" s="791"/>
      <c r="D53" s="793"/>
      <c r="G53" s="794"/>
      <c r="J53" s="774"/>
      <c r="K53" s="774"/>
    </row>
    <row r="54" spans="1:20" x14ac:dyDescent="0.2">
      <c r="A54" s="788"/>
      <c r="B54" s="791"/>
      <c r="D54" s="793"/>
      <c r="J54" s="774"/>
      <c r="K54" s="774"/>
    </row>
    <row r="55" spans="1:20" x14ac:dyDescent="0.2">
      <c r="A55" s="788"/>
      <c r="J55" s="774"/>
      <c r="K55" s="774"/>
    </row>
    <row r="56" spans="1:20" x14ac:dyDescent="0.2">
      <c r="B56" s="791"/>
      <c r="D56" s="793"/>
      <c r="J56" s="774"/>
      <c r="K56" s="774"/>
      <c r="P56" s="762"/>
      <c r="Q56" s="762"/>
      <c r="R56" s="762"/>
      <c r="S56" s="762"/>
      <c r="T56" s="762"/>
    </row>
    <row r="57" spans="1:20" x14ac:dyDescent="0.2">
      <c r="A57" s="795"/>
      <c r="H57" s="795"/>
      <c r="J57" s="774"/>
      <c r="K57" s="774"/>
    </row>
    <row r="58" spans="1:20" ht="16.2" x14ac:dyDescent="0.2">
      <c r="B58" s="791"/>
      <c r="D58" s="798"/>
      <c r="H58" s="795"/>
      <c r="K58" s="774"/>
      <c r="Q58" s="796"/>
      <c r="R58" s="797"/>
    </row>
    <row r="59" spans="1:20" ht="16.2" x14ac:dyDescent="0.2">
      <c r="B59" s="762"/>
      <c r="C59" s="762"/>
      <c r="D59" s="762"/>
      <c r="G59" s="800"/>
      <c r="H59" s="795"/>
      <c r="Q59" s="799"/>
    </row>
    <row r="60" spans="1:20" ht="16.2" x14ac:dyDescent="0.2">
      <c r="G60" s="800"/>
      <c r="H60" s="795"/>
      <c r="Q60" s="796"/>
      <c r="R60" s="797"/>
    </row>
    <row r="61" spans="1:20" ht="16.2" x14ac:dyDescent="0.2">
      <c r="G61" s="800"/>
      <c r="H61" s="795"/>
      <c r="Q61" s="799"/>
    </row>
    <row r="62" spans="1:20" ht="16.2" x14ac:dyDescent="0.2">
      <c r="B62" s="762"/>
      <c r="C62" s="762"/>
      <c r="D62" s="762"/>
      <c r="G62" s="800"/>
      <c r="R62" s="799"/>
    </row>
    <row r="63" spans="1:20" ht="16.2" x14ac:dyDescent="0.2">
      <c r="B63" s="762"/>
      <c r="C63" s="762"/>
      <c r="D63" s="762"/>
      <c r="G63" s="800"/>
      <c r="Q63" s="796"/>
      <c r="R63" s="799"/>
    </row>
    <row r="64" spans="1:20" x14ac:dyDescent="0.2">
      <c r="B64" s="762"/>
      <c r="C64" s="762"/>
      <c r="D64" s="762"/>
      <c r="G64" s="800"/>
    </row>
    <row r="65" spans="1:14" x14ac:dyDescent="0.2">
      <c r="B65" s="791"/>
      <c r="C65" s="791"/>
      <c r="D65" s="793"/>
      <c r="G65" s="800"/>
      <c r="H65" s="795"/>
    </row>
    <row r="66" spans="1:14" x14ac:dyDescent="0.2">
      <c r="D66" s="765"/>
      <c r="G66" s="800"/>
      <c r="H66" s="795"/>
    </row>
    <row r="67" spans="1:14" x14ac:dyDescent="0.2">
      <c r="B67" s="791"/>
      <c r="C67" s="791"/>
      <c r="D67" s="793"/>
      <c r="G67" s="800"/>
      <c r="H67" s="795"/>
    </row>
    <row r="68" spans="1:14" x14ac:dyDescent="0.2">
      <c r="A68" s="795"/>
      <c r="D68" s="765"/>
      <c r="G68" s="795"/>
      <c r="H68" s="795"/>
    </row>
    <row r="69" spans="1:14" ht="16.2" x14ac:dyDescent="0.2">
      <c r="A69" s="795"/>
      <c r="B69" s="791"/>
      <c r="C69" s="791"/>
      <c r="D69" s="793"/>
      <c r="G69" s="792"/>
      <c r="N69" s="799"/>
    </row>
    <row r="70" spans="1:14" ht="16.2" x14ac:dyDescent="0.2">
      <c r="A70" s="795"/>
      <c r="G70" s="792"/>
      <c r="N70" s="799"/>
    </row>
    <row r="71" spans="1:14" x14ac:dyDescent="0.2">
      <c r="B71" s="791"/>
      <c r="C71" s="791"/>
      <c r="D71" s="793"/>
      <c r="G71" s="792"/>
    </row>
    <row r="72" spans="1:14" x14ac:dyDescent="0.2">
      <c r="A72" s="769"/>
      <c r="G72" s="792"/>
      <c r="H72" s="795"/>
    </row>
    <row r="73" spans="1:14" x14ac:dyDescent="0.2">
      <c r="A73" s="791"/>
      <c r="B73" s="791"/>
      <c r="D73" s="798"/>
      <c r="G73" s="792"/>
      <c r="H73" s="795"/>
    </row>
    <row r="74" spans="1:14" x14ac:dyDescent="0.2">
      <c r="A74" s="762"/>
      <c r="B74" s="762"/>
      <c r="C74" s="762"/>
      <c r="D74" s="762"/>
      <c r="G74" s="792"/>
    </row>
    <row r="75" spans="1:14" x14ac:dyDescent="0.2">
      <c r="B75" s="795"/>
      <c r="C75" s="795"/>
      <c r="G75" s="792"/>
    </row>
    <row r="76" spans="1:14" x14ac:dyDescent="0.2">
      <c r="B76" s="795"/>
    </row>
    <row r="77" spans="1:14" x14ac:dyDescent="0.2">
      <c r="B77" s="795"/>
      <c r="C77" s="795"/>
    </row>
    <row r="78" spans="1:14" x14ac:dyDescent="0.2">
      <c r="B78" s="795"/>
      <c r="C78" s="795"/>
    </row>
    <row r="79" spans="1:14" x14ac:dyDescent="0.2">
      <c r="C79" s="795"/>
    </row>
  </sheetData>
  <sheetProtection sheet="1"/>
  <mergeCells count="4">
    <mergeCell ref="B2:H2"/>
    <mergeCell ref="C17:D17"/>
    <mergeCell ref="G17:H17"/>
    <mergeCell ref="B11:G14"/>
  </mergeCells>
  <phoneticPr fontId="2"/>
  <printOptions horizontalCentered="1"/>
  <pageMargins left="0.59055118110236227" right="0.59055118110236227" top="0.78740157480314965" bottom="0.59055118110236227" header="0.51181102362204722" footer="0.51181102362204722"/>
  <pageSetup paperSize="9" scale="88" orientation="portrait" horizontalDpi="4294967293"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B2:J37"/>
  <sheetViews>
    <sheetView showGridLines="0" workbookViewId="0"/>
  </sheetViews>
  <sheetFormatPr defaultColWidth="9" defaultRowHeight="13.2" x14ac:dyDescent="0.2"/>
  <cols>
    <col min="1" max="2" width="2.88671875" style="6" customWidth="1"/>
    <col min="3" max="9" width="9.33203125" style="6" customWidth="1"/>
    <col min="10" max="10" width="13" style="6" customWidth="1"/>
    <col min="11" max="16384" width="9" style="6"/>
  </cols>
  <sheetData>
    <row r="2" spans="2:10" ht="13.8" thickBot="1" x14ac:dyDescent="0.25"/>
    <row r="3" spans="2:10" x14ac:dyDescent="0.2">
      <c r="B3" s="804"/>
      <c r="C3" s="805"/>
      <c r="D3" s="805"/>
      <c r="E3" s="805"/>
      <c r="F3" s="805"/>
      <c r="G3" s="805"/>
      <c r="H3" s="805"/>
      <c r="I3" s="805"/>
      <c r="J3" s="806"/>
    </row>
    <row r="4" spans="2:10" ht="14.4" x14ac:dyDescent="0.2">
      <c r="B4" s="807"/>
      <c r="C4" s="808" t="s">
        <v>97</v>
      </c>
      <c r="D4" s="809"/>
      <c r="E4" s="809"/>
      <c r="F4" s="809"/>
      <c r="G4" s="809"/>
      <c r="H4" s="809"/>
      <c r="I4" s="809"/>
      <c r="J4" s="810"/>
    </row>
    <row r="5" spans="2:10" x14ac:dyDescent="0.2">
      <c r="B5" s="807"/>
      <c r="C5" s="809"/>
      <c r="D5" s="809"/>
      <c r="E5" s="809"/>
      <c r="F5" s="809"/>
      <c r="G5" s="809"/>
      <c r="H5" s="809"/>
      <c r="I5" s="809"/>
      <c r="J5" s="810"/>
    </row>
    <row r="6" spans="2:10" x14ac:dyDescent="0.2">
      <c r="B6" s="807"/>
      <c r="C6" s="811" t="s">
        <v>98</v>
      </c>
      <c r="D6" s="809"/>
      <c r="E6" s="809"/>
      <c r="F6" s="809"/>
      <c r="G6" s="809"/>
      <c r="H6" s="809"/>
      <c r="I6" s="809"/>
      <c r="J6" s="810"/>
    </row>
    <row r="7" spans="2:10" x14ac:dyDescent="0.2">
      <c r="B7" s="807"/>
      <c r="C7" s="809" t="s">
        <v>99</v>
      </c>
      <c r="D7" s="809"/>
      <c r="E7" s="809"/>
      <c r="F7" s="809"/>
      <c r="G7" s="809"/>
      <c r="H7" s="809"/>
      <c r="I7" s="809"/>
      <c r="J7" s="810"/>
    </row>
    <row r="8" spans="2:10" x14ac:dyDescent="0.2">
      <c r="B8" s="807"/>
      <c r="C8" s="809" t="s">
        <v>100</v>
      </c>
      <c r="D8" s="809"/>
      <c r="E8" s="809"/>
      <c r="F8" s="809"/>
      <c r="G8" s="809"/>
      <c r="H8" s="809"/>
      <c r="I8" s="809"/>
      <c r="J8" s="810"/>
    </row>
    <row r="9" spans="2:10" x14ac:dyDescent="0.2">
      <c r="B9" s="807"/>
      <c r="C9" s="809" t="s">
        <v>101</v>
      </c>
      <c r="D9" s="809"/>
      <c r="E9" s="809"/>
      <c r="F9" s="809"/>
      <c r="G9" s="809"/>
      <c r="H9" s="809"/>
      <c r="I9" s="809"/>
      <c r="J9" s="810"/>
    </row>
    <row r="10" spans="2:10" x14ac:dyDescent="0.2">
      <c r="B10" s="807"/>
      <c r="C10" s="809"/>
      <c r="D10" s="809"/>
      <c r="E10" s="809"/>
      <c r="F10" s="809"/>
      <c r="G10" s="809"/>
      <c r="H10" s="809"/>
      <c r="I10" s="809"/>
      <c r="J10" s="810"/>
    </row>
    <row r="11" spans="2:10" x14ac:dyDescent="0.2">
      <c r="B11" s="807"/>
      <c r="C11" s="811" t="s">
        <v>102</v>
      </c>
      <c r="D11" s="809"/>
      <c r="E11" s="809"/>
      <c r="F11" s="809"/>
      <c r="G11" s="809"/>
      <c r="H11" s="809"/>
      <c r="I11" s="809"/>
      <c r="J11" s="810"/>
    </row>
    <row r="12" spans="2:10" x14ac:dyDescent="0.2">
      <c r="B12" s="807"/>
      <c r="C12" s="809" t="s">
        <v>103</v>
      </c>
      <c r="D12" s="809"/>
      <c r="E12" s="809"/>
      <c r="F12" s="809"/>
      <c r="G12" s="809"/>
      <c r="H12" s="809"/>
      <c r="I12" s="809"/>
      <c r="J12" s="810"/>
    </row>
    <row r="13" spans="2:10" x14ac:dyDescent="0.2">
      <c r="B13" s="807"/>
      <c r="C13" s="809" t="s">
        <v>104</v>
      </c>
      <c r="D13" s="809"/>
      <c r="E13" s="809"/>
      <c r="F13" s="809"/>
      <c r="G13" s="809"/>
      <c r="H13" s="809"/>
      <c r="I13" s="809"/>
      <c r="J13" s="810"/>
    </row>
    <row r="14" spans="2:10" x14ac:dyDescent="0.2">
      <c r="B14" s="807"/>
      <c r="C14" s="809"/>
      <c r="D14" s="809"/>
      <c r="E14" s="809"/>
      <c r="F14" s="809"/>
      <c r="G14" s="809"/>
      <c r="H14" s="809"/>
      <c r="I14" s="809"/>
      <c r="J14" s="810"/>
    </row>
    <row r="15" spans="2:10" x14ac:dyDescent="0.2">
      <c r="B15" s="807"/>
      <c r="C15" s="811" t="s">
        <v>105</v>
      </c>
      <c r="D15" s="809"/>
      <c r="E15" s="809"/>
      <c r="F15" s="809"/>
      <c r="G15" s="809"/>
      <c r="H15" s="809"/>
      <c r="I15" s="809"/>
      <c r="J15" s="810"/>
    </row>
    <row r="16" spans="2:10" x14ac:dyDescent="0.2">
      <c r="B16" s="807"/>
      <c r="C16" s="809" t="s">
        <v>106</v>
      </c>
      <c r="D16" s="809"/>
      <c r="E16" s="809"/>
      <c r="F16" s="809"/>
      <c r="G16" s="809"/>
      <c r="H16" s="809"/>
      <c r="I16" s="809"/>
      <c r="J16" s="810"/>
    </row>
    <row r="17" spans="2:10" x14ac:dyDescent="0.2">
      <c r="B17" s="807"/>
      <c r="C17" s="809" t="s">
        <v>107</v>
      </c>
      <c r="D17" s="809"/>
      <c r="E17" s="809"/>
      <c r="F17" s="809"/>
      <c r="G17" s="809"/>
      <c r="H17" s="809"/>
      <c r="I17" s="809"/>
      <c r="J17" s="810"/>
    </row>
    <row r="18" spans="2:10" x14ac:dyDescent="0.2">
      <c r="B18" s="807"/>
      <c r="C18" s="809"/>
      <c r="D18" s="809"/>
      <c r="E18" s="809"/>
      <c r="F18" s="809"/>
      <c r="G18" s="809"/>
      <c r="H18" s="809"/>
      <c r="I18" s="809"/>
      <c r="J18" s="810"/>
    </row>
    <row r="19" spans="2:10" x14ac:dyDescent="0.2">
      <c r="B19" s="807"/>
      <c r="C19" s="809"/>
      <c r="D19" s="809" t="s">
        <v>108</v>
      </c>
      <c r="E19" s="809"/>
      <c r="F19" s="809"/>
      <c r="G19" s="809"/>
      <c r="H19" s="809"/>
      <c r="I19" s="809"/>
      <c r="J19" s="810"/>
    </row>
    <row r="20" spans="2:10" x14ac:dyDescent="0.2">
      <c r="B20" s="807"/>
      <c r="C20" s="809"/>
      <c r="D20" s="809" t="s">
        <v>109</v>
      </c>
      <c r="E20" s="809"/>
      <c r="F20" s="809"/>
      <c r="G20" s="1029">
        <v>45962</v>
      </c>
      <c r="H20" s="1029"/>
      <c r="I20" s="809"/>
      <c r="J20" s="810"/>
    </row>
    <row r="21" spans="2:10" ht="13.8" thickBot="1" x14ac:dyDescent="0.25">
      <c r="B21" s="812"/>
      <c r="C21" s="813"/>
      <c r="D21" s="813"/>
      <c r="E21" s="813"/>
      <c r="F21" s="813"/>
      <c r="G21" s="813"/>
      <c r="H21" s="813"/>
      <c r="I21" s="813"/>
      <c r="J21" s="814"/>
    </row>
    <row r="22" spans="2:10" x14ac:dyDescent="0.2">
      <c r="C22" s="7"/>
      <c r="D22" s="7"/>
      <c r="E22" s="7"/>
      <c r="F22" s="7"/>
      <c r="G22" s="8"/>
      <c r="H22" s="7"/>
      <c r="I22" s="7"/>
    </row>
    <row r="23" spans="2:10" x14ac:dyDescent="0.2">
      <c r="C23" s="7"/>
      <c r="D23" s="7"/>
      <c r="E23" s="7"/>
      <c r="F23" s="7"/>
      <c r="G23" s="7"/>
      <c r="H23" s="7"/>
      <c r="I23" s="7"/>
    </row>
    <row r="24" spans="2:10" x14ac:dyDescent="0.2">
      <c r="C24" s="7"/>
      <c r="D24" s="8"/>
      <c r="E24" s="7"/>
      <c r="F24" s="7"/>
      <c r="G24" s="7"/>
      <c r="H24" s="7"/>
    </row>
    <row r="25" spans="2:10" x14ac:dyDescent="0.2">
      <c r="C25" s="7"/>
      <c r="D25" s="7"/>
      <c r="E25" s="7"/>
      <c r="F25" s="7"/>
      <c r="G25" s="7"/>
      <c r="H25" s="7"/>
    </row>
    <row r="26" spans="2:10" x14ac:dyDescent="0.2">
      <c r="C26" s="7"/>
      <c r="D26" s="7"/>
      <c r="E26" s="7"/>
      <c r="F26" s="7"/>
      <c r="G26" s="7"/>
      <c r="H26" s="7"/>
    </row>
    <row r="37" spans="3:3" x14ac:dyDescent="0.2">
      <c r="C37" s="9"/>
    </row>
  </sheetData>
  <sheetProtection sheet="1" objects="1" scenarios="1"/>
  <mergeCells count="1">
    <mergeCell ref="G20:H20"/>
  </mergeCells>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説明</vt:lpstr>
      <vt:lpstr>①残業代込み賃金設計＆検証</vt:lpstr>
      <vt:lpstr>②社員基本データ入力</vt:lpstr>
      <vt:lpstr>③残業代込み賃金設計一覧表</vt:lpstr>
      <vt:lpstr>④新旧データ比較一覧表</vt:lpstr>
      <vt:lpstr>⑤改定通知書</vt:lpstr>
      <vt:lpstr>⑥同意書</vt:lpstr>
      <vt:lpstr>⑦使用上の注意</vt:lpstr>
      <vt:lpstr>'①残業代込み賃金設計＆検証'!Print_Area</vt:lpstr>
      <vt:lpstr>②社員基本データ入力!Print_Area</vt:lpstr>
      <vt:lpstr>③残業代込み賃金設計一覧表!Print_Area</vt:lpstr>
      <vt:lpstr>④新旧データ比較一覧表!Print_Area</vt:lpstr>
      <vt:lpstr>⑤改定通知書!Print_Area</vt:lpstr>
      <vt:lpstr>⑥同意書!Print_Area</vt:lpstr>
      <vt:lpstr>説明!Print_Area</vt:lpstr>
      <vt:lpstr>②社員基本データ入力!Print_Titles</vt:lpstr>
      <vt:lpstr>③残業代込み賃金設計一覧表!Print_Titles</vt:lpstr>
      <vt:lpstr>④新旧データ比較一覧表!Print_Titles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yokoi akinori</dc:creator>
  <cp:lastModifiedBy>AKINORI YOKOI</cp:lastModifiedBy>
  <cp:lastPrinted>2012-08-24T01:27:54Z</cp:lastPrinted>
  <dcterms:created xsi:type="dcterms:W3CDTF">2003-10-08T05:03:52Z</dcterms:created>
  <dcterms:modified xsi:type="dcterms:W3CDTF">2026-02-15T05:23:48Z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-1388743784</vt:i4>
  </property>
  <property fmtid="{D5CDD505-2E9C-101B-9397-08002B2CF9AE}" pid="3" name="_EmailSubject">
    <vt:lpwstr>FAX原稿、｣コミコミ計算</vt:lpwstr>
  </property>
  <property fmtid="{D5CDD505-2E9C-101B-9397-08002B2CF9AE}" pid="4" name="_AuthorEmail">
    <vt:lpwstr>UGK61045@nifty.com</vt:lpwstr>
  </property>
  <property fmtid="{D5CDD505-2E9C-101B-9397-08002B2CF9AE}" pid="5" name="_AuthorEmailDisplayName">
    <vt:lpwstr>鎌田　孝明</vt:lpwstr>
  </property>
  <property fmtid="{D5CDD505-2E9C-101B-9397-08002B2CF9AE}" pid="6" name="_ReviewingToolsShownOnce">
    <vt:lpwstr/>
  </property>
</Properties>
</file>