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能給体系設計ソフト〇\"/>
    </mc:Choice>
  </mc:AlternateContent>
  <xr:revisionPtr revIDLastSave="0" documentId="13_ncr:1_{EC53AF50-DAE8-4D5A-B97A-512C5BDCB250}" xr6:coauthVersionLast="47" xr6:coauthVersionMax="47" xr10:uidLastSave="{00000000-0000-0000-0000-000000000000}"/>
  <bookViews>
    <workbookView xWindow="-108" yWindow="-108" windowWidth="23256" windowHeight="12456" tabRatio="768" xr2:uid="{00000000-000D-0000-FFFF-FFFF00000000}"/>
  </bookViews>
  <sheets>
    <sheet name="説明" sheetId="21" r:id="rId1"/>
    <sheet name="1.メイン" sheetId="9" r:id="rId2"/>
    <sheet name="2.年齢給" sheetId="3" r:id="rId3"/>
    <sheet name="3.サラリースケール" sheetId="13" r:id="rId4"/>
    <sheet name="4.号俸表設計" sheetId="22" r:id="rId5"/>
    <sheet name="5.洗い替え職能給表" sheetId="18" r:id="rId6"/>
    <sheet name="6.参照データ" sheetId="19" r:id="rId7"/>
    <sheet name="7.使用上の注意" sheetId="12" r:id="rId8"/>
  </sheets>
  <definedNames>
    <definedName name="_xlnm.Print_Area" localSheetId="1">'1.メイン'!$A$2:$BS$49</definedName>
    <definedName name="_xlnm.Print_Area" localSheetId="2">'2.年齢給'!$B$1:$I$53</definedName>
    <definedName name="_xlnm.Print_Area" localSheetId="3">'3.サラリースケール'!$A$1:$L$23</definedName>
    <definedName name="_xlnm.Print_Area" localSheetId="4">'4.号俸表設計'!$B$1:$AF$30</definedName>
    <definedName name="_xlnm.Print_Area" localSheetId="5">'5.洗い替え職能給表'!$B$1:$V$224</definedName>
    <definedName name="_xlnm.Print_Area" localSheetId="6">'6.参照データ'!$B$2:$AW$36</definedName>
    <definedName name="_xlnm.Print_Area" localSheetId="7">'7.使用上の注意'!$B$3:$J$21</definedName>
    <definedName name="_xlnm.Print_Area" localSheetId="0">説明!$B$1:$S$123</definedName>
    <definedName name="_xlnm.Print_Titles" localSheetId="1">'1.メイン'!$A:$A</definedName>
    <definedName name="_xlnm.Print_Titles" localSheetId="5">'5.洗い替え職能給表'!$4:$4</definedName>
    <definedName name="_xlnm.Print_Titles" localSheetId="6">'6.参照データ'!$D:$D</definedName>
  </definedNames>
  <calcPr calcId="191029"/>
</workbook>
</file>

<file path=xl/calcChain.xml><?xml version="1.0" encoding="utf-8"?>
<calcChain xmlns="http://schemas.openxmlformats.org/spreadsheetml/2006/main">
  <c r="H10" i="9" l="1"/>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AA42" i="9" l="1"/>
  <c r="Z38" i="9"/>
  <c r="AA34" i="9"/>
  <c r="Z30" i="9"/>
  <c r="AB30" i="9" s="1"/>
  <c r="AA26" i="9"/>
  <c r="Z22" i="9"/>
  <c r="AH22" i="9" s="1"/>
  <c r="AA18" i="9"/>
  <c r="Z14" i="9"/>
  <c r="AB14" i="9" s="1"/>
  <c r="K10" i="9"/>
  <c r="O10" i="9" s="1"/>
  <c r="M10" i="9"/>
  <c r="AH209" i="9"/>
  <c r="AH208" i="9"/>
  <c r="AH207" i="9"/>
  <c r="AH206" i="9"/>
  <c r="AH205" i="9"/>
  <c r="AH204" i="9"/>
  <c r="AH203" i="9"/>
  <c r="AH202" i="9"/>
  <c r="AH201" i="9"/>
  <c r="AH200" i="9"/>
  <c r="AH199" i="9"/>
  <c r="AH198" i="9"/>
  <c r="AH197" i="9"/>
  <c r="AH196" i="9"/>
  <c r="AH195" i="9"/>
  <c r="AH194" i="9"/>
  <c r="AH193" i="9"/>
  <c r="AH192" i="9"/>
  <c r="AH191" i="9"/>
  <c r="AH190" i="9"/>
  <c r="AH189" i="9"/>
  <c r="AH188" i="9"/>
  <c r="AH187" i="9"/>
  <c r="AH186" i="9"/>
  <c r="AH185" i="9"/>
  <c r="AH184" i="9"/>
  <c r="AH183" i="9"/>
  <c r="AH182" i="9"/>
  <c r="AH181" i="9"/>
  <c r="AH180" i="9"/>
  <c r="AH179" i="9"/>
  <c r="AH178" i="9"/>
  <c r="AH177" i="9"/>
  <c r="AH176" i="9"/>
  <c r="AH175" i="9"/>
  <c r="AH174" i="9"/>
  <c r="AH173" i="9"/>
  <c r="AH172" i="9"/>
  <c r="AH171" i="9"/>
  <c r="AH170" i="9"/>
  <c r="AH169" i="9"/>
  <c r="AH168" i="9"/>
  <c r="AH167" i="9"/>
  <c r="AH166" i="9"/>
  <c r="AH165" i="9"/>
  <c r="AH164" i="9"/>
  <c r="AH163" i="9"/>
  <c r="AH162" i="9"/>
  <c r="AH161" i="9"/>
  <c r="AH160" i="9"/>
  <c r="AH159" i="9"/>
  <c r="AH158" i="9"/>
  <c r="AH157" i="9"/>
  <c r="AH156" i="9"/>
  <c r="AH155" i="9"/>
  <c r="AH154" i="9"/>
  <c r="AH153" i="9"/>
  <c r="AH152" i="9"/>
  <c r="AH151" i="9"/>
  <c r="AH150" i="9"/>
  <c r="AH149" i="9"/>
  <c r="AH148" i="9"/>
  <c r="AH147" i="9"/>
  <c r="AH146" i="9"/>
  <c r="AH145" i="9"/>
  <c r="AH144" i="9"/>
  <c r="AH143" i="9"/>
  <c r="AH142" i="9"/>
  <c r="AH141" i="9"/>
  <c r="AH140" i="9"/>
  <c r="AH139" i="9"/>
  <c r="AH138" i="9"/>
  <c r="AH137" i="9"/>
  <c r="AH136" i="9"/>
  <c r="AH135" i="9"/>
  <c r="AH134" i="9"/>
  <c r="AH133" i="9"/>
  <c r="AH132" i="9"/>
  <c r="AH131" i="9"/>
  <c r="AH130" i="9"/>
  <c r="AH129" i="9"/>
  <c r="AH128" i="9"/>
  <c r="AH127" i="9"/>
  <c r="AH126" i="9"/>
  <c r="AH125" i="9"/>
  <c r="AH124" i="9"/>
  <c r="AH123" i="9"/>
  <c r="AH122" i="9"/>
  <c r="AH121" i="9"/>
  <c r="AH120" i="9"/>
  <c r="AH119" i="9"/>
  <c r="AH118" i="9"/>
  <c r="AH117" i="9"/>
  <c r="AH116" i="9"/>
  <c r="AH115" i="9"/>
  <c r="AH114" i="9"/>
  <c r="AH113" i="9"/>
  <c r="AH112" i="9"/>
  <c r="AH111" i="9"/>
  <c r="AH110" i="9"/>
  <c r="AH109" i="9"/>
  <c r="AH108" i="9"/>
  <c r="AH107" i="9"/>
  <c r="AH106" i="9"/>
  <c r="AH105" i="9"/>
  <c r="AH104" i="9"/>
  <c r="AH103" i="9"/>
  <c r="AH102" i="9"/>
  <c r="AH101" i="9"/>
  <c r="AH100" i="9"/>
  <c r="AH99" i="9"/>
  <c r="AH98" i="9"/>
  <c r="AH97" i="9"/>
  <c r="AH96" i="9"/>
  <c r="AH95" i="9"/>
  <c r="AH94" i="9"/>
  <c r="AH93" i="9"/>
  <c r="AH92" i="9"/>
  <c r="AH91" i="9"/>
  <c r="AH90" i="9"/>
  <c r="AH89" i="9"/>
  <c r="AH88" i="9"/>
  <c r="AH87" i="9"/>
  <c r="AH86" i="9"/>
  <c r="AH85" i="9"/>
  <c r="AH84" i="9"/>
  <c r="AH83" i="9"/>
  <c r="AH82" i="9"/>
  <c r="AH81" i="9"/>
  <c r="AH80" i="9"/>
  <c r="AH79" i="9"/>
  <c r="AH78" i="9"/>
  <c r="AH77" i="9"/>
  <c r="AH76" i="9"/>
  <c r="AH75" i="9"/>
  <c r="AH74" i="9"/>
  <c r="AH73" i="9"/>
  <c r="AH72" i="9"/>
  <c r="AH71" i="9"/>
  <c r="AH70" i="9"/>
  <c r="AH69" i="9"/>
  <c r="AH68" i="9"/>
  <c r="AH67" i="9"/>
  <c r="AH66" i="9"/>
  <c r="AH65" i="9"/>
  <c r="AH64" i="9"/>
  <c r="AH63" i="9"/>
  <c r="AH62" i="9"/>
  <c r="AH61" i="9"/>
  <c r="AH60" i="9"/>
  <c r="AH59" i="9"/>
  <c r="AH58" i="9"/>
  <c r="AH57" i="9"/>
  <c r="AH56" i="9"/>
  <c r="AH55" i="9"/>
  <c r="AH54" i="9"/>
  <c r="AH53" i="9"/>
  <c r="AH52" i="9"/>
  <c r="AH51" i="9"/>
  <c r="AH50" i="9"/>
  <c r="AH49" i="9"/>
  <c r="AH48" i="9"/>
  <c r="AH47" i="9"/>
  <c r="AH46" i="9"/>
  <c r="AI46" i="9" s="1"/>
  <c r="AH42" i="9"/>
  <c r="Z10" i="9"/>
  <c r="AB10" i="9" s="1"/>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0" i="9"/>
  <c r="AB58" i="9"/>
  <c r="O209" i="9"/>
  <c r="O208" i="9"/>
  <c r="O207" i="9"/>
  <c r="O206" i="9"/>
  <c r="O205" i="9"/>
  <c r="O204" i="9"/>
  <c r="O203" i="9"/>
  <c r="O202" i="9"/>
  <c r="O201" i="9"/>
  <c r="O200" i="9"/>
  <c r="O199" i="9"/>
  <c r="O198" i="9"/>
  <c r="O197" i="9"/>
  <c r="O196" i="9"/>
  <c r="O195" i="9"/>
  <c r="O194" i="9"/>
  <c r="O193" i="9"/>
  <c r="O192" i="9"/>
  <c r="O191" i="9"/>
  <c r="O190" i="9"/>
  <c r="O189" i="9"/>
  <c r="O188" i="9"/>
  <c r="O187" i="9"/>
  <c r="O186" i="9"/>
  <c r="O185" i="9"/>
  <c r="O184" i="9"/>
  <c r="O183" i="9"/>
  <c r="O182" i="9"/>
  <c r="O181" i="9"/>
  <c r="O180" i="9"/>
  <c r="O179" i="9"/>
  <c r="O178" i="9"/>
  <c r="O177" i="9"/>
  <c r="O176" i="9"/>
  <c r="O175" i="9"/>
  <c r="O174" i="9"/>
  <c r="O173" i="9"/>
  <c r="O172" i="9"/>
  <c r="O171" i="9"/>
  <c r="O170" i="9"/>
  <c r="O169" i="9"/>
  <c r="O168" i="9"/>
  <c r="O167" i="9"/>
  <c r="O166" i="9"/>
  <c r="O165" i="9"/>
  <c r="O164" i="9"/>
  <c r="O163" i="9"/>
  <c r="O162" i="9"/>
  <c r="O161" i="9"/>
  <c r="O160" i="9"/>
  <c r="O159" i="9"/>
  <c r="O158" i="9"/>
  <c r="O157" i="9"/>
  <c r="O156" i="9"/>
  <c r="O155" i="9"/>
  <c r="O154" i="9"/>
  <c r="O153" i="9"/>
  <c r="O152" i="9"/>
  <c r="O151" i="9"/>
  <c r="O150" i="9"/>
  <c r="O149" i="9"/>
  <c r="O148" i="9"/>
  <c r="O147" i="9"/>
  <c r="O146" i="9"/>
  <c r="O145" i="9"/>
  <c r="O144" i="9"/>
  <c r="O143" i="9"/>
  <c r="O142" i="9"/>
  <c r="O141" i="9"/>
  <c r="O140" i="9"/>
  <c r="O139" i="9"/>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58" i="9"/>
  <c r="O57"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Q209" i="9"/>
  <c r="AQ208" i="9"/>
  <c r="AQ207" i="9"/>
  <c r="AQ206" i="9"/>
  <c r="AQ205" i="9"/>
  <c r="AQ204" i="9"/>
  <c r="AQ203" i="9"/>
  <c r="AQ202" i="9"/>
  <c r="AQ201" i="9"/>
  <c r="AQ200" i="9"/>
  <c r="AQ199" i="9"/>
  <c r="AQ198" i="9"/>
  <c r="AQ197" i="9"/>
  <c r="AQ196" i="9"/>
  <c r="AQ195" i="9"/>
  <c r="AQ194" i="9"/>
  <c r="AQ193" i="9"/>
  <c r="AQ192" i="9"/>
  <c r="AQ191" i="9"/>
  <c r="AQ190" i="9"/>
  <c r="AQ189" i="9"/>
  <c r="AQ188" i="9"/>
  <c r="AQ187" i="9"/>
  <c r="AQ186" i="9"/>
  <c r="AQ185" i="9"/>
  <c r="AQ184" i="9"/>
  <c r="AQ183" i="9"/>
  <c r="AQ182" i="9"/>
  <c r="AQ181" i="9"/>
  <c r="AQ180" i="9"/>
  <c r="AQ179" i="9"/>
  <c r="AQ178" i="9"/>
  <c r="AQ177" i="9"/>
  <c r="AQ176" i="9"/>
  <c r="AQ175" i="9"/>
  <c r="AQ174" i="9"/>
  <c r="AQ173" i="9"/>
  <c r="AQ172" i="9"/>
  <c r="AQ171" i="9"/>
  <c r="AQ170" i="9"/>
  <c r="AQ169" i="9"/>
  <c r="AQ168" i="9"/>
  <c r="AQ167" i="9"/>
  <c r="AQ166" i="9"/>
  <c r="AQ165" i="9"/>
  <c r="AQ164" i="9"/>
  <c r="AQ163" i="9"/>
  <c r="AQ162" i="9"/>
  <c r="AQ161" i="9"/>
  <c r="AQ160" i="9"/>
  <c r="AQ159" i="9"/>
  <c r="AQ158" i="9"/>
  <c r="AQ157" i="9"/>
  <c r="AQ156" i="9"/>
  <c r="AQ155" i="9"/>
  <c r="AQ154" i="9"/>
  <c r="AQ153" i="9"/>
  <c r="AQ152" i="9"/>
  <c r="AQ151" i="9"/>
  <c r="AQ150" i="9"/>
  <c r="AQ149" i="9"/>
  <c r="AQ148" i="9"/>
  <c r="AQ147" i="9"/>
  <c r="AQ146" i="9"/>
  <c r="AQ145" i="9"/>
  <c r="AQ144" i="9"/>
  <c r="AQ143" i="9"/>
  <c r="AQ142" i="9"/>
  <c r="AQ141" i="9"/>
  <c r="AQ140" i="9"/>
  <c r="AQ139" i="9"/>
  <c r="AQ138" i="9"/>
  <c r="AQ137" i="9"/>
  <c r="AQ136" i="9"/>
  <c r="AQ135" i="9"/>
  <c r="AQ134" i="9"/>
  <c r="AQ133" i="9"/>
  <c r="AQ132" i="9"/>
  <c r="AQ131" i="9"/>
  <c r="AQ130" i="9"/>
  <c r="AQ129" i="9"/>
  <c r="AQ128" i="9"/>
  <c r="AQ127" i="9"/>
  <c r="AQ126" i="9"/>
  <c r="AQ125" i="9"/>
  <c r="AQ124" i="9"/>
  <c r="AQ123" i="9"/>
  <c r="AQ122" i="9"/>
  <c r="AQ121" i="9"/>
  <c r="AQ120" i="9"/>
  <c r="AQ119" i="9"/>
  <c r="AQ118" i="9"/>
  <c r="AQ117" i="9"/>
  <c r="AQ116" i="9"/>
  <c r="AQ115" i="9"/>
  <c r="AQ114" i="9"/>
  <c r="AQ113" i="9"/>
  <c r="AQ112" i="9"/>
  <c r="AQ111" i="9"/>
  <c r="AQ110" i="9"/>
  <c r="AQ109" i="9"/>
  <c r="AQ108" i="9"/>
  <c r="AQ107" i="9"/>
  <c r="AQ106" i="9"/>
  <c r="AQ105" i="9"/>
  <c r="AQ104" i="9"/>
  <c r="AQ103" i="9"/>
  <c r="AQ102" i="9"/>
  <c r="AQ101" i="9"/>
  <c r="AQ100" i="9"/>
  <c r="AQ99" i="9"/>
  <c r="AQ98" i="9"/>
  <c r="AQ97" i="9"/>
  <c r="AQ96" i="9"/>
  <c r="AQ95" i="9"/>
  <c r="AQ94" i="9"/>
  <c r="AQ93" i="9"/>
  <c r="AQ92" i="9"/>
  <c r="AQ91" i="9"/>
  <c r="AQ90" i="9"/>
  <c r="AQ89" i="9"/>
  <c r="AQ88" i="9"/>
  <c r="AQ87" i="9"/>
  <c r="AQ86" i="9"/>
  <c r="AQ85" i="9"/>
  <c r="AQ84" i="9"/>
  <c r="AQ83" i="9"/>
  <c r="AQ82" i="9"/>
  <c r="AQ81" i="9"/>
  <c r="AQ80" i="9"/>
  <c r="AQ79" i="9"/>
  <c r="AQ78" i="9"/>
  <c r="AQ77" i="9"/>
  <c r="AQ76" i="9"/>
  <c r="AQ75" i="9"/>
  <c r="AQ74" i="9"/>
  <c r="AQ73" i="9"/>
  <c r="AQ72" i="9"/>
  <c r="AQ71" i="9"/>
  <c r="AQ70" i="9"/>
  <c r="AQ69" i="9"/>
  <c r="AQ68" i="9"/>
  <c r="AQ67" i="9"/>
  <c r="AQ66" i="9"/>
  <c r="AQ65" i="9"/>
  <c r="AQ64" i="9"/>
  <c r="AQ63" i="9"/>
  <c r="AQ62" i="9"/>
  <c r="AQ60" i="9"/>
  <c r="AQ59" i="9"/>
  <c r="AQ58" i="9"/>
  <c r="AQ57" i="9"/>
  <c r="AQ56" i="9"/>
  <c r="AQ55" i="9"/>
  <c r="AQ54" i="9"/>
  <c r="AQ53" i="9"/>
  <c r="AQ52" i="9"/>
  <c r="AQ51" i="9"/>
  <c r="AQ50" i="9"/>
  <c r="AQ49" i="9"/>
  <c r="AQ48" i="9"/>
  <c r="AQ47" i="9"/>
  <c r="AQ46" i="9"/>
  <c r="AQ42" i="9"/>
  <c r="AZ209" i="9"/>
  <c r="AZ208" i="9"/>
  <c r="AZ207" i="9"/>
  <c r="AZ206" i="9"/>
  <c r="AZ205" i="9"/>
  <c r="AZ204" i="9"/>
  <c r="AZ203" i="9"/>
  <c r="AZ202" i="9"/>
  <c r="AZ201" i="9"/>
  <c r="AZ200" i="9"/>
  <c r="AZ199" i="9"/>
  <c r="AZ198" i="9"/>
  <c r="AZ197" i="9"/>
  <c r="AZ196" i="9"/>
  <c r="AZ195" i="9"/>
  <c r="AZ194" i="9"/>
  <c r="AZ193" i="9"/>
  <c r="AZ192" i="9"/>
  <c r="AZ191" i="9"/>
  <c r="AZ190" i="9"/>
  <c r="AZ189" i="9"/>
  <c r="AZ188" i="9"/>
  <c r="AZ187" i="9"/>
  <c r="AZ186" i="9"/>
  <c r="AZ185" i="9"/>
  <c r="AZ184" i="9"/>
  <c r="AZ183" i="9"/>
  <c r="AZ182" i="9"/>
  <c r="AZ181" i="9"/>
  <c r="AZ180" i="9"/>
  <c r="AZ179" i="9"/>
  <c r="AZ178" i="9"/>
  <c r="AZ177" i="9"/>
  <c r="AZ176" i="9"/>
  <c r="AZ175" i="9"/>
  <c r="AZ174" i="9"/>
  <c r="AZ173" i="9"/>
  <c r="AZ172" i="9"/>
  <c r="AZ171" i="9"/>
  <c r="AZ170" i="9"/>
  <c r="AZ169" i="9"/>
  <c r="AZ168" i="9"/>
  <c r="AZ167" i="9"/>
  <c r="AZ166" i="9"/>
  <c r="AZ165" i="9"/>
  <c r="AZ164" i="9"/>
  <c r="AZ163" i="9"/>
  <c r="AZ162" i="9"/>
  <c r="AZ161" i="9"/>
  <c r="AZ160" i="9"/>
  <c r="AZ159" i="9"/>
  <c r="AZ158" i="9"/>
  <c r="AZ157" i="9"/>
  <c r="AZ156" i="9"/>
  <c r="AZ155" i="9"/>
  <c r="AZ154" i="9"/>
  <c r="AZ153" i="9"/>
  <c r="AZ152" i="9"/>
  <c r="AZ151" i="9"/>
  <c r="AZ150" i="9"/>
  <c r="AZ149" i="9"/>
  <c r="AZ148" i="9"/>
  <c r="AZ147" i="9"/>
  <c r="AZ146" i="9"/>
  <c r="AZ145" i="9"/>
  <c r="AZ144" i="9"/>
  <c r="AZ143" i="9"/>
  <c r="AZ142" i="9"/>
  <c r="AZ141" i="9"/>
  <c r="AZ140" i="9"/>
  <c r="AZ139" i="9"/>
  <c r="AZ138" i="9"/>
  <c r="AZ137" i="9"/>
  <c r="AZ136" i="9"/>
  <c r="AZ135" i="9"/>
  <c r="AZ134" i="9"/>
  <c r="AZ133" i="9"/>
  <c r="AZ132" i="9"/>
  <c r="AZ131" i="9"/>
  <c r="AZ130" i="9"/>
  <c r="AZ129" i="9"/>
  <c r="AZ128" i="9"/>
  <c r="AZ127" i="9"/>
  <c r="AZ126" i="9"/>
  <c r="AZ125" i="9"/>
  <c r="AZ124" i="9"/>
  <c r="AZ123" i="9"/>
  <c r="AZ122" i="9"/>
  <c r="AZ121" i="9"/>
  <c r="AZ120" i="9"/>
  <c r="AZ119" i="9"/>
  <c r="AZ118" i="9"/>
  <c r="AZ117" i="9"/>
  <c r="AZ116" i="9"/>
  <c r="AZ115" i="9"/>
  <c r="AZ114" i="9"/>
  <c r="AZ113" i="9"/>
  <c r="AZ112" i="9"/>
  <c r="AZ111" i="9"/>
  <c r="AZ110" i="9"/>
  <c r="AZ109" i="9"/>
  <c r="AZ108" i="9"/>
  <c r="AZ107" i="9"/>
  <c r="AZ106" i="9"/>
  <c r="AZ105" i="9"/>
  <c r="AZ104" i="9"/>
  <c r="AZ103" i="9"/>
  <c r="AZ102" i="9"/>
  <c r="AZ101" i="9"/>
  <c r="AZ100" i="9"/>
  <c r="AZ99" i="9"/>
  <c r="AZ98" i="9"/>
  <c r="AZ97" i="9"/>
  <c r="AZ96" i="9"/>
  <c r="AZ95" i="9"/>
  <c r="AZ94" i="9"/>
  <c r="AZ93" i="9"/>
  <c r="AZ92" i="9"/>
  <c r="AZ91" i="9"/>
  <c r="AZ90" i="9"/>
  <c r="AZ89" i="9"/>
  <c r="AZ88" i="9"/>
  <c r="AZ87" i="9"/>
  <c r="AZ86" i="9"/>
  <c r="AZ85" i="9"/>
  <c r="AZ84" i="9"/>
  <c r="AZ83" i="9"/>
  <c r="AZ82" i="9"/>
  <c r="AZ81" i="9"/>
  <c r="AZ80" i="9"/>
  <c r="AZ79" i="9"/>
  <c r="AZ78" i="9"/>
  <c r="AZ77" i="9"/>
  <c r="AZ76" i="9"/>
  <c r="AZ75" i="9"/>
  <c r="AZ74" i="9"/>
  <c r="AZ73" i="9"/>
  <c r="AZ72" i="9"/>
  <c r="AZ71" i="9"/>
  <c r="AZ70" i="9"/>
  <c r="AZ69" i="9"/>
  <c r="AZ68" i="9"/>
  <c r="AZ67" i="9"/>
  <c r="AZ66" i="9"/>
  <c r="AZ65" i="9"/>
  <c r="AZ64" i="9"/>
  <c r="AZ63" i="9"/>
  <c r="AZ62" i="9"/>
  <c r="AZ58" i="9"/>
  <c r="AS209" i="9"/>
  <c r="AR209" i="9"/>
  <c r="AS208" i="9"/>
  <c r="AR208" i="9"/>
  <c r="AS207" i="9"/>
  <c r="AR207" i="9"/>
  <c r="AS206" i="9"/>
  <c r="AR206" i="9"/>
  <c r="AS205" i="9"/>
  <c r="AR205" i="9"/>
  <c r="AS204" i="9"/>
  <c r="AR204" i="9"/>
  <c r="AS203" i="9"/>
  <c r="AR203" i="9"/>
  <c r="AS202" i="9"/>
  <c r="AR202" i="9"/>
  <c r="AS201" i="9"/>
  <c r="AR201" i="9"/>
  <c r="AS200" i="9"/>
  <c r="AR200" i="9"/>
  <c r="AS199" i="9"/>
  <c r="AR199" i="9"/>
  <c r="AS198" i="9"/>
  <c r="AR198" i="9"/>
  <c r="AS197" i="9"/>
  <c r="AR197" i="9"/>
  <c r="AS196" i="9"/>
  <c r="AR196" i="9"/>
  <c r="AS195" i="9"/>
  <c r="AR195" i="9"/>
  <c r="AS194" i="9"/>
  <c r="AR194" i="9"/>
  <c r="AS193" i="9"/>
  <c r="AR193" i="9"/>
  <c r="AS192" i="9"/>
  <c r="AR192" i="9"/>
  <c r="AS191" i="9"/>
  <c r="AR191" i="9"/>
  <c r="AS190" i="9"/>
  <c r="AR190" i="9"/>
  <c r="AS189" i="9"/>
  <c r="AR189" i="9"/>
  <c r="AS188" i="9"/>
  <c r="AR188" i="9"/>
  <c r="AS187" i="9"/>
  <c r="AR187" i="9"/>
  <c r="AS186" i="9"/>
  <c r="AR186" i="9"/>
  <c r="AS185" i="9"/>
  <c r="AR185" i="9"/>
  <c r="AS184" i="9"/>
  <c r="AR184" i="9"/>
  <c r="AS183" i="9"/>
  <c r="AR183" i="9"/>
  <c r="AS182" i="9"/>
  <c r="AR182" i="9"/>
  <c r="AS181" i="9"/>
  <c r="AR181" i="9"/>
  <c r="AS180" i="9"/>
  <c r="AR180" i="9"/>
  <c r="AS179" i="9"/>
  <c r="AR179" i="9"/>
  <c r="AS178" i="9"/>
  <c r="AR178" i="9"/>
  <c r="AS177" i="9"/>
  <c r="AR177" i="9"/>
  <c r="AS176" i="9"/>
  <c r="AR176" i="9"/>
  <c r="AS175" i="9"/>
  <c r="AR175" i="9"/>
  <c r="AS174" i="9"/>
  <c r="AR174" i="9"/>
  <c r="AS173" i="9"/>
  <c r="AR173" i="9"/>
  <c r="AS172" i="9"/>
  <c r="AR172" i="9"/>
  <c r="AS171" i="9"/>
  <c r="AR171" i="9"/>
  <c r="AS170" i="9"/>
  <c r="AR170" i="9"/>
  <c r="AS169" i="9"/>
  <c r="AR169" i="9"/>
  <c r="AS168" i="9"/>
  <c r="AR168" i="9"/>
  <c r="AS167" i="9"/>
  <c r="AR167" i="9"/>
  <c r="AS166" i="9"/>
  <c r="AR166" i="9"/>
  <c r="AS165" i="9"/>
  <c r="AR165" i="9"/>
  <c r="AS164" i="9"/>
  <c r="AR164" i="9"/>
  <c r="AS163" i="9"/>
  <c r="AR163" i="9"/>
  <c r="AS162" i="9"/>
  <c r="AR162" i="9"/>
  <c r="AS161" i="9"/>
  <c r="AR161" i="9"/>
  <c r="AS160" i="9"/>
  <c r="AR160" i="9"/>
  <c r="AS159" i="9"/>
  <c r="AR159" i="9"/>
  <c r="AS158" i="9"/>
  <c r="AR158" i="9"/>
  <c r="AS157" i="9"/>
  <c r="AR157" i="9"/>
  <c r="AS156" i="9"/>
  <c r="AR156" i="9"/>
  <c r="AS155" i="9"/>
  <c r="AR155" i="9"/>
  <c r="AS154" i="9"/>
  <c r="AR154" i="9"/>
  <c r="AS153" i="9"/>
  <c r="AR153" i="9"/>
  <c r="AS152" i="9"/>
  <c r="AR152" i="9"/>
  <c r="AS151" i="9"/>
  <c r="AR151" i="9"/>
  <c r="AS150" i="9"/>
  <c r="AR150" i="9"/>
  <c r="AS149" i="9"/>
  <c r="AR149" i="9"/>
  <c r="AS148" i="9"/>
  <c r="AR148" i="9"/>
  <c r="AS147" i="9"/>
  <c r="AR147" i="9"/>
  <c r="AS146" i="9"/>
  <c r="AR146" i="9"/>
  <c r="AS145" i="9"/>
  <c r="AR145" i="9"/>
  <c r="AS144" i="9"/>
  <c r="AR144" i="9"/>
  <c r="AS143" i="9"/>
  <c r="AR143" i="9"/>
  <c r="AS142" i="9"/>
  <c r="AR142" i="9"/>
  <c r="AS141" i="9"/>
  <c r="AR141" i="9"/>
  <c r="AS140" i="9"/>
  <c r="AR140" i="9"/>
  <c r="AS139" i="9"/>
  <c r="AR139" i="9"/>
  <c r="AS138" i="9"/>
  <c r="AR138" i="9"/>
  <c r="AS137" i="9"/>
  <c r="AR137" i="9"/>
  <c r="AS136" i="9"/>
  <c r="AR136" i="9"/>
  <c r="AS135" i="9"/>
  <c r="AR135" i="9"/>
  <c r="AS134" i="9"/>
  <c r="AR134" i="9"/>
  <c r="AS133" i="9"/>
  <c r="AR133" i="9"/>
  <c r="AS132" i="9"/>
  <c r="AR132" i="9"/>
  <c r="AS131" i="9"/>
  <c r="AR131" i="9"/>
  <c r="AS130" i="9"/>
  <c r="AR130" i="9"/>
  <c r="AS129" i="9"/>
  <c r="AR129" i="9"/>
  <c r="AS128" i="9"/>
  <c r="AR128" i="9"/>
  <c r="AS127" i="9"/>
  <c r="AR127" i="9"/>
  <c r="AS126" i="9"/>
  <c r="AR126" i="9"/>
  <c r="AS125" i="9"/>
  <c r="AR125" i="9"/>
  <c r="AS124" i="9"/>
  <c r="AR124" i="9"/>
  <c r="AS123" i="9"/>
  <c r="AR123" i="9"/>
  <c r="AS122" i="9"/>
  <c r="AR122" i="9"/>
  <c r="AS121" i="9"/>
  <c r="AR121" i="9"/>
  <c r="AS120" i="9"/>
  <c r="AR120" i="9"/>
  <c r="AS119" i="9"/>
  <c r="AR119" i="9"/>
  <c r="AS118" i="9"/>
  <c r="AR118" i="9"/>
  <c r="AS117" i="9"/>
  <c r="AR117" i="9"/>
  <c r="AS116" i="9"/>
  <c r="AR116" i="9"/>
  <c r="AS115" i="9"/>
  <c r="AR115" i="9"/>
  <c r="AS114" i="9"/>
  <c r="AR114" i="9"/>
  <c r="AS113" i="9"/>
  <c r="AR113" i="9"/>
  <c r="AS112" i="9"/>
  <c r="AR112" i="9"/>
  <c r="AS111" i="9"/>
  <c r="AR111" i="9"/>
  <c r="AS110" i="9"/>
  <c r="AR110" i="9"/>
  <c r="AS109" i="9"/>
  <c r="AR109" i="9"/>
  <c r="AS108" i="9"/>
  <c r="AR108" i="9"/>
  <c r="AS107" i="9"/>
  <c r="AR107" i="9"/>
  <c r="AS106" i="9"/>
  <c r="AR106" i="9"/>
  <c r="AS105" i="9"/>
  <c r="AR105" i="9"/>
  <c r="AS104" i="9"/>
  <c r="AR104" i="9"/>
  <c r="AS103" i="9"/>
  <c r="AR103" i="9"/>
  <c r="AS102" i="9"/>
  <c r="AR102" i="9"/>
  <c r="AS101" i="9"/>
  <c r="AR101" i="9"/>
  <c r="AS100" i="9"/>
  <c r="AR100" i="9"/>
  <c r="AS99" i="9"/>
  <c r="AR99" i="9"/>
  <c r="AS98" i="9"/>
  <c r="AR98" i="9"/>
  <c r="AS97" i="9"/>
  <c r="AR97" i="9"/>
  <c r="AS96" i="9"/>
  <c r="AR96" i="9"/>
  <c r="AS95" i="9"/>
  <c r="AR95" i="9"/>
  <c r="AS94" i="9"/>
  <c r="AR94" i="9"/>
  <c r="AS93" i="9"/>
  <c r="AR93" i="9"/>
  <c r="AS92" i="9"/>
  <c r="AR92" i="9"/>
  <c r="AS91" i="9"/>
  <c r="AR91" i="9"/>
  <c r="AS90" i="9"/>
  <c r="AR90" i="9"/>
  <c r="AS89" i="9"/>
  <c r="AR89" i="9"/>
  <c r="AS88" i="9"/>
  <c r="AR88" i="9"/>
  <c r="AS87" i="9"/>
  <c r="AR87" i="9"/>
  <c r="AS86" i="9"/>
  <c r="AR86" i="9"/>
  <c r="AS85" i="9"/>
  <c r="AR85" i="9"/>
  <c r="AS84" i="9"/>
  <c r="AR84" i="9"/>
  <c r="AS83" i="9"/>
  <c r="AR83" i="9"/>
  <c r="AS82" i="9"/>
  <c r="AR82" i="9"/>
  <c r="AS81" i="9"/>
  <c r="AR81" i="9"/>
  <c r="AS80" i="9"/>
  <c r="AR80" i="9"/>
  <c r="AS79" i="9"/>
  <c r="AR79" i="9"/>
  <c r="AS78" i="9"/>
  <c r="AR78" i="9"/>
  <c r="AS77" i="9"/>
  <c r="AR77" i="9"/>
  <c r="AS76" i="9"/>
  <c r="AR76" i="9"/>
  <c r="AS75" i="9"/>
  <c r="AR75" i="9"/>
  <c r="AS74" i="9"/>
  <c r="AR74" i="9"/>
  <c r="AS73" i="9"/>
  <c r="AR73" i="9"/>
  <c r="AS72" i="9"/>
  <c r="AR72" i="9"/>
  <c r="AS71" i="9"/>
  <c r="AR71" i="9"/>
  <c r="AS70" i="9"/>
  <c r="AR70" i="9"/>
  <c r="AS69" i="9"/>
  <c r="AR69" i="9"/>
  <c r="AS68" i="9"/>
  <c r="AR68" i="9"/>
  <c r="AS67" i="9"/>
  <c r="AR67" i="9"/>
  <c r="AS66" i="9"/>
  <c r="AR66" i="9"/>
  <c r="AS65" i="9"/>
  <c r="AR65" i="9"/>
  <c r="AS64" i="9"/>
  <c r="AR64" i="9"/>
  <c r="AS63" i="9"/>
  <c r="AR63" i="9"/>
  <c r="AS62" i="9"/>
  <c r="AR62" i="9"/>
  <c r="AS58" i="9"/>
  <c r="AR58"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2" i="9"/>
  <c r="AK209" i="9"/>
  <c r="AK208" i="9"/>
  <c r="AK207" i="9"/>
  <c r="AK206" i="9"/>
  <c r="AK205" i="9"/>
  <c r="AK204" i="9"/>
  <c r="AK203" i="9"/>
  <c r="AK202" i="9"/>
  <c r="AK201" i="9"/>
  <c r="AK200" i="9"/>
  <c r="AK199" i="9"/>
  <c r="AK198" i="9"/>
  <c r="AK197" i="9"/>
  <c r="AK196" i="9"/>
  <c r="AK195" i="9"/>
  <c r="AK194" i="9"/>
  <c r="AK193" i="9"/>
  <c r="AK192" i="9"/>
  <c r="AK191" i="9"/>
  <c r="AK190" i="9"/>
  <c r="AK189" i="9"/>
  <c r="AK188" i="9"/>
  <c r="AK187" i="9"/>
  <c r="AK186" i="9"/>
  <c r="AK185" i="9"/>
  <c r="AK184" i="9"/>
  <c r="AK183" i="9"/>
  <c r="AK182" i="9"/>
  <c r="AK181" i="9"/>
  <c r="AK180" i="9"/>
  <c r="AK179" i="9"/>
  <c r="AK178" i="9"/>
  <c r="AK177" i="9"/>
  <c r="AK176" i="9"/>
  <c r="AK175" i="9"/>
  <c r="AK174" i="9"/>
  <c r="AK173" i="9"/>
  <c r="AK172" i="9"/>
  <c r="AK171" i="9"/>
  <c r="AK170" i="9"/>
  <c r="AK169" i="9"/>
  <c r="AK168" i="9"/>
  <c r="AK167" i="9"/>
  <c r="AK166" i="9"/>
  <c r="AK165" i="9"/>
  <c r="AK164" i="9"/>
  <c r="AK163" i="9"/>
  <c r="AK162" i="9"/>
  <c r="AK161" i="9"/>
  <c r="AK160" i="9"/>
  <c r="AK159" i="9"/>
  <c r="AK158" i="9"/>
  <c r="AK157" i="9"/>
  <c r="AK156" i="9"/>
  <c r="AK155" i="9"/>
  <c r="AK154" i="9"/>
  <c r="AK153" i="9"/>
  <c r="AK152" i="9"/>
  <c r="AK151" i="9"/>
  <c r="AK150" i="9"/>
  <c r="AK149" i="9"/>
  <c r="AK148" i="9"/>
  <c r="AK147" i="9"/>
  <c r="AK146" i="9"/>
  <c r="AK145" i="9"/>
  <c r="AK144" i="9"/>
  <c r="AK143" i="9"/>
  <c r="AK142" i="9"/>
  <c r="AK141" i="9"/>
  <c r="AK140" i="9"/>
  <c r="AK139" i="9"/>
  <c r="AK138" i="9"/>
  <c r="AK137" i="9"/>
  <c r="AK136" i="9"/>
  <c r="AK135" i="9"/>
  <c r="AK134" i="9"/>
  <c r="AK133" i="9"/>
  <c r="AK132" i="9"/>
  <c r="AK131" i="9"/>
  <c r="AK130" i="9"/>
  <c r="AK129" i="9"/>
  <c r="AK128" i="9"/>
  <c r="AK127" i="9"/>
  <c r="AK126" i="9"/>
  <c r="AK125" i="9"/>
  <c r="AK124" i="9"/>
  <c r="AK123" i="9"/>
  <c r="AK122" i="9"/>
  <c r="AK121" i="9"/>
  <c r="AK120" i="9"/>
  <c r="AK119" i="9"/>
  <c r="AK118" i="9"/>
  <c r="AK117" i="9"/>
  <c r="AK116" i="9"/>
  <c r="AK115" i="9"/>
  <c r="AK114" i="9"/>
  <c r="AK113" i="9"/>
  <c r="AK112" i="9"/>
  <c r="AK111" i="9"/>
  <c r="AK110" i="9"/>
  <c r="AK109" i="9"/>
  <c r="AK108" i="9"/>
  <c r="AK107" i="9"/>
  <c r="AK106" i="9"/>
  <c r="AK105" i="9"/>
  <c r="AK104" i="9"/>
  <c r="AK103" i="9"/>
  <c r="AK102" i="9"/>
  <c r="AK101" i="9"/>
  <c r="AK100" i="9"/>
  <c r="AK99" i="9"/>
  <c r="AK98" i="9"/>
  <c r="AK97" i="9"/>
  <c r="AK96" i="9"/>
  <c r="AK95" i="9"/>
  <c r="AK94" i="9"/>
  <c r="AK93" i="9"/>
  <c r="AK92" i="9"/>
  <c r="AK91" i="9"/>
  <c r="AK90" i="9"/>
  <c r="AK89" i="9"/>
  <c r="AK88" i="9"/>
  <c r="AK87" i="9"/>
  <c r="AK86" i="9"/>
  <c r="AK85" i="9"/>
  <c r="AK84" i="9"/>
  <c r="AK83" i="9"/>
  <c r="AK82" i="9"/>
  <c r="AK81" i="9"/>
  <c r="AK80" i="9"/>
  <c r="AK79" i="9"/>
  <c r="AK78" i="9"/>
  <c r="AK77" i="9"/>
  <c r="AK76" i="9"/>
  <c r="AK75" i="9"/>
  <c r="AK74" i="9"/>
  <c r="AK73" i="9"/>
  <c r="AK72" i="9"/>
  <c r="AK71" i="9"/>
  <c r="AK70" i="9"/>
  <c r="AK69" i="9"/>
  <c r="AK68" i="9"/>
  <c r="AK67" i="9"/>
  <c r="AK66" i="9"/>
  <c r="AK65" i="9"/>
  <c r="AK64" i="9"/>
  <c r="AK63" i="9"/>
  <c r="AK62" i="9"/>
  <c r="AK58" i="9"/>
  <c r="AO209" i="9"/>
  <c r="AO208" i="9"/>
  <c r="AO207" i="9"/>
  <c r="AO206" i="9"/>
  <c r="AO205" i="9"/>
  <c r="AO204" i="9"/>
  <c r="AO203" i="9"/>
  <c r="AO202" i="9"/>
  <c r="AV202" i="9" s="1"/>
  <c r="AO201" i="9"/>
  <c r="AO200" i="9"/>
  <c r="AO199" i="9"/>
  <c r="AO198" i="9"/>
  <c r="AO197" i="9"/>
  <c r="AO196" i="9"/>
  <c r="BA196" i="9" s="1"/>
  <c r="AO195" i="9"/>
  <c r="AO194" i="9"/>
  <c r="AO193" i="9"/>
  <c r="AO192" i="9"/>
  <c r="AO191" i="9"/>
  <c r="AO190" i="9"/>
  <c r="AO189" i="9"/>
  <c r="AO188" i="9"/>
  <c r="AO187" i="9"/>
  <c r="AT187" i="9" s="1"/>
  <c r="AO186" i="9"/>
  <c r="AX186" i="9" s="1"/>
  <c r="AO185" i="9"/>
  <c r="AO184" i="9"/>
  <c r="AO183" i="9"/>
  <c r="AO182" i="9"/>
  <c r="BA182" i="9" s="1"/>
  <c r="AO181" i="9"/>
  <c r="AO180" i="9"/>
  <c r="AO179" i="9"/>
  <c r="AT179" i="9" s="1"/>
  <c r="AO178" i="9"/>
  <c r="AO177" i="9"/>
  <c r="AO176" i="9"/>
  <c r="AO175" i="9"/>
  <c r="AT175" i="9" s="1"/>
  <c r="AO174" i="9"/>
  <c r="BA174" i="9" s="1"/>
  <c r="AO173" i="9"/>
  <c r="AO172" i="9"/>
  <c r="AO171" i="9"/>
  <c r="AO170" i="9"/>
  <c r="AO169" i="9"/>
  <c r="AO168" i="9"/>
  <c r="AO167" i="9"/>
  <c r="AO166" i="9"/>
  <c r="AO165" i="9"/>
  <c r="AO164" i="9"/>
  <c r="AO163" i="9"/>
  <c r="AO162" i="9"/>
  <c r="AX162" i="9" s="1"/>
  <c r="AO161" i="9"/>
  <c r="AO160" i="9"/>
  <c r="AO159" i="9"/>
  <c r="AT159" i="9" s="1"/>
  <c r="AO158" i="9"/>
  <c r="AV158" i="9" s="1"/>
  <c r="AO157" i="9"/>
  <c r="AO156" i="9"/>
  <c r="AO155" i="9"/>
  <c r="AT155" i="9" s="1"/>
  <c r="AO154" i="9"/>
  <c r="AO153" i="9"/>
  <c r="AO152" i="9"/>
  <c r="AO151" i="9"/>
  <c r="AO150" i="9"/>
  <c r="AO149" i="9"/>
  <c r="AO148" i="9"/>
  <c r="AO147" i="9"/>
  <c r="AO146" i="9"/>
  <c r="AO145" i="9"/>
  <c r="AO144" i="9"/>
  <c r="AO143" i="9"/>
  <c r="AO142" i="9"/>
  <c r="BA142" i="9" s="1"/>
  <c r="AO141" i="9"/>
  <c r="AO140" i="9"/>
  <c r="AO139" i="9"/>
  <c r="AO138" i="9"/>
  <c r="AO137" i="9"/>
  <c r="AO136" i="9"/>
  <c r="AO135" i="9"/>
  <c r="AO134" i="9"/>
  <c r="AO133" i="9"/>
  <c r="BA133" i="9" s="1"/>
  <c r="AO132" i="9"/>
  <c r="AO131" i="9"/>
  <c r="AO130" i="9"/>
  <c r="AX130" i="9" s="1"/>
  <c r="AO129" i="9"/>
  <c r="AO128" i="9"/>
  <c r="AO127" i="9"/>
  <c r="AO126" i="9"/>
  <c r="AW126" i="9" s="1"/>
  <c r="AO125" i="9"/>
  <c r="BO125" i="9" s="1"/>
  <c r="AO124" i="9"/>
  <c r="AO123" i="9"/>
  <c r="AU123" i="9"/>
  <c r="AO122" i="9"/>
  <c r="BB122" i="9"/>
  <c r="AO121" i="9"/>
  <c r="AO120" i="9"/>
  <c r="AO119" i="9"/>
  <c r="AU119" i="9"/>
  <c r="AO118" i="9"/>
  <c r="BB118" i="9"/>
  <c r="AO117" i="9"/>
  <c r="AT117" i="9"/>
  <c r="AO116" i="9"/>
  <c r="BA116" i="9"/>
  <c r="AO115" i="9"/>
  <c r="AO114" i="9"/>
  <c r="AU114" i="9" s="1"/>
  <c r="AO113" i="9"/>
  <c r="BB113" i="9"/>
  <c r="AT113" i="9"/>
  <c r="AO112" i="9"/>
  <c r="AO111" i="9"/>
  <c r="AO110" i="9"/>
  <c r="AU110" i="9" s="1"/>
  <c r="AO109" i="9"/>
  <c r="AV109" i="9"/>
  <c r="AO108" i="9"/>
  <c r="AO107" i="9"/>
  <c r="AX107" i="9" s="1"/>
  <c r="AO106" i="9"/>
  <c r="BB106" i="9" s="1"/>
  <c r="AO105" i="9"/>
  <c r="AO104" i="9"/>
  <c r="AO103" i="9"/>
  <c r="AO102" i="9"/>
  <c r="BB102" i="9" s="1"/>
  <c r="AO101" i="9"/>
  <c r="AO100" i="9"/>
  <c r="AO99" i="9"/>
  <c r="AO98" i="9"/>
  <c r="AO97" i="9"/>
  <c r="AO96" i="9"/>
  <c r="AO95" i="9"/>
  <c r="AT95" i="9" s="1"/>
  <c r="AO94" i="9"/>
  <c r="AO93" i="9"/>
  <c r="BO93" i="9" s="1"/>
  <c r="AO92" i="9"/>
  <c r="AO91" i="9"/>
  <c r="BH91" i="9" s="1"/>
  <c r="AO90" i="9"/>
  <c r="AO89" i="9"/>
  <c r="AO88" i="9"/>
  <c r="AO87" i="9"/>
  <c r="AO86" i="9"/>
  <c r="BB86" i="9" s="1"/>
  <c r="AO85" i="9"/>
  <c r="AT85" i="9" s="1"/>
  <c r="AO84" i="9"/>
  <c r="AO83" i="9"/>
  <c r="AT83" i="9" s="1"/>
  <c r="AO82" i="9"/>
  <c r="AV82" i="9" s="1"/>
  <c r="AO81" i="9"/>
  <c r="AO80" i="9"/>
  <c r="AO79" i="9"/>
  <c r="AW79" i="9" s="1"/>
  <c r="AO78" i="9"/>
  <c r="AO77" i="9"/>
  <c r="BO77" i="9" s="1"/>
  <c r="AO76" i="9"/>
  <c r="AO75" i="9"/>
  <c r="AY75" i="9" s="1"/>
  <c r="AO74" i="9"/>
  <c r="AO73" i="9"/>
  <c r="AO72" i="9"/>
  <c r="AO71" i="9"/>
  <c r="AO70" i="9"/>
  <c r="AO69" i="9"/>
  <c r="BO69" i="9" s="1"/>
  <c r="AO68" i="9"/>
  <c r="AO67" i="9"/>
  <c r="BH67" i="9" s="1"/>
  <c r="AO66" i="9"/>
  <c r="AO65" i="9"/>
  <c r="AT65" i="9" s="1"/>
  <c r="AO64" i="9"/>
  <c r="AX64" i="9" s="1"/>
  <c r="AO63" i="9"/>
  <c r="AW63" i="9" s="1"/>
  <c r="AO62" i="9"/>
  <c r="AO58" i="9"/>
  <c r="AO56" i="9"/>
  <c r="BB56" i="9" s="1"/>
  <c r="AO35" i="9"/>
  <c r="AO15" i="9"/>
  <c r="AT201" i="9"/>
  <c r="AT181" i="9"/>
  <c r="AT177" i="9"/>
  <c r="AT167" i="9"/>
  <c r="AT153" i="9"/>
  <c r="AT115" i="9"/>
  <c r="AT111" i="9"/>
  <c r="AT105" i="9"/>
  <c r="AT99" i="9"/>
  <c r="AT97" i="9"/>
  <c r="AT69" i="9"/>
  <c r="AT133" i="9"/>
  <c r="AU82" i="9"/>
  <c r="BA158" i="9"/>
  <c r="AT171" i="9"/>
  <c r="AU86" i="9"/>
  <c r="AT87" i="9"/>
  <c r="AT119" i="9"/>
  <c r="AT199" i="9"/>
  <c r="AT131" i="9"/>
  <c r="AT183" i="9"/>
  <c r="AT207" i="9"/>
  <c r="AU197" i="9"/>
  <c r="AY64" i="9"/>
  <c r="BA64" i="9"/>
  <c r="BB64" i="9"/>
  <c r="AX72" i="9"/>
  <c r="AT72" i="9"/>
  <c r="AY80" i="9"/>
  <c r="AW80" i="9"/>
  <c r="AX80" i="9"/>
  <c r="BA80" i="9"/>
  <c r="AV80" i="9"/>
  <c r="AU80" i="9"/>
  <c r="BB80" i="9"/>
  <c r="BA88" i="9"/>
  <c r="AT88" i="9"/>
  <c r="AY104" i="9"/>
  <c r="AX104" i="9"/>
  <c r="AV104" i="9"/>
  <c r="AU104" i="9"/>
  <c r="AW128" i="9"/>
  <c r="AU128" i="9"/>
  <c r="BB128" i="9"/>
  <c r="AW136" i="9"/>
  <c r="BB136" i="9"/>
  <c r="BA136" i="9"/>
  <c r="AW144" i="9"/>
  <c r="BB144" i="9"/>
  <c r="BA144" i="9"/>
  <c r="AX152" i="9"/>
  <c r="BB152" i="9"/>
  <c r="AT152" i="9"/>
  <c r="AY160" i="9"/>
  <c r="AU160" i="9"/>
  <c r="AX164" i="9"/>
  <c r="BA164" i="9"/>
  <c r="AX172" i="9"/>
  <c r="AU172" i="9"/>
  <c r="AY176" i="9"/>
  <c r="AU176" i="9"/>
  <c r="BA176" i="9"/>
  <c r="AX180" i="9"/>
  <c r="AU180" i="9"/>
  <c r="AV180" i="9"/>
  <c r="AW184" i="9"/>
  <c r="BA184" i="9"/>
  <c r="AW188" i="9"/>
  <c r="AV188" i="9"/>
  <c r="AT128" i="9"/>
  <c r="AY68" i="9"/>
  <c r="AU68" i="9"/>
  <c r="AY76" i="9"/>
  <c r="AW76" i="9"/>
  <c r="BA76" i="9"/>
  <c r="AU76" i="9"/>
  <c r="AX76" i="9"/>
  <c r="AV76" i="9"/>
  <c r="BB76" i="9"/>
  <c r="AT76" i="9"/>
  <c r="AW92" i="9"/>
  <c r="BA92" i="9"/>
  <c r="BB92" i="9"/>
  <c r="AT92" i="9"/>
  <c r="AX92" i="9"/>
  <c r="AY108" i="9"/>
  <c r="AW108" i="9"/>
  <c r="BA108" i="9"/>
  <c r="AU108" i="9"/>
  <c r="AX108" i="9"/>
  <c r="AV108" i="9"/>
  <c r="BB108" i="9"/>
  <c r="AT108" i="9"/>
  <c r="AY116" i="9"/>
  <c r="AX116" i="9"/>
  <c r="AV116" i="9"/>
  <c r="AW140" i="9"/>
  <c r="AU140" i="9"/>
  <c r="AX140" i="9"/>
  <c r="AT140" i="9"/>
  <c r="AY148" i="9"/>
  <c r="BB148" i="9"/>
  <c r="AX148" i="9"/>
  <c r="BA148" i="9"/>
  <c r="AX156" i="9"/>
  <c r="AW156" i="9"/>
  <c r="BB156" i="9"/>
  <c r="AV156" i="9"/>
  <c r="AT156" i="9"/>
  <c r="AX168" i="9"/>
  <c r="BB168" i="9"/>
  <c r="BA168" i="9"/>
  <c r="AT80" i="9"/>
  <c r="AT144" i="9"/>
  <c r="AY65" i="9"/>
  <c r="AX65" i="9"/>
  <c r="AW65" i="9"/>
  <c r="AV65" i="9"/>
  <c r="BB65" i="9"/>
  <c r="BA65" i="9"/>
  <c r="AY97" i="9"/>
  <c r="AW97" i="9"/>
  <c r="AV97" i="9"/>
  <c r="BB97" i="9"/>
  <c r="BA97" i="9"/>
  <c r="AU97" i="9"/>
  <c r="AX97" i="9"/>
  <c r="AY101" i="9"/>
  <c r="AW101" i="9"/>
  <c r="BA101" i="9"/>
  <c r="AV101" i="9"/>
  <c r="AW105" i="9"/>
  <c r="BA105" i="9"/>
  <c r="AW109" i="9"/>
  <c r="AY113" i="9"/>
  <c r="AW113" i="9"/>
  <c r="AV113" i="9"/>
  <c r="BA113" i="9"/>
  <c r="AU113" i="9"/>
  <c r="AY117" i="9"/>
  <c r="AX117" i="9"/>
  <c r="AW117" i="9"/>
  <c r="BB117" i="9"/>
  <c r="BA117" i="9"/>
  <c r="AU117" i="9"/>
  <c r="AV117" i="9"/>
  <c r="BA121" i="9"/>
  <c r="AY133" i="9"/>
  <c r="AW133" i="9"/>
  <c r="BB137" i="9"/>
  <c r="AU137" i="9"/>
  <c r="BA141" i="9"/>
  <c r="BA145" i="9"/>
  <c r="AW161" i="9"/>
  <c r="AY161" i="9"/>
  <c r="BA161" i="9"/>
  <c r="AV161" i="9"/>
  <c r="AU161" i="9"/>
  <c r="AW165" i="9"/>
  <c r="AY165" i="9"/>
  <c r="BA165" i="9"/>
  <c r="AW169" i="9"/>
  <c r="BB169" i="9"/>
  <c r="AV169" i="9"/>
  <c r="AU169" i="9"/>
  <c r="BB173" i="9"/>
  <c r="BA173" i="9"/>
  <c r="AW177" i="9"/>
  <c r="BB177" i="9"/>
  <c r="AV177" i="9"/>
  <c r="AU177" i="9"/>
  <c r="BB181" i="9"/>
  <c r="AX181" i="9"/>
  <c r="AV181" i="9"/>
  <c r="AW185" i="9"/>
  <c r="BA185" i="9"/>
  <c r="AV185" i="9"/>
  <c r="AU185" i="9"/>
  <c r="BB189" i="9"/>
  <c r="BA189" i="9"/>
  <c r="AY189" i="9"/>
  <c r="AY193" i="9"/>
  <c r="BB193" i="9"/>
  <c r="BA193" i="9"/>
  <c r="AW197" i="9"/>
  <c r="BB197" i="9"/>
  <c r="AX197" i="9"/>
  <c r="AV197" i="9"/>
  <c r="AY201" i="9"/>
  <c r="BB201" i="9"/>
  <c r="AX201" i="9"/>
  <c r="AU201" i="9"/>
  <c r="AW205" i="9"/>
  <c r="BA205" i="9"/>
  <c r="AV205" i="9"/>
  <c r="AW209" i="9"/>
  <c r="BB209" i="9"/>
  <c r="AV209" i="9"/>
  <c r="AX209" i="9"/>
  <c r="AU65" i="9"/>
  <c r="AU141" i="9"/>
  <c r="BB58" i="9"/>
  <c r="BB74" i="9"/>
  <c r="AU181" i="9"/>
  <c r="AY109" i="9"/>
  <c r="BA58" i="9"/>
  <c r="AV62" i="9"/>
  <c r="AT66" i="9"/>
  <c r="AX66" i="9"/>
  <c r="AY70" i="9"/>
  <c r="BA70" i="9"/>
  <c r="AY74" i="9"/>
  <c r="AV74" i="9"/>
  <c r="BA74" i="9"/>
  <c r="AW78" i="9"/>
  <c r="AV78" i="9"/>
  <c r="AY78" i="9"/>
  <c r="AT82" i="9"/>
  <c r="AW82" i="9"/>
  <c r="AX82" i="9"/>
  <c r="AT86" i="9"/>
  <c r="AW86" i="9"/>
  <c r="AY86" i="9"/>
  <c r="AX86" i="9"/>
  <c r="AV86" i="9"/>
  <c r="BA86" i="9"/>
  <c r="AT90" i="9"/>
  <c r="AY90" i="9"/>
  <c r="AW90" i="9"/>
  <c r="AX90" i="9"/>
  <c r="BA90" i="9"/>
  <c r="AT94" i="9"/>
  <c r="AX94" i="9"/>
  <c r="AV94" i="9"/>
  <c r="AY94" i="9"/>
  <c r="AT102" i="9"/>
  <c r="AY102" i="9"/>
  <c r="AX102" i="9"/>
  <c r="AV102" i="9"/>
  <c r="AU102" i="9"/>
  <c r="AT106" i="9"/>
  <c r="AY106" i="9"/>
  <c r="AV106" i="9"/>
  <c r="AX106" i="9"/>
  <c r="BA106" i="9"/>
  <c r="AT118" i="9"/>
  <c r="AW118" i="9"/>
  <c r="AY118" i="9"/>
  <c r="AX118" i="9"/>
  <c r="AV118" i="9"/>
  <c r="BA118" i="9"/>
  <c r="AU118" i="9"/>
  <c r="AT122" i="9"/>
  <c r="AY122" i="9"/>
  <c r="AW122" i="9"/>
  <c r="AV122" i="9"/>
  <c r="AX122" i="9"/>
  <c r="BA122" i="9"/>
  <c r="AU122" i="9"/>
  <c r="AT126" i="9"/>
  <c r="AX126" i="9"/>
  <c r="AY126" i="9"/>
  <c r="BA126" i="9"/>
  <c r="AY130" i="9"/>
  <c r="AV130" i="9"/>
  <c r="AU130" i="9"/>
  <c r="AT134" i="9"/>
  <c r="AW134" i="9"/>
  <c r="AY134" i="9"/>
  <c r="AX134" i="9"/>
  <c r="AV134" i="9"/>
  <c r="BB134" i="9"/>
  <c r="AU134" i="9"/>
  <c r="AT138" i="9"/>
  <c r="AY138" i="9"/>
  <c r="AW138" i="9"/>
  <c r="AV138" i="9"/>
  <c r="AX138" i="9"/>
  <c r="BB138" i="9"/>
  <c r="AU138" i="9"/>
  <c r="BA138" i="9"/>
  <c r="AT142" i="9"/>
  <c r="AW142" i="9"/>
  <c r="AX142" i="9"/>
  <c r="AV142" i="9"/>
  <c r="AY142" i="9"/>
  <c r="BB142" i="9"/>
  <c r="AU142" i="9"/>
  <c r="AT146" i="9"/>
  <c r="AY146" i="9"/>
  <c r="AV146" i="9"/>
  <c r="BB146" i="9"/>
  <c r="AU146" i="9"/>
  <c r="AX146" i="9"/>
  <c r="AT150" i="9"/>
  <c r="AW150" i="9"/>
  <c r="AX150" i="9"/>
  <c r="AV150" i="9"/>
  <c r="BB150" i="9"/>
  <c r="AT154" i="9"/>
  <c r="AX154" i="9"/>
  <c r="AY154" i="9"/>
  <c r="AW154" i="9"/>
  <c r="BB154" i="9"/>
  <c r="AU154" i="9"/>
  <c r="AT158" i="9"/>
  <c r="AX158" i="9"/>
  <c r="AW158" i="9"/>
  <c r="AY158" i="9"/>
  <c r="BB158" i="9"/>
  <c r="AU158" i="9"/>
  <c r="AT162" i="9"/>
  <c r="AY162" i="9"/>
  <c r="BB162" i="9"/>
  <c r="BA162" i="9"/>
  <c r="AX166" i="9"/>
  <c r="AY166" i="9"/>
  <c r="BB166" i="9"/>
  <c r="AU166" i="9"/>
  <c r="AT170" i="9"/>
  <c r="AV170" i="9"/>
  <c r="AW170" i="9"/>
  <c r="AU170" i="9"/>
  <c r="AT174" i="9"/>
  <c r="AW174" i="9"/>
  <c r="AV174" i="9"/>
  <c r="AU174" i="9"/>
  <c r="AT178" i="9"/>
  <c r="AX178" i="9"/>
  <c r="AW178" i="9"/>
  <c r="BB178" i="9"/>
  <c r="BA178" i="9"/>
  <c r="AX182" i="9"/>
  <c r="AW182" i="9"/>
  <c r="BB182" i="9"/>
  <c r="AT186" i="9"/>
  <c r="AY186" i="9"/>
  <c r="AW186" i="9"/>
  <c r="AU186" i="9"/>
  <c r="AY194" i="9"/>
  <c r="AT109" i="9"/>
  <c r="AT141" i="9"/>
  <c r="AT173" i="9"/>
  <c r="AT205" i="9"/>
  <c r="AY63" i="9"/>
  <c r="AV63" i="9"/>
  <c r="AX71" i="9"/>
  <c r="AX79" i="9"/>
  <c r="AU79" i="9"/>
  <c r="AY87" i="9"/>
  <c r="AV87" i="9"/>
  <c r="AX87" i="9"/>
  <c r="AW87" i="9"/>
  <c r="AU87" i="9"/>
  <c r="AY95" i="9"/>
  <c r="AV95" i="9"/>
  <c r="AX95" i="9"/>
  <c r="AW95" i="9"/>
  <c r="BB95" i="9"/>
  <c r="AU95" i="9"/>
  <c r="BA95" i="9"/>
  <c r="AY99" i="9"/>
  <c r="AX99" i="9"/>
  <c r="AV99" i="9"/>
  <c r="AW99" i="9"/>
  <c r="BB99" i="9"/>
  <c r="AU99" i="9"/>
  <c r="BA99" i="9"/>
  <c r="AV103" i="9"/>
  <c r="AU103" i="9"/>
  <c r="BA103" i="9"/>
  <c r="AY111" i="9"/>
  <c r="AV111" i="9"/>
  <c r="AX111" i="9"/>
  <c r="AW111" i="9"/>
  <c r="BB111" i="9"/>
  <c r="AU111" i="9"/>
  <c r="BA111" i="9"/>
  <c r="AY115" i="9"/>
  <c r="AX115" i="9"/>
  <c r="AV115" i="9"/>
  <c r="AW115" i="9"/>
  <c r="BB115" i="9"/>
  <c r="AU115" i="9"/>
  <c r="BA115" i="9"/>
  <c r="AY119" i="9"/>
  <c r="BB119" i="9"/>
  <c r="AW119" i="9"/>
  <c r="AX123" i="9"/>
  <c r="BB123" i="9"/>
  <c r="BA123" i="9"/>
  <c r="BB127" i="9"/>
  <c r="BA127" i="9"/>
  <c r="AY131" i="9"/>
  <c r="AX131" i="9"/>
  <c r="AV131" i="9"/>
  <c r="BB131" i="9"/>
  <c r="AW131" i="9"/>
  <c r="AU131" i="9"/>
  <c r="BA131" i="9"/>
  <c r="AY135" i="9"/>
  <c r="AV135" i="9"/>
  <c r="BB135" i="9"/>
  <c r="AU135" i="9"/>
  <c r="AX135" i="9"/>
  <c r="AY139" i="9"/>
  <c r="AV139" i="9"/>
  <c r="BB139" i="9"/>
  <c r="AW139" i="9"/>
  <c r="AU139" i="9"/>
  <c r="AY143" i="9"/>
  <c r="AV143" i="9"/>
  <c r="BA143" i="9"/>
  <c r="AX143" i="9"/>
  <c r="AW143" i="9"/>
  <c r="BA151" i="9"/>
  <c r="AW159" i="9"/>
  <c r="AY159" i="9"/>
  <c r="AX159" i="9"/>
  <c r="AV159" i="9"/>
  <c r="BB159" i="9"/>
  <c r="BA159" i="9"/>
  <c r="AU159" i="9"/>
  <c r="AW163" i="9"/>
  <c r="AX163" i="9"/>
  <c r="BB163" i="9"/>
  <c r="BA163" i="9"/>
  <c r="AW167" i="9"/>
  <c r="AY167" i="9"/>
  <c r="AX167" i="9"/>
  <c r="AV167" i="9"/>
  <c r="BB167" i="9"/>
  <c r="BA167" i="9"/>
  <c r="AU167" i="9"/>
  <c r="AW171" i="9"/>
  <c r="AY171" i="9"/>
  <c r="AX171" i="9"/>
  <c r="AV171" i="9"/>
  <c r="BB171" i="9"/>
  <c r="BA171" i="9"/>
  <c r="AU171" i="9"/>
  <c r="AW175" i="9"/>
  <c r="AY175" i="9"/>
  <c r="AX175" i="9"/>
  <c r="AV175" i="9"/>
  <c r="BB175" i="9"/>
  <c r="BA175" i="9"/>
  <c r="AU175" i="9"/>
  <c r="AW179" i="9"/>
  <c r="AY179" i="9"/>
  <c r="AX179" i="9"/>
  <c r="AV179" i="9"/>
  <c r="BB179" i="9"/>
  <c r="BA179" i="9"/>
  <c r="AU179" i="9"/>
  <c r="AY183" i="9"/>
  <c r="AX183" i="9"/>
  <c r="AV183" i="9"/>
  <c r="BA183" i="9"/>
  <c r="AU183" i="9"/>
  <c r="AW187" i="9"/>
  <c r="AX187" i="9"/>
  <c r="AV187" i="9"/>
  <c r="BB187" i="9"/>
  <c r="AU187" i="9"/>
  <c r="AW191" i="9"/>
  <c r="AY191" i="9"/>
  <c r="AV191" i="9"/>
  <c r="BB191" i="9"/>
  <c r="BA191" i="9"/>
  <c r="AW195" i="9"/>
  <c r="AY195" i="9"/>
  <c r="AX195" i="9"/>
  <c r="BB195" i="9"/>
  <c r="BA195" i="9"/>
  <c r="AU195" i="9"/>
  <c r="AY199" i="9"/>
  <c r="AX199" i="9"/>
  <c r="AV199" i="9"/>
  <c r="BA199" i="9"/>
  <c r="AU199" i="9"/>
  <c r="AW203" i="9"/>
  <c r="AX203" i="9"/>
  <c r="AV203" i="9"/>
  <c r="BB203" i="9"/>
  <c r="AU203" i="9"/>
  <c r="AW207" i="9"/>
  <c r="AY207" i="9"/>
  <c r="AV207" i="9"/>
  <c r="BB207" i="9"/>
  <c r="BA207" i="9"/>
  <c r="BB66" i="9"/>
  <c r="BA134" i="9"/>
  <c r="AX113" i="9"/>
  <c r="AX161" i="9"/>
  <c r="AY173" i="9"/>
  <c r="J195" i="18"/>
  <c r="J165" i="18"/>
  <c r="J135" i="18"/>
  <c r="J105" i="18"/>
  <c r="J85" i="18"/>
  <c r="J65" i="18"/>
  <c r="D195" i="18"/>
  <c r="D196" i="18" s="1"/>
  <c r="D197" i="18" s="1"/>
  <c r="D198" i="18" s="1"/>
  <c r="D199" i="18" s="1"/>
  <c r="D200" i="18" s="1"/>
  <c r="D201" i="18" s="1"/>
  <c r="D202" i="18" s="1"/>
  <c r="D203" i="18" s="1"/>
  <c r="D204" i="18" s="1"/>
  <c r="D205" i="18" s="1"/>
  <c r="D206" i="18" s="1"/>
  <c r="D207" i="18" s="1"/>
  <c r="D208" i="18" s="1"/>
  <c r="D209" i="18" s="1"/>
  <c r="D210" i="18" s="1"/>
  <c r="D211" i="18" s="1"/>
  <c r="D212" i="18" s="1"/>
  <c r="D213" i="18" s="1"/>
  <c r="D214" i="18" s="1"/>
  <c r="D215" i="18" s="1"/>
  <c r="D216" i="18" s="1"/>
  <c r="D217" i="18" s="1"/>
  <c r="D218" i="18" s="1"/>
  <c r="D219" i="18" s="1"/>
  <c r="D220" i="18" s="1"/>
  <c r="D221" i="18" s="1"/>
  <c r="D222" i="18" s="1"/>
  <c r="D223" i="18" s="1"/>
  <c r="D224" i="18" s="1"/>
  <c r="D165" i="18"/>
  <c r="D166" i="18" s="1"/>
  <c r="D167" i="18" s="1"/>
  <c r="D168" i="18" s="1"/>
  <c r="D169" i="18" s="1"/>
  <c r="D170" i="18" s="1"/>
  <c r="D171" i="18" s="1"/>
  <c r="D172" i="18" s="1"/>
  <c r="D173" i="18" s="1"/>
  <c r="D174" i="18" s="1"/>
  <c r="D175" i="18" s="1"/>
  <c r="D176" i="18" s="1"/>
  <c r="D177" i="18" s="1"/>
  <c r="D178" i="18" s="1"/>
  <c r="D179" i="18" s="1"/>
  <c r="D180" i="18" s="1"/>
  <c r="D181" i="18" s="1"/>
  <c r="D182" i="18" s="1"/>
  <c r="D183" i="18" s="1"/>
  <c r="D184" i="18" s="1"/>
  <c r="D185" i="18" s="1"/>
  <c r="D186" i="18" s="1"/>
  <c r="D187" i="18" s="1"/>
  <c r="D188" i="18" s="1"/>
  <c r="D189" i="18" s="1"/>
  <c r="D190" i="18" s="1"/>
  <c r="D191" i="18" s="1"/>
  <c r="D192" i="18" s="1"/>
  <c r="D193" i="18" s="1"/>
  <c r="D194" i="18" s="1"/>
  <c r="D135" i="18"/>
  <c r="D105" i="18"/>
  <c r="D85" i="18"/>
  <c r="D86" i="18" s="1"/>
  <c r="D87" i="18" s="1"/>
  <c r="D88" i="18" s="1"/>
  <c r="D89" i="18" s="1"/>
  <c r="D90" i="18" s="1"/>
  <c r="D91" i="18" s="1"/>
  <c r="D92" i="18" s="1"/>
  <c r="D93" i="18" s="1"/>
  <c r="D94" i="18" s="1"/>
  <c r="D95" i="18" s="1"/>
  <c r="D96" i="18" s="1"/>
  <c r="D97" i="18" s="1"/>
  <c r="D98" i="18" s="1"/>
  <c r="D99" i="18" s="1"/>
  <c r="D100" i="18" s="1"/>
  <c r="D101" i="18" s="1"/>
  <c r="D102" i="18" s="1"/>
  <c r="D103" i="18" s="1"/>
  <c r="D104" i="18" s="1"/>
  <c r="D65" i="18"/>
  <c r="D66" i="18" s="1"/>
  <c r="D67" i="18" s="1"/>
  <c r="D68" i="18" s="1"/>
  <c r="D69" i="18" s="1"/>
  <c r="D70" i="18" s="1"/>
  <c r="D71" i="18" s="1"/>
  <c r="D72" i="18" s="1"/>
  <c r="D73" i="18" s="1"/>
  <c r="D74" i="18" s="1"/>
  <c r="D75" i="18" s="1"/>
  <c r="D76" i="18" s="1"/>
  <c r="D77" i="18" s="1"/>
  <c r="D78" i="18" s="1"/>
  <c r="D79" i="18" s="1"/>
  <c r="D80" i="18" s="1"/>
  <c r="D81" i="18" s="1"/>
  <c r="D82" i="18" s="1"/>
  <c r="D83" i="18" s="1"/>
  <c r="D84" i="18" s="1"/>
  <c r="D45" i="18"/>
  <c r="D46" i="18" s="1"/>
  <c r="D47" i="18" s="1"/>
  <c r="D48" i="18" s="1"/>
  <c r="D49" i="18" s="1"/>
  <c r="D50" i="18" s="1"/>
  <c r="D51" i="18" s="1"/>
  <c r="D52" i="18" s="1"/>
  <c r="D53" i="18" s="1"/>
  <c r="D54" i="18" s="1"/>
  <c r="D55" i="18" s="1"/>
  <c r="D56" i="18" s="1"/>
  <c r="D57" i="18" s="1"/>
  <c r="D58" i="18" s="1"/>
  <c r="D59" i="18" s="1"/>
  <c r="D60" i="18" s="1"/>
  <c r="D61" i="18" s="1"/>
  <c r="D62" i="18" s="1"/>
  <c r="D63" i="18" s="1"/>
  <c r="D64" i="18" s="1"/>
  <c r="D25" i="18"/>
  <c r="B195" i="18"/>
  <c r="B165" i="18"/>
  <c r="B135" i="18"/>
  <c r="B105" i="18"/>
  <c r="B85" i="18"/>
  <c r="B65" i="18"/>
  <c r="B45" i="18"/>
  <c r="B25" i="18"/>
  <c r="D5" i="18"/>
  <c r="D6" i="18" s="1"/>
  <c r="D7" i="18" s="1"/>
  <c r="D8" i="18" s="1"/>
  <c r="D9" i="18" s="1"/>
  <c r="D10" i="18" s="1"/>
  <c r="D11" i="18" s="1"/>
  <c r="D12" i="18" s="1"/>
  <c r="D13" i="18" s="1"/>
  <c r="D14" i="18" s="1"/>
  <c r="D15" i="18" s="1"/>
  <c r="D16" i="18" s="1"/>
  <c r="D17" i="18" s="1"/>
  <c r="D18" i="18" s="1"/>
  <c r="D19" i="18" s="1"/>
  <c r="D20" i="18" s="1"/>
  <c r="D21" i="18" s="1"/>
  <c r="D22" i="18" s="1"/>
  <c r="D23" i="18" s="1"/>
  <c r="D24" i="18" s="1"/>
  <c r="B5" i="18"/>
  <c r="J5" i="18"/>
  <c r="B15" i="19"/>
  <c r="B14" i="19"/>
  <c r="B13" i="19"/>
  <c r="B12" i="19"/>
  <c r="B11" i="19"/>
  <c r="B10" i="19"/>
  <c r="B9" i="19"/>
  <c r="B8" i="19"/>
  <c r="B7" i="19"/>
  <c r="J45" i="18"/>
  <c r="J25" i="18"/>
  <c r="X17" i="22"/>
  <c r="Z17" i="22"/>
  <c r="Y17" i="22"/>
  <c r="AF13" i="22"/>
  <c r="W29" i="22" s="1"/>
  <c r="AC13" i="22"/>
  <c r="AB13" i="22"/>
  <c r="Z13" i="22"/>
  <c r="Y13" i="22"/>
  <c r="AD13" i="22" s="1"/>
  <c r="X13" i="22"/>
  <c r="W13" i="22"/>
  <c r="V13" i="22"/>
  <c r="V29" i="22" s="1"/>
  <c r="AF12" i="22"/>
  <c r="W28" i="22" s="1"/>
  <c r="AC12" i="22"/>
  <c r="AB12" i="22"/>
  <c r="AE12" i="22" s="1"/>
  <c r="Z12" i="22"/>
  <c r="Y12" i="22"/>
  <c r="X12" i="22"/>
  <c r="W12" i="22"/>
  <c r="V12" i="22"/>
  <c r="AF11" i="22"/>
  <c r="W27" i="22" s="1"/>
  <c r="AC11" i="22"/>
  <c r="AB11" i="22"/>
  <c r="Z11" i="22"/>
  <c r="Y11" i="22"/>
  <c r="AD11" i="22" s="1"/>
  <c r="X11" i="22"/>
  <c r="W11" i="22"/>
  <c r="V11" i="22"/>
  <c r="V27" i="22" s="1"/>
  <c r="AF10" i="22"/>
  <c r="W26" i="22" s="1"/>
  <c r="AC10" i="22"/>
  <c r="AB10" i="22"/>
  <c r="Z10" i="22"/>
  <c r="Y10" i="22"/>
  <c r="AD10" i="22" s="1"/>
  <c r="X10" i="22"/>
  <c r="W10" i="22"/>
  <c r="V10" i="22"/>
  <c r="AA10" i="22" s="1"/>
  <c r="AF9" i="22"/>
  <c r="W25" i="22" s="1"/>
  <c r="AC9" i="22"/>
  <c r="AB9" i="22"/>
  <c r="Z9" i="22"/>
  <c r="Y9" i="22"/>
  <c r="AD9" i="22" s="1"/>
  <c r="X9" i="22"/>
  <c r="AA9" i="22" s="1"/>
  <c r="W9" i="22"/>
  <c r="V9" i="22"/>
  <c r="V25" i="22" s="1"/>
  <c r="AF8" i="22"/>
  <c r="W24" i="22" s="1"/>
  <c r="AC8" i="22"/>
  <c r="AB8" i="22"/>
  <c r="Z8" i="22"/>
  <c r="Y8" i="22"/>
  <c r="X8" i="22"/>
  <c r="W8" i="22"/>
  <c r="V8" i="22"/>
  <c r="V24" i="22" s="1"/>
  <c r="AF7" i="22"/>
  <c r="W23" i="22" s="1"/>
  <c r="AC7" i="22"/>
  <c r="AB7" i="22"/>
  <c r="Z7" i="22"/>
  <c r="Y7" i="22"/>
  <c r="X7" i="22"/>
  <c r="W7" i="22"/>
  <c r="V7" i="22"/>
  <c r="AF6" i="22"/>
  <c r="W22" i="22" s="1"/>
  <c r="X22" i="22" s="1"/>
  <c r="AC6" i="22"/>
  <c r="AB6" i="22"/>
  <c r="Z6" i="22"/>
  <c r="Y6" i="22"/>
  <c r="X6" i="22"/>
  <c r="W6" i="22"/>
  <c r="V6" i="22"/>
  <c r="AA6" i="22" s="1"/>
  <c r="AF5" i="22"/>
  <c r="AC5" i="22"/>
  <c r="AB5" i="22"/>
  <c r="Z5" i="22"/>
  <c r="Y5" i="22"/>
  <c r="X5" i="22"/>
  <c r="W5" i="22"/>
  <c r="V5" i="22"/>
  <c r="S7" i="22"/>
  <c r="G195" i="18" s="1"/>
  <c r="K195" i="18" s="1"/>
  <c r="Q7" i="22"/>
  <c r="G165" i="18" s="1"/>
  <c r="O7" i="22"/>
  <c r="G135" i="18" s="1"/>
  <c r="M7" i="22"/>
  <c r="G105" i="18" s="1"/>
  <c r="K7" i="22"/>
  <c r="G85" i="18" s="1"/>
  <c r="K85" i="18" s="1"/>
  <c r="I7" i="22"/>
  <c r="G65" i="18" s="1"/>
  <c r="V7" i="19" s="1"/>
  <c r="G7" i="22"/>
  <c r="G45" i="18" s="1"/>
  <c r="E7" i="22"/>
  <c r="G25" i="18" s="1"/>
  <c r="C7" i="22"/>
  <c r="G5" i="18" s="1"/>
  <c r="G7" i="19" s="1"/>
  <c r="S6" i="22"/>
  <c r="Q6" i="22"/>
  <c r="O6" i="22"/>
  <c r="M6" i="22"/>
  <c r="K6" i="22"/>
  <c r="I6" i="22"/>
  <c r="G6" i="22"/>
  <c r="S5" i="22"/>
  <c r="L195" i="18" s="1"/>
  <c r="Q5" i="22"/>
  <c r="L165" i="18" s="1"/>
  <c r="O5" i="22"/>
  <c r="L135" i="18" s="1"/>
  <c r="M5" i="22"/>
  <c r="L105" i="18" s="1"/>
  <c r="K5" i="22"/>
  <c r="L85" i="18" s="1"/>
  <c r="I5" i="22"/>
  <c r="L65" i="18" s="1"/>
  <c r="G5" i="22"/>
  <c r="L45" i="18" s="1"/>
  <c r="E6" i="22"/>
  <c r="E5" i="22"/>
  <c r="L25" i="18" s="1"/>
  <c r="C6" i="22"/>
  <c r="S4" i="22"/>
  <c r="Q4" i="22"/>
  <c r="O4" i="22"/>
  <c r="M4" i="22"/>
  <c r="K4" i="22"/>
  <c r="I4" i="22"/>
  <c r="G4" i="22"/>
  <c r="E4" i="22"/>
  <c r="C4" i="22"/>
  <c r="AD8" i="22"/>
  <c r="AA13" i="22"/>
  <c r="D26" i="18"/>
  <c r="D27" i="18" s="1"/>
  <c r="D28" i="18" s="1"/>
  <c r="D29" i="18" s="1"/>
  <c r="D30" i="18" s="1"/>
  <c r="D31" i="18" s="1"/>
  <c r="D32" i="18" s="1"/>
  <c r="D33" i="18" s="1"/>
  <c r="D34" i="18" s="1"/>
  <c r="D35" i="18" s="1"/>
  <c r="D36" i="18" s="1"/>
  <c r="D37" i="18" s="1"/>
  <c r="D38" i="18" s="1"/>
  <c r="D39" i="18" s="1"/>
  <c r="D40" i="18" s="1"/>
  <c r="D41" i="18" s="1"/>
  <c r="D42" i="18" s="1"/>
  <c r="D43" i="18" s="1"/>
  <c r="D44" i="18" s="1"/>
  <c r="BH194" i="9"/>
  <c r="BH150" i="9"/>
  <c r="BH142" i="9"/>
  <c r="BG79" i="9"/>
  <c r="BE179" i="9"/>
  <c r="BE141" i="9"/>
  <c r="BE131" i="9"/>
  <c r="BE95" i="9"/>
  <c r="BE87" i="9"/>
  <c r="BD209" i="9"/>
  <c r="BC209" i="9"/>
  <c r="BD208" i="9"/>
  <c r="BC208" i="9"/>
  <c r="BD207" i="9"/>
  <c r="BC207" i="9"/>
  <c r="BD206" i="9"/>
  <c r="BC206" i="9"/>
  <c r="BD205" i="9"/>
  <c r="BC205" i="9"/>
  <c r="BD204" i="9"/>
  <c r="BC204" i="9"/>
  <c r="BD203" i="9"/>
  <c r="BC203" i="9"/>
  <c r="BD202" i="9"/>
  <c r="BC202" i="9"/>
  <c r="BD201" i="9"/>
  <c r="BC201" i="9"/>
  <c r="BD200" i="9"/>
  <c r="BC200" i="9"/>
  <c r="BD199" i="9"/>
  <c r="BC199" i="9"/>
  <c r="BD198" i="9"/>
  <c r="BC198" i="9"/>
  <c r="BD197" i="9"/>
  <c r="BC197" i="9"/>
  <c r="BD196" i="9"/>
  <c r="BC196" i="9"/>
  <c r="BD195" i="9"/>
  <c r="BC195" i="9"/>
  <c r="BD194" i="9"/>
  <c r="BC194" i="9"/>
  <c r="BD193" i="9"/>
  <c r="BC193" i="9"/>
  <c r="BD192" i="9"/>
  <c r="BC192" i="9"/>
  <c r="BD191" i="9"/>
  <c r="BC191" i="9"/>
  <c r="BD190" i="9"/>
  <c r="BC190" i="9"/>
  <c r="BD189" i="9"/>
  <c r="BC189" i="9"/>
  <c r="BD188" i="9"/>
  <c r="BC188" i="9"/>
  <c r="BD187" i="9"/>
  <c r="BC187" i="9"/>
  <c r="BD186" i="9"/>
  <c r="BC186" i="9"/>
  <c r="BD185" i="9"/>
  <c r="BC185" i="9"/>
  <c r="BD184" i="9"/>
  <c r="BC184" i="9"/>
  <c r="BD183" i="9"/>
  <c r="BC183" i="9"/>
  <c r="BD182" i="9"/>
  <c r="BC182" i="9"/>
  <c r="BD181" i="9"/>
  <c r="BC181" i="9"/>
  <c r="BD180" i="9"/>
  <c r="BC180" i="9"/>
  <c r="BD179" i="9"/>
  <c r="BC179" i="9"/>
  <c r="BD178" i="9"/>
  <c r="BC178" i="9"/>
  <c r="BD177" i="9"/>
  <c r="BC177" i="9"/>
  <c r="BD176" i="9"/>
  <c r="BC176" i="9"/>
  <c r="BD175" i="9"/>
  <c r="BC175" i="9"/>
  <c r="BD174" i="9"/>
  <c r="BC174" i="9"/>
  <c r="BD173" i="9"/>
  <c r="BC173" i="9"/>
  <c r="BD172" i="9"/>
  <c r="BC172" i="9"/>
  <c r="BD171" i="9"/>
  <c r="BC171" i="9"/>
  <c r="BD170" i="9"/>
  <c r="BC170" i="9"/>
  <c r="BD169" i="9"/>
  <c r="BC169" i="9"/>
  <c r="BD168" i="9"/>
  <c r="BC168" i="9"/>
  <c r="BD167" i="9"/>
  <c r="BC167" i="9"/>
  <c r="BD166" i="9"/>
  <c r="BC166" i="9"/>
  <c r="BD165" i="9"/>
  <c r="BC165" i="9"/>
  <c r="BD164" i="9"/>
  <c r="BC164" i="9"/>
  <c r="BD163" i="9"/>
  <c r="BC163" i="9"/>
  <c r="BD162" i="9"/>
  <c r="BC162" i="9"/>
  <c r="BD161" i="9"/>
  <c r="BC161" i="9"/>
  <c r="BD160" i="9"/>
  <c r="BC160" i="9"/>
  <c r="BD159" i="9"/>
  <c r="BC159" i="9"/>
  <c r="BD158" i="9"/>
  <c r="BC158" i="9"/>
  <c r="BD157" i="9"/>
  <c r="BC157" i="9"/>
  <c r="BD156" i="9"/>
  <c r="BC156" i="9"/>
  <c r="BD155" i="9"/>
  <c r="BC155" i="9"/>
  <c r="BD154" i="9"/>
  <c r="BC154" i="9"/>
  <c r="BD153" i="9"/>
  <c r="BC153" i="9"/>
  <c r="BD152" i="9"/>
  <c r="BC152" i="9"/>
  <c r="BD151" i="9"/>
  <c r="BC151" i="9"/>
  <c r="BD150" i="9"/>
  <c r="BC150" i="9"/>
  <c r="BD149" i="9"/>
  <c r="BC149" i="9"/>
  <c r="BD148" i="9"/>
  <c r="BC148" i="9"/>
  <c r="BD147" i="9"/>
  <c r="BC147" i="9"/>
  <c r="BD146" i="9"/>
  <c r="BC146" i="9"/>
  <c r="BD145" i="9"/>
  <c r="BC145" i="9"/>
  <c r="BD144" i="9"/>
  <c r="BC144" i="9"/>
  <c r="BD143" i="9"/>
  <c r="BC143" i="9"/>
  <c r="BD142" i="9"/>
  <c r="BC142" i="9"/>
  <c r="BD141" i="9"/>
  <c r="BC141" i="9"/>
  <c r="BD140" i="9"/>
  <c r="BC140" i="9"/>
  <c r="BD139" i="9"/>
  <c r="BC139" i="9"/>
  <c r="BD138" i="9"/>
  <c r="BC138" i="9"/>
  <c r="BD137" i="9"/>
  <c r="BC137" i="9"/>
  <c r="BD136" i="9"/>
  <c r="BC136" i="9"/>
  <c r="BD135" i="9"/>
  <c r="BC135" i="9"/>
  <c r="BD134" i="9"/>
  <c r="BC134" i="9"/>
  <c r="BD133" i="9"/>
  <c r="BC133" i="9"/>
  <c r="BD132" i="9"/>
  <c r="BC132" i="9"/>
  <c r="BD131" i="9"/>
  <c r="BC131" i="9"/>
  <c r="BD130" i="9"/>
  <c r="BC130" i="9"/>
  <c r="BD129" i="9"/>
  <c r="BC129" i="9"/>
  <c r="BD128" i="9"/>
  <c r="BC128" i="9"/>
  <c r="BD127" i="9"/>
  <c r="BC127" i="9"/>
  <c r="BD126" i="9"/>
  <c r="BC126" i="9"/>
  <c r="BD125" i="9"/>
  <c r="BC125" i="9"/>
  <c r="BD124" i="9"/>
  <c r="BC124" i="9"/>
  <c r="BD123" i="9"/>
  <c r="BC123" i="9"/>
  <c r="BD122" i="9"/>
  <c r="BC122" i="9"/>
  <c r="BD121" i="9"/>
  <c r="BC121" i="9"/>
  <c r="BD120" i="9"/>
  <c r="BC120" i="9"/>
  <c r="BD119" i="9"/>
  <c r="BC119" i="9"/>
  <c r="BD118" i="9"/>
  <c r="BC118" i="9"/>
  <c r="BD117" i="9"/>
  <c r="BC117" i="9"/>
  <c r="BD116" i="9"/>
  <c r="BC116" i="9"/>
  <c r="BD115" i="9"/>
  <c r="BC115" i="9"/>
  <c r="BD114" i="9"/>
  <c r="BC114" i="9"/>
  <c r="BD113" i="9"/>
  <c r="BC113" i="9"/>
  <c r="BD112" i="9"/>
  <c r="BC112" i="9"/>
  <c r="BD111" i="9"/>
  <c r="BC111" i="9"/>
  <c r="BD110" i="9"/>
  <c r="BC110" i="9"/>
  <c r="BD109" i="9"/>
  <c r="BC109" i="9"/>
  <c r="BD108" i="9"/>
  <c r="BC108" i="9"/>
  <c r="BD107" i="9"/>
  <c r="BC107" i="9"/>
  <c r="BD106" i="9"/>
  <c r="BC106" i="9"/>
  <c r="BD105" i="9"/>
  <c r="BC105" i="9"/>
  <c r="BD104" i="9"/>
  <c r="BC104" i="9"/>
  <c r="BD103" i="9"/>
  <c r="BC103" i="9"/>
  <c r="BD102" i="9"/>
  <c r="BC102" i="9"/>
  <c r="BD101" i="9"/>
  <c r="BC101" i="9"/>
  <c r="BD100" i="9"/>
  <c r="BC100" i="9"/>
  <c r="BD99" i="9"/>
  <c r="BC99" i="9"/>
  <c r="BD98" i="9"/>
  <c r="BC98" i="9"/>
  <c r="BD97" i="9"/>
  <c r="BC97" i="9"/>
  <c r="BD96" i="9"/>
  <c r="BC96" i="9"/>
  <c r="BD95" i="9"/>
  <c r="BC95" i="9"/>
  <c r="BD94" i="9"/>
  <c r="BC94" i="9"/>
  <c r="BD93" i="9"/>
  <c r="BC93" i="9"/>
  <c r="BD92" i="9"/>
  <c r="BC92" i="9"/>
  <c r="BD91" i="9"/>
  <c r="BC91" i="9"/>
  <c r="BD90" i="9"/>
  <c r="BC90" i="9"/>
  <c r="BD89" i="9"/>
  <c r="BC89" i="9"/>
  <c r="BD88" i="9"/>
  <c r="BC88" i="9"/>
  <c r="BD87" i="9"/>
  <c r="BC87" i="9"/>
  <c r="BD86" i="9"/>
  <c r="BC86" i="9"/>
  <c r="BD85" i="9"/>
  <c r="BC85" i="9"/>
  <c r="BD84" i="9"/>
  <c r="BC84" i="9"/>
  <c r="BD83" i="9"/>
  <c r="BC83" i="9"/>
  <c r="BD82" i="9"/>
  <c r="BC82" i="9"/>
  <c r="BD81" i="9"/>
  <c r="BC81" i="9"/>
  <c r="BD80" i="9"/>
  <c r="BC80" i="9"/>
  <c r="BD79" i="9"/>
  <c r="BC79" i="9"/>
  <c r="BD78" i="9"/>
  <c r="BC78" i="9"/>
  <c r="BD77" i="9"/>
  <c r="BC77" i="9"/>
  <c r="BD76" i="9"/>
  <c r="BC76" i="9"/>
  <c r="BD75" i="9"/>
  <c r="BC75" i="9"/>
  <c r="BD74" i="9"/>
  <c r="BC74" i="9"/>
  <c r="BD73" i="9"/>
  <c r="BC73" i="9"/>
  <c r="BD72" i="9"/>
  <c r="BC72" i="9"/>
  <c r="BD71" i="9"/>
  <c r="BC71" i="9"/>
  <c r="BD70" i="9"/>
  <c r="BC70" i="9"/>
  <c r="BD69" i="9"/>
  <c r="BC69" i="9"/>
  <c r="BD68" i="9"/>
  <c r="BC68" i="9"/>
  <c r="BD67" i="9"/>
  <c r="BC67" i="9"/>
  <c r="BD66" i="9"/>
  <c r="BC66" i="9"/>
  <c r="BD65" i="9"/>
  <c r="BC65" i="9"/>
  <c r="BD64" i="9"/>
  <c r="BC64" i="9"/>
  <c r="BD63" i="9"/>
  <c r="BC63" i="9"/>
  <c r="BD62" i="9"/>
  <c r="BC62" i="9"/>
  <c r="BD58" i="9"/>
  <c r="BC58" i="9"/>
  <c r="AP209" i="9"/>
  <c r="AP208" i="9"/>
  <c r="AP207" i="9"/>
  <c r="AP206" i="9"/>
  <c r="AP205" i="9"/>
  <c r="AP204" i="9"/>
  <c r="AP203" i="9"/>
  <c r="AP202" i="9"/>
  <c r="AP201" i="9"/>
  <c r="AP200" i="9"/>
  <c r="AP199" i="9"/>
  <c r="AP198" i="9"/>
  <c r="AP197" i="9"/>
  <c r="AP196" i="9"/>
  <c r="AP195" i="9"/>
  <c r="AP194" i="9"/>
  <c r="AP193" i="9"/>
  <c r="AP192" i="9"/>
  <c r="AP191" i="9"/>
  <c r="AP190" i="9"/>
  <c r="AP189" i="9"/>
  <c r="AP188" i="9"/>
  <c r="AP187" i="9"/>
  <c r="AP186" i="9"/>
  <c r="AP185" i="9"/>
  <c r="AP184" i="9"/>
  <c r="AP183" i="9"/>
  <c r="AP182" i="9"/>
  <c r="AP181" i="9"/>
  <c r="AP180" i="9"/>
  <c r="AP179" i="9"/>
  <c r="AP178" i="9"/>
  <c r="AP177" i="9"/>
  <c r="AP176" i="9"/>
  <c r="AP175" i="9"/>
  <c r="AP174" i="9"/>
  <c r="AP173" i="9"/>
  <c r="AP172" i="9"/>
  <c r="AP171" i="9"/>
  <c r="AP170" i="9"/>
  <c r="AP169" i="9"/>
  <c r="AP168" i="9"/>
  <c r="AP167" i="9"/>
  <c r="AP166" i="9"/>
  <c r="AP165" i="9"/>
  <c r="AP164" i="9"/>
  <c r="AP163" i="9"/>
  <c r="AP162" i="9"/>
  <c r="AP161" i="9"/>
  <c r="AP160" i="9"/>
  <c r="AP159" i="9"/>
  <c r="AP158" i="9"/>
  <c r="AP157" i="9"/>
  <c r="AP156" i="9"/>
  <c r="AP155" i="9"/>
  <c r="AP154" i="9"/>
  <c r="AP153" i="9"/>
  <c r="AP152" i="9"/>
  <c r="AP151" i="9"/>
  <c r="AP150" i="9"/>
  <c r="AP149" i="9"/>
  <c r="AP148" i="9"/>
  <c r="AP147" i="9"/>
  <c r="AP146" i="9"/>
  <c r="AP145" i="9"/>
  <c r="AP144" i="9"/>
  <c r="AP143" i="9"/>
  <c r="AP142" i="9"/>
  <c r="AP141" i="9"/>
  <c r="AP140" i="9"/>
  <c r="AP139" i="9"/>
  <c r="AP138" i="9"/>
  <c r="AP137" i="9"/>
  <c r="AP136" i="9"/>
  <c r="AP135" i="9"/>
  <c r="AP134" i="9"/>
  <c r="AP133" i="9"/>
  <c r="AP132" i="9"/>
  <c r="AP131" i="9"/>
  <c r="AP130" i="9"/>
  <c r="AP129" i="9"/>
  <c r="AP128" i="9"/>
  <c r="AP127" i="9"/>
  <c r="AP126" i="9"/>
  <c r="AP125" i="9"/>
  <c r="AP124" i="9"/>
  <c r="AP123" i="9"/>
  <c r="AP122" i="9"/>
  <c r="AP121" i="9"/>
  <c r="AP120" i="9"/>
  <c r="AP119" i="9"/>
  <c r="AP118" i="9"/>
  <c r="AP117" i="9"/>
  <c r="AP116" i="9"/>
  <c r="AP115" i="9"/>
  <c r="AP114" i="9"/>
  <c r="AP113" i="9"/>
  <c r="AP112" i="9"/>
  <c r="AP111" i="9"/>
  <c r="AP110" i="9"/>
  <c r="AP109" i="9"/>
  <c r="AP108" i="9"/>
  <c r="AP107" i="9"/>
  <c r="AP106" i="9"/>
  <c r="AP105" i="9"/>
  <c r="AP104" i="9"/>
  <c r="AP103" i="9"/>
  <c r="AP102" i="9"/>
  <c r="AP101" i="9"/>
  <c r="AP100" i="9"/>
  <c r="AP99" i="9"/>
  <c r="AP98" i="9"/>
  <c r="AP97" i="9"/>
  <c r="AP96" i="9"/>
  <c r="AP95" i="9"/>
  <c r="AP94" i="9"/>
  <c r="AP93" i="9"/>
  <c r="AP92" i="9"/>
  <c r="AP91" i="9"/>
  <c r="AP90" i="9"/>
  <c r="AP89" i="9"/>
  <c r="AP88" i="9"/>
  <c r="AP87" i="9"/>
  <c r="AP86" i="9"/>
  <c r="AP85" i="9"/>
  <c r="AP84" i="9"/>
  <c r="AP83" i="9"/>
  <c r="AP82" i="9"/>
  <c r="AP81" i="9"/>
  <c r="AP80" i="9"/>
  <c r="AP79" i="9"/>
  <c r="AP78" i="9"/>
  <c r="AP77" i="9"/>
  <c r="AP76" i="9"/>
  <c r="AP75" i="9"/>
  <c r="AP74" i="9"/>
  <c r="AP73" i="9"/>
  <c r="AP72" i="9"/>
  <c r="AP71" i="9"/>
  <c r="AP70" i="9"/>
  <c r="AP69" i="9"/>
  <c r="AP68" i="9"/>
  <c r="AP67" i="9"/>
  <c r="AP66" i="9"/>
  <c r="AP65" i="9"/>
  <c r="AP64" i="9"/>
  <c r="AP63" i="9"/>
  <c r="AP62" i="9"/>
  <c r="AP58" i="9"/>
  <c r="AP42" i="9"/>
  <c r="AP35" i="9"/>
  <c r="AP15" i="9"/>
  <c r="BE197" i="9"/>
  <c r="BH179" i="9"/>
  <c r="BH171" i="9"/>
  <c r="BE147" i="9"/>
  <c r="BO146" i="9"/>
  <c r="BH131" i="9"/>
  <c r="BI102" i="9"/>
  <c r="AL209" i="9"/>
  <c r="AL208" i="9"/>
  <c r="AL207" i="9"/>
  <c r="AL206" i="9"/>
  <c r="AL205" i="9"/>
  <c r="AL204" i="9"/>
  <c r="AL203" i="9"/>
  <c r="AL202" i="9"/>
  <c r="AL201" i="9"/>
  <c r="AL200" i="9"/>
  <c r="AL199" i="9"/>
  <c r="AL198" i="9"/>
  <c r="AL197" i="9"/>
  <c r="AL196" i="9"/>
  <c r="AL195" i="9"/>
  <c r="AL194" i="9"/>
  <c r="AL193" i="9"/>
  <c r="AL192" i="9"/>
  <c r="AL191" i="9"/>
  <c r="AL190" i="9"/>
  <c r="AL189" i="9"/>
  <c r="AL188" i="9"/>
  <c r="AL187" i="9"/>
  <c r="AL186" i="9"/>
  <c r="AL185" i="9"/>
  <c r="AL184" i="9"/>
  <c r="AL183" i="9"/>
  <c r="AL182" i="9"/>
  <c r="AL181" i="9"/>
  <c r="AL180" i="9"/>
  <c r="AL179" i="9"/>
  <c r="AL178" i="9"/>
  <c r="AL177" i="9"/>
  <c r="AL176" i="9"/>
  <c r="AL175" i="9"/>
  <c r="AL174" i="9"/>
  <c r="AL173" i="9"/>
  <c r="AL172" i="9"/>
  <c r="AL171" i="9"/>
  <c r="AL170" i="9"/>
  <c r="AL169" i="9"/>
  <c r="AL168" i="9"/>
  <c r="AL167" i="9"/>
  <c r="AL166" i="9"/>
  <c r="AL165" i="9"/>
  <c r="AL164" i="9"/>
  <c r="AL163" i="9"/>
  <c r="AL162" i="9"/>
  <c r="AL161" i="9"/>
  <c r="AL160" i="9"/>
  <c r="AL159" i="9"/>
  <c r="AL158" i="9"/>
  <c r="AL157" i="9"/>
  <c r="AL156" i="9"/>
  <c r="AL155" i="9"/>
  <c r="AL154" i="9"/>
  <c r="AL153" i="9"/>
  <c r="AL152" i="9"/>
  <c r="AL151" i="9"/>
  <c r="AL150" i="9"/>
  <c r="AL149" i="9"/>
  <c r="AL148" i="9"/>
  <c r="AL147" i="9"/>
  <c r="AL146" i="9"/>
  <c r="AL145" i="9"/>
  <c r="AL144" i="9"/>
  <c r="AL143" i="9"/>
  <c r="AL142" i="9"/>
  <c r="AL141" i="9"/>
  <c r="AL140" i="9"/>
  <c r="AL139" i="9"/>
  <c r="AL138" i="9"/>
  <c r="AL137" i="9"/>
  <c r="AL136" i="9"/>
  <c r="AL135" i="9"/>
  <c r="AL134" i="9"/>
  <c r="AL133" i="9"/>
  <c r="AL132" i="9"/>
  <c r="AL131" i="9"/>
  <c r="AL130" i="9"/>
  <c r="AL129" i="9"/>
  <c r="AL128" i="9"/>
  <c r="AL127" i="9"/>
  <c r="AL126" i="9"/>
  <c r="AL125" i="9"/>
  <c r="AL124" i="9"/>
  <c r="AL123" i="9"/>
  <c r="AL122" i="9"/>
  <c r="AL121" i="9"/>
  <c r="AL120" i="9"/>
  <c r="AL119" i="9"/>
  <c r="AL118" i="9"/>
  <c r="AL117" i="9"/>
  <c r="AL116" i="9"/>
  <c r="AL115" i="9"/>
  <c r="AL114" i="9"/>
  <c r="AL113" i="9"/>
  <c r="AL112" i="9"/>
  <c r="AL111" i="9"/>
  <c r="AL110" i="9"/>
  <c r="AL109" i="9"/>
  <c r="AL108" i="9"/>
  <c r="AL107" i="9"/>
  <c r="AL106" i="9"/>
  <c r="AL105" i="9"/>
  <c r="AL104" i="9"/>
  <c r="AL103" i="9"/>
  <c r="AL102" i="9"/>
  <c r="AL101" i="9"/>
  <c r="AL100" i="9"/>
  <c r="AL99" i="9"/>
  <c r="AL98" i="9"/>
  <c r="AL97" i="9"/>
  <c r="AL96" i="9"/>
  <c r="AL95" i="9"/>
  <c r="AL94" i="9"/>
  <c r="AL93" i="9"/>
  <c r="AL92" i="9"/>
  <c r="AL91" i="9"/>
  <c r="AL90" i="9"/>
  <c r="AL89" i="9"/>
  <c r="AL88" i="9"/>
  <c r="AL87" i="9"/>
  <c r="AL86" i="9"/>
  <c r="AL85" i="9"/>
  <c r="AL84" i="9"/>
  <c r="AL83" i="9"/>
  <c r="AL82" i="9"/>
  <c r="AL81" i="9"/>
  <c r="AL80" i="9"/>
  <c r="AL79" i="9"/>
  <c r="AL78" i="9"/>
  <c r="AL77" i="9"/>
  <c r="AL76" i="9"/>
  <c r="AL75" i="9"/>
  <c r="AL74" i="9"/>
  <c r="AL73" i="9"/>
  <c r="AL72" i="9"/>
  <c r="AL71" i="9"/>
  <c r="AL70" i="9"/>
  <c r="AL69" i="9"/>
  <c r="AL68" i="9"/>
  <c r="AL67" i="9"/>
  <c r="AL66" i="9"/>
  <c r="AL65" i="9"/>
  <c r="AL64" i="9"/>
  <c r="AL63" i="9"/>
  <c r="AL62" i="9"/>
  <c r="AL58" i="9"/>
  <c r="AJ209" i="9"/>
  <c r="AJ208" i="9"/>
  <c r="AJ207" i="9"/>
  <c r="AJ206" i="9"/>
  <c r="AJ205" i="9"/>
  <c r="AJ204" i="9"/>
  <c r="AJ203" i="9"/>
  <c r="AJ202" i="9"/>
  <c r="AJ201" i="9"/>
  <c r="AJ200" i="9"/>
  <c r="AJ199" i="9"/>
  <c r="AJ198" i="9"/>
  <c r="AJ197" i="9"/>
  <c r="AJ196" i="9"/>
  <c r="AJ195" i="9"/>
  <c r="AJ194" i="9"/>
  <c r="AJ193" i="9"/>
  <c r="AJ192" i="9"/>
  <c r="AJ191" i="9"/>
  <c r="AJ190" i="9"/>
  <c r="AJ189" i="9"/>
  <c r="AJ188" i="9"/>
  <c r="AJ187" i="9"/>
  <c r="AJ186" i="9"/>
  <c r="AJ185" i="9"/>
  <c r="AJ184" i="9"/>
  <c r="AJ183" i="9"/>
  <c r="AJ182" i="9"/>
  <c r="AJ181" i="9"/>
  <c r="AJ180" i="9"/>
  <c r="AJ179" i="9"/>
  <c r="AJ178" i="9"/>
  <c r="AJ177" i="9"/>
  <c r="AJ176" i="9"/>
  <c r="AJ175" i="9"/>
  <c r="AJ174" i="9"/>
  <c r="AJ173" i="9"/>
  <c r="AJ172" i="9"/>
  <c r="AJ171" i="9"/>
  <c r="AJ170" i="9"/>
  <c r="AJ169" i="9"/>
  <c r="AJ168" i="9"/>
  <c r="AJ167" i="9"/>
  <c r="AJ166" i="9"/>
  <c r="AJ165" i="9"/>
  <c r="AJ164" i="9"/>
  <c r="AJ163" i="9"/>
  <c r="AJ162" i="9"/>
  <c r="AJ161" i="9"/>
  <c r="AJ160" i="9"/>
  <c r="AJ159" i="9"/>
  <c r="AJ158" i="9"/>
  <c r="AJ157" i="9"/>
  <c r="AJ156" i="9"/>
  <c r="AJ155" i="9"/>
  <c r="AJ154" i="9"/>
  <c r="AJ153" i="9"/>
  <c r="AJ152" i="9"/>
  <c r="AJ151" i="9"/>
  <c r="AJ150" i="9"/>
  <c r="AJ149" i="9"/>
  <c r="AJ148" i="9"/>
  <c r="AJ147" i="9"/>
  <c r="AJ146" i="9"/>
  <c r="AJ145" i="9"/>
  <c r="AJ144" i="9"/>
  <c r="AJ143" i="9"/>
  <c r="AJ142" i="9"/>
  <c r="AJ141" i="9"/>
  <c r="AJ140" i="9"/>
  <c r="AJ139" i="9"/>
  <c r="AJ138" i="9"/>
  <c r="AJ137" i="9"/>
  <c r="AJ136" i="9"/>
  <c r="AJ135" i="9"/>
  <c r="AJ134" i="9"/>
  <c r="AJ133" i="9"/>
  <c r="AJ132" i="9"/>
  <c r="AJ131" i="9"/>
  <c r="AJ130" i="9"/>
  <c r="AJ129" i="9"/>
  <c r="AJ128" i="9"/>
  <c r="AJ127" i="9"/>
  <c r="AJ126" i="9"/>
  <c r="AJ125" i="9"/>
  <c r="AJ124" i="9"/>
  <c r="AJ123" i="9"/>
  <c r="AJ122" i="9"/>
  <c r="AJ121" i="9"/>
  <c r="AJ120" i="9"/>
  <c r="AJ119" i="9"/>
  <c r="AJ118" i="9"/>
  <c r="AJ117" i="9"/>
  <c r="AJ116" i="9"/>
  <c r="AJ115" i="9"/>
  <c r="AJ114" i="9"/>
  <c r="AJ113" i="9"/>
  <c r="AJ112" i="9"/>
  <c r="AJ111" i="9"/>
  <c r="AJ110" i="9"/>
  <c r="AJ109" i="9"/>
  <c r="AJ108" i="9"/>
  <c r="AJ107" i="9"/>
  <c r="AJ106" i="9"/>
  <c r="AJ105" i="9"/>
  <c r="AJ104" i="9"/>
  <c r="AJ103" i="9"/>
  <c r="AJ102" i="9"/>
  <c r="AJ101" i="9"/>
  <c r="AJ100" i="9"/>
  <c r="AJ99" i="9"/>
  <c r="AJ98" i="9"/>
  <c r="AJ97" i="9"/>
  <c r="AJ96" i="9"/>
  <c r="AJ95" i="9"/>
  <c r="AJ94" i="9"/>
  <c r="AJ93" i="9"/>
  <c r="AJ92" i="9"/>
  <c r="AJ91" i="9"/>
  <c r="AJ90" i="9"/>
  <c r="AJ89" i="9"/>
  <c r="AJ88" i="9"/>
  <c r="AJ87" i="9"/>
  <c r="AJ86" i="9"/>
  <c r="AJ85" i="9"/>
  <c r="AJ84" i="9"/>
  <c r="AJ83" i="9"/>
  <c r="AJ82" i="9"/>
  <c r="AJ81" i="9"/>
  <c r="AJ80" i="9"/>
  <c r="AJ79" i="9"/>
  <c r="AJ78" i="9"/>
  <c r="AJ77" i="9"/>
  <c r="AJ76" i="9"/>
  <c r="AJ75" i="9"/>
  <c r="AJ74" i="9"/>
  <c r="AJ73" i="9"/>
  <c r="AJ72" i="9"/>
  <c r="AJ71" i="9"/>
  <c r="AJ70" i="9"/>
  <c r="AJ69" i="9"/>
  <c r="AJ68" i="9"/>
  <c r="AJ67" i="9"/>
  <c r="AJ66" i="9"/>
  <c r="AJ65" i="9"/>
  <c r="AJ64" i="9"/>
  <c r="AJ63" i="9"/>
  <c r="AJ62" i="9"/>
  <c r="AJ61" i="9"/>
  <c r="AP61" i="9" s="1"/>
  <c r="AJ60" i="9"/>
  <c r="AP60" i="9" s="1"/>
  <c r="AJ59" i="9"/>
  <c r="AP59" i="9" s="1"/>
  <c r="AJ58" i="9"/>
  <c r="AJ57" i="9"/>
  <c r="AP57" i="9" s="1"/>
  <c r="AJ56" i="9"/>
  <c r="AP56" i="9" s="1"/>
  <c r="AJ55" i="9"/>
  <c r="AP55" i="9" s="1"/>
  <c r="AJ54" i="9"/>
  <c r="AP54" i="9" s="1"/>
  <c r="AJ53" i="9"/>
  <c r="AP53" i="9" s="1"/>
  <c r="AJ52" i="9"/>
  <c r="AP52" i="9" s="1"/>
  <c r="AJ51" i="9"/>
  <c r="AP51" i="9" s="1"/>
  <c r="AJ50" i="9"/>
  <c r="AP50" i="9" s="1"/>
  <c r="AJ49" i="9"/>
  <c r="AP49" i="9" s="1"/>
  <c r="AJ48" i="9"/>
  <c r="AP48" i="9" s="1"/>
  <c r="AJ47" i="9"/>
  <c r="AP47" i="9" s="1"/>
  <c r="AJ46" i="9"/>
  <c r="AP46" i="9" s="1"/>
  <c r="AJ42"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AW7" i="19"/>
  <c r="AV7" i="19"/>
  <c r="AT7" i="19"/>
  <c r="AS7" i="19"/>
  <c r="AR7" i="19"/>
  <c r="AQ7" i="19"/>
  <c r="AO7" i="19"/>
  <c r="AN7" i="19"/>
  <c r="AM7" i="19"/>
  <c r="AL7" i="19"/>
  <c r="AJ7" i="19"/>
  <c r="AI7" i="19"/>
  <c r="AI209" i="9"/>
  <c r="AF209" i="9"/>
  <c r="AE209" i="9"/>
  <c r="AI208" i="9"/>
  <c r="AF208" i="9"/>
  <c r="AE208" i="9"/>
  <c r="AG208" i="9" s="1"/>
  <c r="AI207" i="9"/>
  <c r="AF207" i="9"/>
  <c r="AE207" i="9"/>
  <c r="AI206" i="9"/>
  <c r="AF206" i="9"/>
  <c r="AE206" i="9"/>
  <c r="AG206" i="9" s="1"/>
  <c r="AI205" i="9"/>
  <c r="AF205" i="9"/>
  <c r="AE205" i="9"/>
  <c r="AI204" i="9"/>
  <c r="AF204" i="9"/>
  <c r="AE204" i="9"/>
  <c r="AI203" i="9"/>
  <c r="AF203" i="9"/>
  <c r="AE203" i="9"/>
  <c r="AG203" i="9" s="1"/>
  <c r="AI202" i="9"/>
  <c r="AF202" i="9"/>
  <c r="AE202" i="9"/>
  <c r="AG202" i="9"/>
  <c r="AI201" i="9"/>
  <c r="AF201" i="9"/>
  <c r="AE201" i="9"/>
  <c r="AI200" i="9"/>
  <c r="AF200" i="9"/>
  <c r="AE200" i="9"/>
  <c r="AG200" i="9" s="1"/>
  <c r="AI199" i="9"/>
  <c r="AF199" i="9"/>
  <c r="AE199" i="9"/>
  <c r="AI198" i="9"/>
  <c r="AF198" i="9"/>
  <c r="AE198" i="9"/>
  <c r="AM198" i="9" s="1"/>
  <c r="AI197" i="9"/>
  <c r="AF197" i="9"/>
  <c r="AE197" i="9"/>
  <c r="AI196" i="9"/>
  <c r="AF196" i="9"/>
  <c r="AE196" i="9"/>
  <c r="AI195" i="9"/>
  <c r="AF195" i="9"/>
  <c r="AE195" i="9"/>
  <c r="AG195" i="9" s="1"/>
  <c r="AI194" i="9"/>
  <c r="AF194" i="9"/>
  <c r="AE194" i="9"/>
  <c r="AG194" i="9" s="1"/>
  <c r="AI193" i="9"/>
  <c r="AF193" i="9"/>
  <c r="AE193" i="9"/>
  <c r="AI192" i="9"/>
  <c r="AF192" i="9"/>
  <c r="AE192" i="9"/>
  <c r="AG192" i="9" s="1"/>
  <c r="AI191" i="9"/>
  <c r="AF191" i="9"/>
  <c r="AE191" i="9"/>
  <c r="AI190" i="9"/>
  <c r="AF190" i="9"/>
  <c r="AE190" i="9"/>
  <c r="AG190" i="9" s="1"/>
  <c r="AI189" i="9"/>
  <c r="AF189" i="9"/>
  <c r="AE189" i="9"/>
  <c r="AI188" i="9"/>
  <c r="AF188" i="9"/>
  <c r="AE188" i="9"/>
  <c r="AI187" i="9"/>
  <c r="AF187" i="9"/>
  <c r="AE187" i="9"/>
  <c r="AG187" i="9" s="1"/>
  <c r="AI186" i="9"/>
  <c r="AF186" i="9"/>
  <c r="AE186" i="9"/>
  <c r="AG186" i="9"/>
  <c r="AI185" i="9"/>
  <c r="AF185" i="9"/>
  <c r="AE185" i="9"/>
  <c r="AI184" i="9"/>
  <c r="AF184" i="9"/>
  <c r="AE184" i="9"/>
  <c r="AG184" i="9" s="1"/>
  <c r="AI183" i="9"/>
  <c r="AF183" i="9"/>
  <c r="AE183" i="9"/>
  <c r="AI182" i="9"/>
  <c r="AF182" i="9"/>
  <c r="AE182" i="9"/>
  <c r="AG182" i="9" s="1"/>
  <c r="AI181" i="9"/>
  <c r="AF181" i="9"/>
  <c r="AE181" i="9"/>
  <c r="AI180" i="9"/>
  <c r="AF180" i="9"/>
  <c r="AE180" i="9"/>
  <c r="AI179" i="9"/>
  <c r="AF179" i="9"/>
  <c r="AE179" i="9"/>
  <c r="AG179" i="9" s="1"/>
  <c r="AI178" i="9"/>
  <c r="AF178" i="9"/>
  <c r="AE178" i="9"/>
  <c r="AG178" i="9" s="1"/>
  <c r="AI177" i="9"/>
  <c r="AF177" i="9"/>
  <c r="AE177" i="9"/>
  <c r="AI176" i="9"/>
  <c r="AF176" i="9"/>
  <c r="AE176" i="9"/>
  <c r="AG176" i="9" s="1"/>
  <c r="AI175" i="9"/>
  <c r="AF175" i="9"/>
  <c r="AE175" i="9"/>
  <c r="AI174" i="9"/>
  <c r="AF174" i="9"/>
  <c r="AE174" i="9"/>
  <c r="AM174" i="9" s="1"/>
  <c r="AI173" i="9"/>
  <c r="AF173" i="9"/>
  <c r="AE173" i="9"/>
  <c r="AI172" i="9"/>
  <c r="AF172" i="9"/>
  <c r="AE172" i="9"/>
  <c r="AI171" i="9"/>
  <c r="AF171" i="9"/>
  <c r="AE171" i="9"/>
  <c r="AG171" i="9" s="1"/>
  <c r="AI170" i="9"/>
  <c r="AF170" i="9"/>
  <c r="AE170" i="9"/>
  <c r="AG170" i="9"/>
  <c r="AI169" i="9"/>
  <c r="AF169" i="9"/>
  <c r="AE169" i="9"/>
  <c r="AI168" i="9"/>
  <c r="AF168" i="9"/>
  <c r="AE168" i="9"/>
  <c r="AG168" i="9" s="1"/>
  <c r="AI167" i="9"/>
  <c r="AF167" i="9"/>
  <c r="AE167" i="9"/>
  <c r="AI166" i="9"/>
  <c r="AF166" i="9"/>
  <c r="AE166" i="9"/>
  <c r="AG166" i="9" s="1"/>
  <c r="AI165" i="9"/>
  <c r="AF165" i="9"/>
  <c r="AE165" i="9"/>
  <c r="AI164" i="9"/>
  <c r="AF164" i="9"/>
  <c r="AE164" i="9"/>
  <c r="AI163" i="9"/>
  <c r="AF163" i="9"/>
  <c r="AE163" i="9"/>
  <c r="AG163" i="9" s="1"/>
  <c r="AI162" i="9"/>
  <c r="AF162" i="9"/>
  <c r="AE162" i="9"/>
  <c r="AG162" i="9" s="1"/>
  <c r="AI161" i="9"/>
  <c r="AF161" i="9"/>
  <c r="AE161" i="9"/>
  <c r="AI160" i="9"/>
  <c r="AF160" i="9"/>
  <c r="AE160" i="9"/>
  <c r="AG160" i="9" s="1"/>
  <c r="AI159" i="9"/>
  <c r="AF159" i="9"/>
  <c r="AE159" i="9"/>
  <c r="AI158" i="9"/>
  <c r="AF158" i="9"/>
  <c r="AE158" i="9"/>
  <c r="AG158" i="9" s="1"/>
  <c r="AI157" i="9"/>
  <c r="AF157" i="9"/>
  <c r="AE157" i="9"/>
  <c r="AI156" i="9"/>
  <c r="AF156" i="9"/>
  <c r="AE156" i="9"/>
  <c r="AI155" i="9"/>
  <c r="AF155" i="9"/>
  <c r="AE155" i="9"/>
  <c r="AG155" i="9" s="1"/>
  <c r="AI154" i="9"/>
  <c r="AF154" i="9"/>
  <c r="AE154" i="9"/>
  <c r="AG154" i="9"/>
  <c r="AI153" i="9"/>
  <c r="AF153" i="9"/>
  <c r="AE153" i="9"/>
  <c r="AI152" i="9"/>
  <c r="AF152" i="9"/>
  <c r="AE152" i="9"/>
  <c r="AG152" i="9" s="1"/>
  <c r="AI151" i="9"/>
  <c r="AF151" i="9"/>
  <c r="AE151" i="9"/>
  <c r="AI150" i="9"/>
  <c r="AF150" i="9"/>
  <c r="AE150" i="9"/>
  <c r="AG150" i="9" s="1"/>
  <c r="AI149" i="9"/>
  <c r="AF149" i="9"/>
  <c r="AE149" i="9"/>
  <c r="AI148" i="9"/>
  <c r="AF148" i="9"/>
  <c r="AE148" i="9"/>
  <c r="AI147" i="9"/>
  <c r="AF147" i="9"/>
  <c r="AE147" i="9"/>
  <c r="AG147" i="9" s="1"/>
  <c r="AI146" i="9"/>
  <c r="AF146" i="9"/>
  <c r="AE146" i="9"/>
  <c r="AG146" i="9" s="1"/>
  <c r="AI145" i="9"/>
  <c r="AF145" i="9"/>
  <c r="AE145" i="9"/>
  <c r="AI144" i="9"/>
  <c r="AF144" i="9"/>
  <c r="AE144" i="9"/>
  <c r="AG144" i="9" s="1"/>
  <c r="AI143" i="9"/>
  <c r="AF143" i="9"/>
  <c r="AE143" i="9"/>
  <c r="AI142" i="9"/>
  <c r="AF142" i="9"/>
  <c r="AE142" i="9"/>
  <c r="AG142" i="9" s="1"/>
  <c r="AI141" i="9"/>
  <c r="AF141" i="9"/>
  <c r="AE141" i="9"/>
  <c r="AI140" i="9"/>
  <c r="AF140" i="9"/>
  <c r="AE140" i="9"/>
  <c r="AI139" i="9"/>
  <c r="AF139" i="9"/>
  <c r="AE139" i="9"/>
  <c r="AG139" i="9" s="1"/>
  <c r="AI138" i="9"/>
  <c r="AF138" i="9"/>
  <c r="AE138" i="9"/>
  <c r="AG138" i="9"/>
  <c r="AI137" i="9"/>
  <c r="AF137" i="9"/>
  <c r="AE137" i="9"/>
  <c r="AI136" i="9"/>
  <c r="AF136" i="9"/>
  <c r="AE136" i="9"/>
  <c r="AG136" i="9" s="1"/>
  <c r="AI135" i="9"/>
  <c r="AF135" i="9"/>
  <c r="AE135" i="9"/>
  <c r="AI134" i="9"/>
  <c r="AF134" i="9"/>
  <c r="AE134" i="9"/>
  <c r="AG134" i="9" s="1"/>
  <c r="AI133" i="9"/>
  <c r="AF133" i="9"/>
  <c r="AE133" i="9"/>
  <c r="AI132" i="9"/>
  <c r="AF132" i="9"/>
  <c r="AE132" i="9"/>
  <c r="AI131" i="9"/>
  <c r="AF131" i="9"/>
  <c r="AE131" i="9"/>
  <c r="AG131" i="9" s="1"/>
  <c r="AI130" i="9"/>
  <c r="AF130" i="9"/>
  <c r="AE130" i="9"/>
  <c r="AG130" i="9" s="1"/>
  <c r="AI129" i="9"/>
  <c r="AF129" i="9"/>
  <c r="AE129" i="9"/>
  <c r="AI128" i="9"/>
  <c r="AF128" i="9"/>
  <c r="AE128" i="9"/>
  <c r="AG128" i="9" s="1"/>
  <c r="AI127" i="9"/>
  <c r="AF127" i="9"/>
  <c r="AE127" i="9"/>
  <c r="AI126" i="9"/>
  <c r="AF126" i="9"/>
  <c r="AE126" i="9"/>
  <c r="AG126" i="9" s="1"/>
  <c r="AI125" i="9"/>
  <c r="AF125" i="9"/>
  <c r="AE125" i="9"/>
  <c r="AI124" i="9"/>
  <c r="AF124" i="9"/>
  <c r="AE124" i="9"/>
  <c r="AI123" i="9"/>
  <c r="AF123" i="9"/>
  <c r="AE123" i="9"/>
  <c r="AG123" i="9" s="1"/>
  <c r="AI122" i="9"/>
  <c r="AF122" i="9"/>
  <c r="AE122" i="9"/>
  <c r="AG122" i="9"/>
  <c r="AI121" i="9"/>
  <c r="AF121" i="9"/>
  <c r="AE121" i="9"/>
  <c r="AI120" i="9"/>
  <c r="AF120" i="9"/>
  <c r="AE120" i="9"/>
  <c r="AG120" i="9" s="1"/>
  <c r="AI119" i="9"/>
  <c r="AF119" i="9"/>
  <c r="AE119" i="9"/>
  <c r="AI118" i="9"/>
  <c r="AF118" i="9"/>
  <c r="AE118" i="9"/>
  <c r="AG118" i="9" s="1"/>
  <c r="AI117" i="9"/>
  <c r="AF117" i="9"/>
  <c r="AE117" i="9"/>
  <c r="AI116" i="9"/>
  <c r="AF116" i="9"/>
  <c r="AE116" i="9"/>
  <c r="AI115" i="9"/>
  <c r="AF115" i="9"/>
  <c r="AE115" i="9"/>
  <c r="AG115" i="9" s="1"/>
  <c r="AI114" i="9"/>
  <c r="AF114" i="9"/>
  <c r="AE114" i="9"/>
  <c r="AG114" i="9" s="1"/>
  <c r="AI113" i="9"/>
  <c r="AF113" i="9"/>
  <c r="AE113" i="9"/>
  <c r="AI112" i="9"/>
  <c r="AF112" i="9"/>
  <c r="AE112" i="9"/>
  <c r="AG112" i="9" s="1"/>
  <c r="AI111" i="9"/>
  <c r="AF111" i="9"/>
  <c r="AE111" i="9"/>
  <c r="AI110" i="9"/>
  <c r="AF110" i="9"/>
  <c r="AE110" i="9"/>
  <c r="AM110" i="9" s="1"/>
  <c r="AI109" i="9"/>
  <c r="AF109" i="9"/>
  <c r="AE109" i="9"/>
  <c r="AI108" i="9"/>
  <c r="AF108" i="9"/>
  <c r="AE108" i="9"/>
  <c r="AI107" i="9"/>
  <c r="AF107" i="9"/>
  <c r="AE107" i="9"/>
  <c r="AG107" i="9" s="1"/>
  <c r="AI106" i="9"/>
  <c r="AF106" i="9"/>
  <c r="AE106" i="9"/>
  <c r="AG106" i="9"/>
  <c r="AI105" i="9"/>
  <c r="AF105" i="9"/>
  <c r="AE105" i="9"/>
  <c r="AI104" i="9"/>
  <c r="AF104" i="9"/>
  <c r="AE104" i="9"/>
  <c r="AG104" i="9" s="1"/>
  <c r="AI103" i="9"/>
  <c r="AF103" i="9"/>
  <c r="AE103" i="9"/>
  <c r="AI102" i="9"/>
  <c r="AF102" i="9"/>
  <c r="AE102" i="9"/>
  <c r="AG102" i="9" s="1"/>
  <c r="AI101" i="9"/>
  <c r="AF101" i="9"/>
  <c r="AE101" i="9"/>
  <c r="AI100" i="9"/>
  <c r="AF100" i="9"/>
  <c r="AE100" i="9"/>
  <c r="AI99" i="9"/>
  <c r="AF99" i="9"/>
  <c r="AE99" i="9"/>
  <c r="AG99" i="9" s="1"/>
  <c r="AI98" i="9"/>
  <c r="AF98" i="9"/>
  <c r="AE98" i="9"/>
  <c r="AG98" i="9" s="1"/>
  <c r="AI97" i="9"/>
  <c r="AF97" i="9"/>
  <c r="AE97" i="9"/>
  <c r="AM97" i="9" s="1"/>
  <c r="AI96" i="9"/>
  <c r="AF96" i="9"/>
  <c r="AE96" i="9"/>
  <c r="AG96" i="9" s="1"/>
  <c r="AI95" i="9"/>
  <c r="AF95" i="9"/>
  <c r="AE95" i="9"/>
  <c r="AI94" i="9"/>
  <c r="AF94" i="9"/>
  <c r="AE94" i="9"/>
  <c r="AM94" i="9" s="1"/>
  <c r="AI93" i="9"/>
  <c r="AF93" i="9"/>
  <c r="AE93" i="9"/>
  <c r="AM93" i="9" s="1"/>
  <c r="AI92" i="9"/>
  <c r="AF92" i="9"/>
  <c r="AE92" i="9"/>
  <c r="AI91" i="9"/>
  <c r="AF91" i="9"/>
  <c r="AE91" i="9"/>
  <c r="AG91" i="9" s="1"/>
  <c r="AI90" i="9"/>
  <c r="AF90" i="9"/>
  <c r="AE90" i="9"/>
  <c r="AG90" i="9" s="1"/>
  <c r="AI89" i="9"/>
  <c r="AF89" i="9"/>
  <c r="AE89" i="9"/>
  <c r="AI88" i="9"/>
  <c r="AF88" i="9"/>
  <c r="AE88" i="9"/>
  <c r="AG88" i="9" s="1"/>
  <c r="AI87" i="9"/>
  <c r="AF87" i="9"/>
  <c r="AE87" i="9"/>
  <c r="AI86" i="9"/>
  <c r="AF86" i="9"/>
  <c r="AE86" i="9"/>
  <c r="AG86" i="9" s="1"/>
  <c r="AI85" i="9"/>
  <c r="AF85" i="9"/>
  <c r="AE85" i="9"/>
  <c r="AG85" i="9" s="1"/>
  <c r="AI84" i="9"/>
  <c r="AF84" i="9"/>
  <c r="AE84" i="9"/>
  <c r="AI83" i="9"/>
  <c r="AF83" i="9"/>
  <c r="AE83" i="9"/>
  <c r="AG83" i="9" s="1"/>
  <c r="AI82" i="9"/>
  <c r="AF82" i="9"/>
  <c r="AE82" i="9"/>
  <c r="AG82" i="9" s="1"/>
  <c r="AI81" i="9"/>
  <c r="AF81" i="9"/>
  <c r="AE81" i="9"/>
  <c r="AI80" i="9"/>
  <c r="AF80" i="9"/>
  <c r="AE80" i="9"/>
  <c r="AG80" i="9" s="1"/>
  <c r="AI79" i="9"/>
  <c r="AF79" i="9"/>
  <c r="AE79" i="9"/>
  <c r="AI78" i="9"/>
  <c r="AF78" i="9"/>
  <c r="AE78" i="9"/>
  <c r="AG78" i="9" s="1"/>
  <c r="AI77" i="9"/>
  <c r="AF77" i="9"/>
  <c r="AE77" i="9"/>
  <c r="AM77" i="9" s="1"/>
  <c r="AI76" i="9"/>
  <c r="AF76" i="9"/>
  <c r="AE76" i="9"/>
  <c r="AI75" i="9"/>
  <c r="AF75" i="9"/>
  <c r="AE75" i="9"/>
  <c r="AG75" i="9" s="1"/>
  <c r="AI74" i="9"/>
  <c r="AF74" i="9"/>
  <c r="AE74" i="9"/>
  <c r="AG74" i="9" s="1"/>
  <c r="AI73" i="9"/>
  <c r="AF73" i="9"/>
  <c r="AE73" i="9"/>
  <c r="AM73" i="9" s="1"/>
  <c r="AI72" i="9"/>
  <c r="AF72" i="9"/>
  <c r="AE72" i="9"/>
  <c r="AG72" i="9" s="1"/>
  <c r="AI71" i="9"/>
  <c r="AF71" i="9"/>
  <c r="AE71" i="9"/>
  <c r="AI70" i="9"/>
  <c r="AF70" i="9"/>
  <c r="AE70" i="9"/>
  <c r="AM70" i="9" s="1"/>
  <c r="AI69" i="9"/>
  <c r="AF69" i="9"/>
  <c r="AE69" i="9"/>
  <c r="AM69" i="9" s="1"/>
  <c r="AI68" i="9"/>
  <c r="AF68" i="9"/>
  <c r="AE68" i="9"/>
  <c r="AI67" i="9"/>
  <c r="AF67" i="9"/>
  <c r="AE67" i="9"/>
  <c r="AG67" i="9" s="1"/>
  <c r="AI66" i="9"/>
  <c r="AF66" i="9"/>
  <c r="AE66" i="9"/>
  <c r="AG66" i="9" s="1"/>
  <c r="AI65" i="9"/>
  <c r="AF65" i="9"/>
  <c r="AE65" i="9"/>
  <c r="AM65" i="9" s="1"/>
  <c r="AI64" i="9"/>
  <c r="AF64" i="9"/>
  <c r="AE64" i="9"/>
  <c r="AG64" i="9" s="1"/>
  <c r="AI63" i="9"/>
  <c r="AF63" i="9"/>
  <c r="AE63" i="9"/>
  <c r="AI62" i="9"/>
  <c r="AF62" i="9"/>
  <c r="AE62" i="9"/>
  <c r="AG62" i="9" s="1"/>
  <c r="AF61" i="9"/>
  <c r="AE61" i="9"/>
  <c r="AF60" i="9"/>
  <c r="AE60" i="9"/>
  <c r="AI59" i="9"/>
  <c r="AK59" i="9" s="1"/>
  <c r="AL59" i="9" s="1"/>
  <c r="AF59" i="9"/>
  <c r="AE59" i="9"/>
  <c r="AG59" i="9" s="1"/>
  <c r="AI58" i="9"/>
  <c r="AF58" i="9"/>
  <c r="AE58" i="9"/>
  <c r="AG58" i="9"/>
  <c r="AF57" i="9"/>
  <c r="AE57" i="9"/>
  <c r="AM57" i="9" s="1"/>
  <c r="AO57" i="9" s="1"/>
  <c r="AF56" i="9"/>
  <c r="AE56" i="9"/>
  <c r="AG56" i="9" s="1"/>
  <c r="AF55" i="9"/>
  <c r="AE55" i="9"/>
  <c r="AF54" i="9"/>
  <c r="AE54" i="9"/>
  <c r="AM54" i="9" s="1"/>
  <c r="AO54" i="9" s="1"/>
  <c r="AF53" i="9"/>
  <c r="AE53" i="9"/>
  <c r="AF52" i="9"/>
  <c r="AE52" i="9"/>
  <c r="AF51" i="9"/>
  <c r="AE51" i="9"/>
  <c r="AG51" i="9" s="1"/>
  <c r="AF50" i="9"/>
  <c r="AE50" i="9"/>
  <c r="AG50" i="9" s="1"/>
  <c r="AF49" i="9"/>
  <c r="AE49" i="9"/>
  <c r="AI48" i="9"/>
  <c r="AK48" i="9" s="1"/>
  <c r="AL48" i="9" s="1"/>
  <c r="AF48" i="9"/>
  <c r="AE48" i="9"/>
  <c r="AG48" i="9" s="1"/>
  <c r="AF47" i="9"/>
  <c r="AE47" i="9"/>
  <c r="AF46" i="9"/>
  <c r="AE46" i="9"/>
  <c r="AG46" i="9" s="1"/>
  <c r="AF45" i="9"/>
  <c r="AE45" i="9"/>
  <c r="AJ45" i="9" s="1"/>
  <c r="AP45" i="9"/>
  <c r="AF44" i="9"/>
  <c r="AE44" i="9"/>
  <c r="AM44" i="9" s="1"/>
  <c r="AF43" i="9"/>
  <c r="AE43" i="9"/>
  <c r="AM43" i="9" s="1"/>
  <c r="AF42" i="9"/>
  <c r="AE42" i="9"/>
  <c r="AM42" i="9" s="1"/>
  <c r="AO42" i="9" s="1"/>
  <c r="AF41" i="9"/>
  <c r="AE41" i="9"/>
  <c r="AM41" i="9" s="1"/>
  <c r="AF40" i="9"/>
  <c r="AE40" i="9"/>
  <c r="AF39" i="9"/>
  <c r="AE39" i="9"/>
  <c r="AF38" i="9"/>
  <c r="AE38" i="9"/>
  <c r="AJ38" i="9" s="1"/>
  <c r="AP38" i="9" s="1"/>
  <c r="AF37" i="9"/>
  <c r="AE37" i="9"/>
  <c r="AF36" i="9"/>
  <c r="AE36" i="9"/>
  <c r="AF35" i="9"/>
  <c r="AE35" i="9"/>
  <c r="AM35" i="9" s="1"/>
  <c r="AF34" i="9"/>
  <c r="AE34" i="9"/>
  <c r="AM34" i="9" s="1"/>
  <c r="AO34" i="9" s="1"/>
  <c r="AF33" i="9"/>
  <c r="AE33" i="9"/>
  <c r="AF32" i="9"/>
  <c r="AE32" i="9"/>
  <c r="AJ32" i="9" s="1"/>
  <c r="AP32" i="9" s="1"/>
  <c r="AF31" i="9"/>
  <c r="AE31" i="9"/>
  <c r="AF30" i="9"/>
  <c r="AE30" i="9"/>
  <c r="AF29" i="9"/>
  <c r="AE29" i="9"/>
  <c r="AM29" i="9" s="1"/>
  <c r="AO29" i="9" s="1"/>
  <c r="AF28" i="9"/>
  <c r="AE28" i="9"/>
  <c r="AF27" i="9"/>
  <c r="AE27" i="9"/>
  <c r="AF26" i="9"/>
  <c r="AE26" i="9"/>
  <c r="AJ26" i="9" s="1"/>
  <c r="AP26" i="9" s="1"/>
  <c r="AF25" i="9"/>
  <c r="AE25" i="9"/>
  <c r="AJ25" i="9" s="1"/>
  <c r="AP25" i="9" s="1"/>
  <c r="AF24" i="9"/>
  <c r="AE24" i="9"/>
  <c r="AF23" i="9"/>
  <c r="AE23" i="9"/>
  <c r="AF22" i="9"/>
  <c r="AE22" i="9"/>
  <c r="AJ22" i="9" s="1"/>
  <c r="AP22" i="9" s="1"/>
  <c r="AF21" i="9"/>
  <c r="AE21" i="9"/>
  <c r="AJ21" i="9" s="1"/>
  <c r="AP21" i="9" s="1"/>
  <c r="AF20" i="9"/>
  <c r="AE20" i="9"/>
  <c r="AF19" i="9"/>
  <c r="AE19" i="9"/>
  <c r="AF18" i="9"/>
  <c r="AE18" i="9"/>
  <c r="AM18" i="9" s="1"/>
  <c r="AF17" i="9"/>
  <c r="AE17" i="9"/>
  <c r="AJ17" i="9" s="1"/>
  <c r="AP17" i="9" s="1"/>
  <c r="AF16" i="9"/>
  <c r="AE16" i="9"/>
  <c r="AM16" i="9" s="1"/>
  <c r="AF15" i="9"/>
  <c r="AE15" i="9"/>
  <c r="AF14" i="9"/>
  <c r="AE14" i="9"/>
  <c r="AM14" i="9" s="1"/>
  <c r="AF13" i="9"/>
  <c r="AE13" i="9"/>
  <c r="AF12" i="9"/>
  <c r="AE12" i="9"/>
  <c r="AF11" i="9"/>
  <c r="AE11" i="9"/>
  <c r="AH7" i="19"/>
  <c r="AG7" i="19"/>
  <c r="AE7" i="19"/>
  <c r="AD7" i="19"/>
  <c r="AC7" i="19"/>
  <c r="AB7" i="19"/>
  <c r="Z7" i="19"/>
  <c r="Y7" i="19"/>
  <c r="X7" i="19"/>
  <c r="W7" i="19"/>
  <c r="U7" i="19"/>
  <c r="T7" i="19"/>
  <c r="S7" i="19"/>
  <c r="R7" i="19"/>
  <c r="P7" i="19"/>
  <c r="O7" i="19"/>
  <c r="N7" i="19"/>
  <c r="M7" i="19"/>
  <c r="K7" i="19"/>
  <c r="J7" i="19"/>
  <c r="I7" i="19"/>
  <c r="H7" i="19"/>
  <c r="F7" i="19"/>
  <c r="E7" i="19"/>
  <c r="N3" i="19"/>
  <c r="AC6" i="19" s="1"/>
  <c r="M3" i="19"/>
  <c r="L3" i="19"/>
  <c r="AF6" i="19" s="1"/>
  <c r="K3" i="19"/>
  <c r="J3" i="19"/>
  <c r="E6" i="19" s="1"/>
  <c r="Q6" i="9"/>
  <c r="BK6" i="9"/>
  <c r="BN6" i="9"/>
  <c r="BM6" i="9"/>
  <c r="BL6" i="9"/>
  <c r="AF10" i="9"/>
  <c r="AE10" i="9"/>
  <c r="AC209" i="9"/>
  <c r="AC208" i="9"/>
  <c r="AC207" i="9"/>
  <c r="AC206" i="9"/>
  <c r="AC205" i="9"/>
  <c r="AC204" i="9"/>
  <c r="AC203" i="9"/>
  <c r="AC202" i="9"/>
  <c r="AC201" i="9"/>
  <c r="AC200" i="9"/>
  <c r="AC199" i="9"/>
  <c r="AC198" i="9"/>
  <c r="AC197" i="9"/>
  <c r="AC196" i="9"/>
  <c r="AC195" i="9"/>
  <c r="AC194" i="9"/>
  <c r="AC193" i="9"/>
  <c r="AC192" i="9"/>
  <c r="AC191" i="9"/>
  <c r="AC190" i="9"/>
  <c r="AC189" i="9"/>
  <c r="AC188" i="9"/>
  <c r="AC187" i="9"/>
  <c r="AC186" i="9"/>
  <c r="AC185" i="9"/>
  <c r="AC184" i="9"/>
  <c r="AC183" i="9"/>
  <c r="AC182" i="9"/>
  <c r="AC181" i="9"/>
  <c r="AC180" i="9"/>
  <c r="AC179" i="9"/>
  <c r="AC178" i="9"/>
  <c r="AC177" i="9"/>
  <c r="AC176" i="9"/>
  <c r="AC175" i="9"/>
  <c r="AC174" i="9"/>
  <c r="AC173" i="9"/>
  <c r="AC172" i="9"/>
  <c r="AC171" i="9"/>
  <c r="AC170" i="9"/>
  <c r="AC169" i="9"/>
  <c r="AC168" i="9"/>
  <c r="AC167" i="9"/>
  <c r="AC166" i="9"/>
  <c r="AC165" i="9"/>
  <c r="AC164" i="9"/>
  <c r="AC163" i="9"/>
  <c r="AC162" i="9"/>
  <c r="AC161" i="9"/>
  <c r="AC160" i="9"/>
  <c r="AC159" i="9"/>
  <c r="AC158" i="9"/>
  <c r="AC157" i="9"/>
  <c r="AC156" i="9"/>
  <c r="AC155" i="9"/>
  <c r="AC154" i="9"/>
  <c r="AC153" i="9"/>
  <c r="AC152" i="9"/>
  <c r="AC151" i="9"/>
  <c r="AC150" i="9"/>
  <c r="AC149" i="9"/>
  <c r="AC148" i="9"/>
  <c r="AC147" i="9"/>
  <c r="AC146" i="9"/>
  <c r="AC145" i="9"/>
  <c r="AC144" i="9"/>
  <c r="AC143" i="9"/>
  <c r="AC142" i="9"/>
  <c r="AC141" i="9"/>
  <c r="AC140" i="9"/>
  <c r="AC139" i="9"/>
  <c r="AC138" i="9"/>
  <c r="AC137" i="9"/>
  <c r="AC136" i="9"/>
  <c r="AC135" i="9"/>
  <c r="AC134" i="9"/>
  <c r="AC133" i="9"/>
  <c r="AC132" i="9"/>
  <c r="AC131" i="9"/>
  <c r="AC130" i="9"/>
  <c r="AC129" i="9"/>
  <c r="AC128" i="9"/>
  <c r="AC127" i="9"/>
  <c r="AC126" i="9"/>
  <c r="AC125" i="9"/>
  <c r="AC124" i="9"/>
  <c r="AC123" i="9"/>
  <c r="AC122" i="9"/>
  <c r="AC121" i="9"/>
  <c r="AC120" i="9"/>
  <c r="AC119" i="9"/>
  <c r="AC118" i="9"/>
  <c r="AC117" i="9"/>
  <c r="AC116" i="9"/>
  <c r="AC115" i="9"/>
  <c r="AC114" i="9"/>
  <c r="AC113" i="9"/>
  <c r="AC112" i="9"/>
  <c r="AC111" i="9"/>
  <c r="AC110" i="9"/>
  <c r="AC109" i="9"/>
  <c r="AC108" i="9"/>
  <c r="AC107" i="9"/>
  <c r="AC106" i="9"/>
  <c r="AC105" i="9"/>
  <c r="AC104" i="9"/>
  <c r="AC103" i="9"/>
  <c r="AC102" i="9"/>
  <c r="AC101" i="9"/>
  <c r="AC100" i="9"/>
  <c r="AC99" i="9"/>
  <c r="AC98" i="9"/>
  <c r="AC97" i="9"/>
  <c r="AC96" i="9"/>
  <c r="AC95" i="9"/>
  <c r="AC94" i="9"/>
  <c r="AC93" i="9"/>
  <c r="AC92" i="9"/>
  <c r="AC91" i="9"/>
  <c r="AC90" i="9"/>
  <c r="AC89" i="9"/>
  <c r="AC88" i="9"/>
  <c r="AC87" i="9"/>
  <c r="AC86" i="9"/>
  <c r="AC85" i="9"/>
  <c r="AC84" i="9"/>
  <c r="AC83" i="9"/>
  <c r="AC82" i="9"/>
  <c r="AC81" i="9"/>
  <c r="AC80" i="9"/>
  <c r="AC79" i="9"/>
  <c r="AC78" i="9"/>
  <c r="AC77" i="9"/>
  <c r="AC76" i="9"/>
  <c r="AC75" i="9"/>
  <c r="AC74" i="9"/>
  <c r="AC73" i="9"/>
  <c r="AC72" i="9"/>
  <c r="AC71" i="9"/>
  <c r="AC70" i="9"/>
  <c r="AC69" i="9"/>
  <c r="AC68" i="9"/>
  <c r="AC67" i="9"/>
  <c r="AC66" i="9"/>
  <c r="AC65" i="9"/>
  <c r="AC64" i="9"/>
  <c r="AC63" i="9"/>
  <c r="AC62" i="9"/>
  <c r="AC58" i="9"/>
  <c r="AA209" i="9"/>
  <c r="AA208" i="9"/>
  <c r="AA207" i="9"/>
  <c r="AA206" i="9"/>
  <c r="AA205" i="9"/>
  <c r="AA204" i="9"/>
  <c r="AA203" i="9"/>
  <c r="AA202" i="9"/>
  <c r="AA201" i="9"/>
  <c r="AA200" i="9"/>
  <c r="AA199" i="9"/>
  <c r="AA198" i="9"/>
  <c r="AA197" i="9"/>
  <c r="AA196" i="9"/>
  <c r="AA195" i="9"/>
  <c r="AA194" i="9"/>
  <c r="AA193" i="9"/>
  <c r="AA192" i="9"/>
  <c r="AA191" i="9"/>
  <c r="AA190" i="9"/>
  <c r="AA189" i="9"/>
  <c r="AA188" i="9"/>
  <c r="AA187" i="9"/>
  <c r="AA186" i="9"/>
  <c r="AA185" i="9"/>
  <c r="AA184" i="9"/>
  <c r="AA183" i="9"/>
  <c r="AA182" i="9"/>
  <c r="AA181" i="9"/>
  <c r="AA180" i="9"/>
  <c r="AA179" i="9"/>
  <c r="AA178" i="9"/>
  <c r="AA177" i="9"/>
  <c r="AA176" i="9"/>
  <c r="AA175" i="9"/>
  <c r="AA174" i="9"/>
  <c r="AA173" i="9"/>
  <c r="AA172" i="9"/>
  <c r="AA171" i="9"/>
  <c r="AA170" i="9"/>
  <c r="AA169" i="9"/>
  <c r="AA168" i="9"/>
  <c r="AA167" i="9"/>
  <c r="AA166" i="9"/>
  <c r="AA165" i="9"/>
  <c r="AA164" i="9"/>
  <c r="AA163" i="9"/>
  <c r="AA162" i="9"/>
  <c r="AA161" i="9"/>
  <c r="AA160" i="9"/>
  <c r="AA159" i="9"/>
  <c r="AA158" i="9"/>
  <c r="AA157" i="9"/>
  <c r="AA156" i="9"/>
  <c r="AA155" i="9"/>
  <c r="AA154" i="9"/>
  <c r="AA153" i="9"/>
  <c r="AA152" i="9"/>
  <c r="AA151" i="9"/>
  <c r="AA150" i="9"/>
  <c r="AA149" i="9"/>
  <c r="AA148" i="9"/>
  <c r="AA147" i="9"/>
  <c r="AA146" i="9"/>
  <c r="AA145" i="9"/>
  <c r="AA144" i="9"/>
  <c r="AA143" i="9"/>
  <c r="AA142" i="9"/>
  <c r="AA141" i="9"/>
  <c r="AA140" i="9"/>
  <c r="AA139" i="9"/>
  <c r="AA138" i="9"/>
  <c r="AA137" i="9"/>
  <c r="AA136" i="9"/>
  <c r="AA135" i="9"/>
  <c r="AA134" i="9"/>
  <c r="AA133" i="9"/>
  <c r="AA132" i="9"/>
  <c r="AA131" i="9"/>
  <c r="AA130" i="9"/>
  <c r="AA129" i="9"/>
  <c r="AA128" i="9"/>
  <c r="AA127" i="9"/>
  <c r="AA126" i="9"/>
  <c r="AA125" i="9"/>
  <c r="AA124" i="9"/>
  <c r="AA123" i="9"/>
  <c r="AA122" i="9"/>
  <c r="AA121" i="9"/>
  <c r="AA120" i="9"/>
  <c r="AA119" i="9"/>
  <c r="AA118" i="9"/>
  <c r="AA117" i="9"/>
  <c r="AA116" i="9"/>
  <c r="AA115" i="9"/>
  <c r="AA114" i="9"/>
  <c r="AA113" i="9"/>
  <c r="AA112" i="9"/>
  <c r="AA111" i="9"/>
  <c r="AA110" i="9"/>
  <c r="AA109" i="9"/>
  <c r="AA108" i="9"/>
  <c r="AA107" i="9"/>
  <c r="AA106" i="9"/>
  <c r="AA105" i="9"/>
  <c r="AA104" i="9"/>
  <c r="AA103" i="9"/>
  <c r="AA102" i="9"/>
  <c r="AA101" i="9"/>
  <c r="AA100" i="9"/>
  <c r="AA99" i="9"/>
  <c r="AA98" i="9"/>
  <c r="AA97" i="9"/>
  <c r="AA96" i="9"/>
  <c r="AA95" i="9"/>
  <c r="AA94" i="9"/>
  <c r="AA93" i="9"/>
  <c r="AA92" i="9"/>
  <c r="AA91" i="9"/>
  <c r="AA90" i="9"/>
  <c r="AA89" i="9"/>
  <c r="AA88" i="9"/>
  <c r="AA87" i="9"/>
  <c r="AA86" i="9"/>
  <c r="AA85" i="9"/>
  <c r="AA84" i="9"/>
  <c r="AA83" i="9"/>
  <c r="AA82" i="9"/>
  <c r="AA81" i="9"/>
  <c r="AA80" i="9"/>
  <c r="AA79" i="9"/>
  <c r="AA78" i="9"/>
  <c r="AA77" i="9"/>
  <c r="AA76" i="9"/>
  <c r="AA75" i="9"/>
  <c r="AA74" i="9"/>
  <c r="AA73" i="9"/>
  <c r="AA72" i="9"/>
  <c r="AA71" i="9"/>
  <c r="AA70" i="9"/>
  <c r="AA69" i="9"/>
  <c r="AA68" i="9"/>
  <c r="AA67" i="9"/>
  <c r="AA66" i="9"/>
  <c r="AA65" i="9"/>
  <c r="AA64" i="9"/>
  <c r="AA63" i="9"/>
  <c r="AA62" i="9"/>
  <c r="AA61" i="9"/>
  <c r="AA60" i="9"/>
  <c r="AA59" i="9"/>
  <c r="AA58" i="9"/>
  <c r="AA57" i="9"/>
  <c r="AA56" i="9"/>
  <c r="AA55" i="9"/>
  <c r="AA54" i="9"/>
  <c r="AA53" i="9"/>
  <c r="AA52" i="9"/>
  <c r="AA51" i="9"/>
  <c r="AA50" i="9"/>
  <c r="AA49" i="9"/>
  <c r="AA48" i="9"/>
  <c r="AA47" i="9"/>
  <c r="AA46" i="9"/>
  <c r="AA45" i="9"/>
  <c r="AA44" i="9"/>
  <c r="AA43" i="9"/>
  <c r="AA41" i="9"/>
  <c r="AA40" i="9"/>
  <c r="AA39" i="9"/>
  <c r="AA37" i="9"/>
  <c r="AA36" i="9"/>
  <c r="AA35" i="9"/>
  <c r="AA33" i="9"/>
  <c r="AA32" i="9"/>
  <c r="AA31" i="9"/>
  <c r="AA29" i="9"/>
  <c r="AA28" i="9"/>
  <c r="AA27" i="9"/>
  <c r="AA25" i="9"/>
  <c r="AA24" i="9"/>
  <c r="AA23" i="9"/>
  <c r="AA21" i="9"/>
  <c r="AA20" i="9"/>
  <c r="AA19" i="9"/>
  <c r="AA17" i="9"/>
  <c r="AA16" i="9"/>
  <c r="AA15" i="9"/>
  <c r="AA13" i="9"/>
  <c r="AA12" i="9"/>
  <c r="AA11" i="9"/>
  <c r="Z209" i="9"/>
  <c r="Z208" i="9"/>
  <c r="Z207" i="9"/>
  <c r="Z206" i="9"/>
  <c r="Z205" i="9"/>
  <c r="Z204" i="9"/>
  <c r="Z203" i="9"/>
  <c r="Z202" i="9"/>
  <c r="Z201" i="9"/>
  <c r="Z200" i="9"/>
  <c r="Z199" i="9"/>
  <c r="Z198" i="9"/>
  <c r="Z197" i="9"/>
  <c r="Z196" i="9"/>
  <c r="Z195" i="9"/>
  <c r="Z194" i="9"/>
  <c r="Z193" i="9"/>
  <c r="Z192" i="9"/>
  <c r="Z191" i="9"/>
  <c r="Z190" i="9"/>
  <c r="Z189" i="9"/>
  <c r="Z188" i="9"/>
  <c r="Z187" i="9"/>
  <c r="Z186" i="9"/>
  <c r="Z185" i="9"/>
  <c r="Z184" i="9"/>
  <c r="Z183" i="9"/>
  <c r="Z182" i="9"/>
  <c r="Z181" i="9"/>
  <c r="Z180" i="9"/>
  <c r="Z179" i="9"/>
  <c r="Z178" i="9"/>
  <c r="Z177" i="9"/>
  <c r="Z176" i="9"/>
  <c r="Z175" i="9"/>
  <c r="Z174" i="9"/>
  <c r="Z173" i="9"/>
  <c r="Z172" i="9"/>
  <c r="Z171" i="9"/>
  <c r="Z170" i="9"/>
  <c r="Z169" i="9"/>
  <c r="Z168" i="9"/>
  <c r="Z167" i="9"/>
  <c r="Z166" i="9"/>
  <c r="Z165" i="9"/>
  <c r="Z164" i="9"/>
  <c r="Z163" i="9"/>
  <c r="Z162" i="9"/>
  <c r="Z161" i="9"/>
  <c r="Z160" i="9"/>
  <c r="Z159" i="9"/>
  <c r="Z158" i="9"/>
  <c r="Z157" i="9"/>
  <c r="Z156" i="9"/>
  <c r="Z155" i="9"/>
  <c r="Z154" i="9"/>
  <c r="Z153" i="9"/>
  <c r="Z152" i="9"/>
  <c r="Z151" i="9"/>
  <c r="Z150" i="9"/>
  <c r="Z149" i="9"/>
  <c r="Z148" i="9"/>
  <c r="Z147" i="9"/>
  <c r="Z146" i="9"/>
  <c r="Z145" i="9"/>
  <c r="Z144" i="9"/>
  <c r="Z143" i="9"/>
  <c r="Z142" i="9"/>
  <c r="Z141" i="9"/>
  <c r="Z140" i="9"/>
  <c r="Z139" i="9"/>
  <c r="Z138" i="9"/>
  <c r="Z137" i="9"/>
  <c r="Z136" i="9"/>
  <c r="Z135" i="9"/>
  <c r="Z134" i="9"/>
  <c r="Z133" i="9"/>
  <c r="Z132" i="9"/>
  <c r="Z131" i="9"/>
  <c r="Z130" i="9"/>
  <c r="Z129" i="9"/>
  <c r="Z128" i="9"/>
  <c r="Z127" i="9"/>
  <c r="Z126" i="9"/>
  <c r="Z125" i="9"/>
  <c r="Z124" i="9"/>
  <c r="Z123" i="9"/>
  <c r="Z122" i="9"/>
  <c r="Z121" i="9"/>
  <c r="Z120" i="9"/>
  <c r="Z119" i="9"/>
  <c r="Z118" i="9"/>
  <c r="Z117" i="9"/>
  <c r="Z116" i="9"/>
  <c r="Z115" i="9"/>
  <c r="Z114" i="9"/>
  <c r="Z113" i="9"/>
  <c r="Z112" i="9"/>
  <c r="Z111" i="9"/>
  <c r="Z110" i="9"/>
  <c r="Z109" i="9"/>
  <c r="Z108" i="9"/>
  <c r="Z107" i="9"/>
  <c r="Z106" i="9"/>
  <c r="Z105" i="9"/>
  <c r="Z104" i="9"/>
  <c r="Z103" i="9"/>
  <c r="Z102" i="9"/>
  <c r="Z101" i="9"/>
  <c r="Z100" i="9"/>
  <c r="Z99" i="9"/>
  <c r="Z98" i="9"/>
  <c r="Z97" i="9"/>
  <c r="Z96" i="9"/>
  <c r="Z95" i="9"/>
  <c r="Z94" i="9"/>
  <c r="Z93" i="9"/>
  <c r="Z92" i="9"/>
  <c r="Z91" i="9"/>
  <c r="Z90" i="9"/>
  <c r="Z89" i="9"/>
  <c r="Z88" i="9"/>
  <c r="Z87" i="9"/>
  <c r="Z86" i="9"/>
  <c r="Z85" i="9"/>
  <c r="Z84" i="9"/>
  <c r="Z83" i="9"/>
  <c r="Z82" i="9"/>
  <c r="Z81" i="9"/>
  <c r="Z80" i="9"/>
  <c r="Z79" i="9"/>
  <c r="Z78" i="9"/>
  <c r="Z77" i="9"/>
  <c r="Z76" i="9"/>
  <c r="Z75" i="9"/>
  <c r="Z74" i="9"/>
  <c r="Z73" i="9"/>
  <c r="Z72" i="9"/>
  <c r="Z71" i="9"/>
  <c r="Z70" i="9"/>
  <c r="Z69" i="9"/>
  <c r="Z68" i="9"/>
  <c r="Z67" i="9"/>
  <c r="Z66" i="9"/>
  <c r="Z65" i="9"/>
  <c r="Z64" i="9"/>
  <c r="Z63" i="9"/>
  <c r="Z62" i="9"/>
  <c r="Z61" i="9"/>
  <c r="AB61" i="9" s="1"/>
  <c r="Z60" i="9"/>
  <c r="Z59" i="9"/>
  <c r="AB59" i="9" s="1"/>
  <c r="Z58" i="9"/>
  <c r="Z57" i="9"/>
  <c r="AB57" i="9" s="1"/>
  <c r="Z56" i="9"/>
  <c r="AB56" i="9" s="1"/>
  <c r="Z55" i="9"/>
  <c r="AB55" i="9" s="1"/>
  <c r="Z54" i="9"/>
  <c r="AB54" i="9" s="1"/>
  <c r="Z53" i="9"/>
  <c r="AB53" i="9" s="1"/>
  <c r="Z52" i="9"/>
  <c r="AB52" i="9" s="1"/>
  <c r="Z51" i="9"/>
  <c r="AB51" i="9" s="1"/>
  <c r="Z50" i="9"/>
  <c r="AB50" i="9" s="1"/>
  <c r="Z49" i="9"/>
  <c r="AB49" i="9" s="1"/>
  <c r="Z48" i="9"/>
  <c r="AB48" i="9" s="1"/>
  <c r="Z47" i="9"/>
  <c r="AB47" i="9" s="1"/>
  <c r="Z46" i="9"/>
  <c r="AB46" i="9" s="1"/>
  <c r="Z45" i="9"/>
  <c r="AB45" i="9" s="1"/>
  <c r="Z44" i="9"/>
  <c r="AB44" i="9" s="1"/>
  <c r="Z43" i="9"/>
  <c r="AH43" i="9" s="1"/>
  <c r="Z42" i="9"/>
  <c r="AB42" i="9" s="1"/>
  <c r="Z41" i="9"/>
  <c r="AH41" i="9" s="1"/>
  <c r="Z40" i="9"/>
  <c r="AB40" i="9" s="1"/>
  <c r="Z39" i="9"/>
  <c r="AB39" i="9" s="1"/>
  <c r="Z37" i="9"/>
  <c r="AH37" i="9" s="1"/>
  <c r="Z36" i="9"/>
  <c r="Z35" i="9"/>
  <c r="AB35" i="9" s="1"/>
  <c r="Z34" i="9"/>
  <c r="AH34" i="9" s="1"/>
  <c r="Z33" i="9"/>
  <c r="AH33" i="9" s="1"/>
  <c r="Z32" i="9"/>
  <c r="AB32" i="9" s="1"/>
  <c r="Z31" i="9"/>
  <c r="Z29" i="9"/>
  <c r="AH29" i="9" s="1"/>
  <c r="Z28" i="9"/>
  <c r="AB28" i="9" s="1"/>
  <c r="Z27" i="9"/>
  <c r="AH27" i="9" s="1"/>
  <c r="Z26" i="9"/>
  <c r="AH26" i="9" s="1"/>
  <c r="Z25" i="9"/>
  <c r="Z24" i="9"/>
  <c r="AB24" i="9" s="1"/>
  <c r="Z23" i="9"/>
  <c r="AB23" i="9" s="1"/>
  <c r="Z21" i="9"/>
  <c r="AB21" i="9" s="1"/>
  <c r="Z20" i="9"/>
  <c r="AH20" i="9" s="1"/>
  <c r="Z19" i="9"/>
  <c r="Z18" i="9"/>
  <c r="AH18" i="9" s="1"/>
  <c r="Z17" i="9"/>
  <c r="Z16" i="9"/>
  <c r="AH16" i="9" s="1"/>
  <c r="Z15" i="9"/>
  <c r="AB15" i="9" s="1"/>
  <c r="Z13" i="9"/>
  <c r="AB13" i="9" s="1"/>
  <c r="Z12" i="9"/>
  <c r="AH12" i="9" s="1"/>
  <c r="Z11" i="9"/>
  <c r="AB11" i="9" s="1"/>
  <c r="Y209" i="9"/>
  <c r="X209" i="9"/>
  <c r="Y208" i="9"/>
  <c r="X208" i="9"/>
  <c r="Y207" i="9"/>
  <c r="X207" i="9"/>
  <c r="Y206" i="9"/>
  <c r="X206" i="9"/>
  <c r="Y205" i="9"/>
  <c r="X205" i="9"/>
  <c r="Y204" i="9"/>
  <c r="X204" i="9"/>
  <c r="Y203" i="9"/>
  <c r="X203" i="9"/>
  <c r="Y202" i="9"/>
  <c r="X202" i="9"/>
  <c r="Y201" i="9"/>
  <c r="X201" i="9"/>
  <c r="Y200" i="9"/>
  <c r="X200" i="9"/>
  <c r="Y199" i="9"/>
  <c r="X199" i="9"/>
  <c r="Y198" i="9"/>
  <c r="X198" i="9"/>
  <c r="Y197" i="9"/>
  <c r="X197" i="9"/>
  <c r="Y196" i="9"/>
  <c r="X196" i="9"/>
  <c r="Y195" i="9"/>
  <c r="X195" i="9"/>
  <c r="Y194" i="9"/>
  <c r="X194" i="9"/>
  <c r="Y193" i="9"/>
  <c r="X193" i="9"/>
  <c r="Y192" i="9"/>
  <c r="X192" i="9"/>
  <c r="Y191" i="9"/>
  <c r="X191" i="9"/>
  <c r="Y190" i="9"/>
  <c r="X190" i="9"/>
  <c r="Y189" i="9"/>
  <c r="X189" i="9"/>
  <c r="Y188" i="9"/>
  <c r="X188" i="9"/>
  <c r="Y187" i="9"/>
  <c r="X187" i="9"/>
  <c r="Y186" i="9"/>
  <c r="X186" i="9"/>
  <c r="Y185" i="9"/>
  <c r="X185" i="9"/>
  <c r="Y184" i="9"/>
  <c r="X184" i="9"/>
  <c r="Y183" i="9"/>
  <c r="X183" i="9"/>
  <c r="Y182" i="9"/>
  <c r="X182" i="9"/>
  <c r="Y181" i="9"/>
  <c r="X181" i="9"/>
  <c r="Y180" i="9"/>
  <c r="X180" i="9"/>
  <c r="Y179" i="9"/>
  <c r="X179" i="9"/>
  <c r="Y178" i="9"/>
  <c r="X178" i="9"/>
  <c r="Y177" i="9"/>
  <c r="X177" i="9"/>
  <c r="Y176" i="9"/>
  <c r="X176" i="9"/>
  <c r="Y175" i="9"/>
  <c r="X175" i="9"/>
  <c r="Y174" i="9"/>
  <c r="X174" i="9"/>
  <c r="Y173" i="9"/>
  <c r="X173" i="9"/>
  <c r="Y172" i="9"/>
  <c r="X172" i="9"/>
  <c r="Y171" i="9"/>
  <c r="X171" i="9"/>
  <c r="Y170" i="9"/>
  <c r="X170" i="9"/>
  <c r="Y169" i="9"/>
  <c r="X169" i="9"/>
  <c r="Y168" i="9"/>
  <c r="X168" i="9"/>
  <c r="Y167" i="9"/>
  <c r="X167" i="9"/>
  <c r="Y166" i="9"/>
  <c r="X166" i="9"/>
  <c r="Y165" i="9"/>
  <c r="X165" i="9"/>
  <c r="Y164" i="9"/>
  <c r="X164" i="9"/>
  <c r="Y163" i="9"/>
  <c r="X163" i="9"/>
  <c r="Y162" i="9"/>
  <c r="X162" i="9"/>
  <c r="Y161" i="9"/>
  <c r="X161" i="9"/>
  <c r="Y160" i="9"/>
  <c r="X160" i="9"/>
  <c r="Y159" i="9"/>
  <c r="X159" i="9"/>
  <c r="Y158" i="9"/>
  <c r="X158" i="9"/>
  <c r="Y157" i="9"/>
  <c r="X157" i="9"/>
  <c r="Y156" i="9"/>
  <c r="X156" i="9"/>
  <c r="Y155" i="9"/>
  <c r="X155" i="9"/>
  <c r="Y154" i="9"/>
  <c r="X154" i="9"/>
  <c r="Y153" i="9"/>
  <c r="X153" i="9"/>
  <c r="Y152" i="9"/>
  <c r="X152" i="9"/>
  <c r="Y151" i="9"/>
  <c r="X151" i="9"/>
  <c r="Y150" i="9"/>
  <c r="X150" i="9"/>
  <c r="Y149" i="9"/>
  <c r="X149" i="9"/>
  <c r="Y148" i="9"/>
  <c r="X148" i="9"/>
  <c r="Y147" i="9"/>
  <c r="X147" i="9"/>
  <c r="Y146" i="9"/>
  <c r="X146" i="9"/>
  <c r="Y145" i="9"/>
  <c r="X145" i="9"/>
  <c r="Y144" i="9"/>
  <c r="X144" i="9"/>
  <c r="Y143" i="9"/>
  <c r="X143" i="9"/>
  <c r="Y142" i="9"/>
  <c r="X142" i="9"/>
  <c r="Y141" i="9"/>
  <c r="X141" i="9"/>
  <c r="Y140" i="9"/>
  <c r="X140" i="9"/>
  <c r="Y139" i="9"/>
  <c r="X139" i="9"/>
  <c r="Y138" i="9"/>
  <c r="X138" i="9"/>
  <c r="Y137" i="9"/>
  <c r="X137" i="9"/>
  <c r="Y136" i="9"/>
  <c r="X136" i="9"/>
  <c r="Y135" i="9"/>
  <c r="X135" i="9"/>
  <c r="Y134" i="9"/>
  <c r="X134" i="9"/>
  <c r="Y133" i="9"/>
  <c r="X133" i="9"/>
  <c r="Y132" i="9"/>
  <c r="X132" i="9"/>
  <c r="Y131" i="9"/>
  <c r="X131" i="9"/>
  <c r="Y130" i="9"/>
  <c r="X130" i="9"/>
  <c r="Y129" i="9"/>
  <c r="X129" i="9"/>
  <c r="Y128" i="9"/>
  <c r="X128" i="9"/>
  <c r="Y127" i="9"/>
  <c r="X127" i="9"/>
  <c r="Y126" i="9"/>
  <c r="X126" i="9"/>
  <c r="Y125" i="9"/>
  <c r="X125" i="9"/>
  <c r="Y124" i="9"/>
  <c r="X124" i="9"/>
  <c r="Y123" i="9"/>
  <c r="X123" i="9"/>
  <c r="Y122" i="9"/>
  <c r="X122" i="9"/>
  <c r="Y121" i="9"/>
  <c r="X121" i="9"/>
  <c r="Y120" i="9"/>
  <c r="X120" i="9"/>
  <c r="Y119" i="9"/>
  <c r="X119" i="9"/>
  <c r="Y118" i="9"/>
  <c r="X118" i="9"/>
  <c r="Y117" i="9"/>
  <c r="X117" i="9"/>
  <c r="Y116" i="9"/>
  <c r="X116" i="9"/>
  <c r="Y115" i="9"/>
  <c r="X115" i="9"/>
  <c r="Y114" i="9"/>
  <c r="X114" i="9"/>
  <c r="Y113" i="9"/>
  <c r="X113" i="9"/>
  <c r="Y112" i="9"/>
  <c r="X112" i="9"/>
  <c r="Y111" i="9"/>
  <c r="X111" i="9"/>
  <c r="Y110" i="9"/>
  <c r="X110" i="9"/>
  <c r="Y109" i="9"/>
  <c r="X109" i="9"/>
  <c r="Y108" i="9"/>
  <c r="X108" i="9"/>
  <c r="Y107" i="9"/>
  <c r="X107" i="9"/>
  <c r="Y106" i="9"/>
  <c r="X106" i="9"/>
  <c r="Y105" i="9"/>
  <c r="X105" i="9"/>
  <c r="Y104" i="9"/>
  <c r="X104" i="9"/>
  <c r="Y103" i="9"/>
  <c r="X103" i="9"/>
  <c r="X102" i="9"/>
  <c r="X101" i="9"/>
  <c r="X100" i="9"/>
  <c r="X99" i="9"/>
  <c r="X98" i="9"/>
  <c r="X97" i="9"/>
  <c r="X96" i="9"/>
  <c r="X95" i="9"/>
  <c r="X94" i="9"/>
  <c r="X93" i="9"/>
  <c r="X92" i="9"/>
  <c r="X91" i="9"/>
  <c r="X90" i="9"/>
  <c r="X89" i="9"/>
  <c r="X88" i="9"/>
  <c r="X87" i="9"/>
  <c r="X86" i="9"/>
  <c r="X85" i="9"/>
  <c r="X84" i="9"/>
  <c r="X83" i="9"/>
  <c r="X82" i="9"/>
  <c r="X81" i="9"/>
  <c r="X80" i="9"/>
  <c r="X79" i="9"/>
  <c r="X78" i="9"/>
  <c r="X77" i="9"/>
  <c r="X76" i="9"/>
  <c r="X75" i="9"/>
  <c r="X74" i="9"/>
  <c r="X73" i="9"/>
  <c r="X72" i="9"/>
  <c r="X71" i="9"/>
  <c r="X70" i="9"/>
  <c r="X69" i="9"/>
  <c r="X68" i="9"/>
  <c r="X67" i="9"/>
  <c r="X66" i="9"/>
  <c r="X65" i="9"/>
  <c r="X64" i="9"/>
  <c r="X63" i="9"/>
  <c r="X62" i="9"/>
  <c r="X61" i="9"/>
  <c r="X60" i="9"/>
  <c r="X59" i="9"/>
  <c r="X58" i="9"/>
  <c r="X57" i="9"/>
  <c r="X56" i="9"/>
  <c r="X55" i="9"/>
  <c r="X54" i="9"/>
  <c r="X53" i="9"/>
  <c r="X52" i="9"/>
  <c r="X51" i="9"/>
  <c r="X50" i="9"/>
  <c r="X49" i="9"/>
  <c r="X48" i="9"/>
  <c r="X47" i="9"/>
  <c r="X46" i="9"/>
  <c r="X45" i="9"/>
  <c r="X44" i="9"/>
  <c r="X43" i="9"/>
  <c r="X42" i="9"/>
  <c r="X41" i="9"/>
  <c r="X40" i="9"/>
  <c r="X39" i="9"/>
  <c r="X38" i="9"/>
  <c r="X37" i="9"/>
  <c r="X36" i="9"/>
  <c r="X35" i="9"/>
  <c r="X34" i="9"/>
  <c r="X33" i="9"/>
  <c r="X32" i="9"/>
  <c r="X31" i="9"/>
  <c r="X30" i="9"/>
  <c r="X29" i="9"/>
  <c r="X28" i="9"/>
  <c r="X27" i="9"/>
  <c r="X26" i="9"/>
  <c r="X25" i="9"/>
  <c r="X24" i="9"/>
  <c r="X23" i="9"/>
  <c r="X22" i="9"/>
  <c r="X21" i="9"/>
  <c r="X20" i="9"/>
  <c r="X19" i="9"/>
  <c r="X18" i="9"/>
  <c r="X17" i="9"/>
  <c r="X16" i="9"/>
  <c r="X15" i="9"/>
  <c r="X14" i="9"/>
  <c r="X13" i="9"/>
  <c r="X12" i="9"/>
  <c r="X11" i="9"/>
  <c r="S209" i="9"/>
  <c r="S208" i="9"/>
  <c r="S207" i="9"/>
  <c r="S206" i="9"/>
  <c r="S205" i="9"/>
  <c r="S204" i="9"/>
  <c r="S203" i="9"/>
  <c r="S202" i="9"/>
  <c r="S201" i="9"/>
  <c r="S200" i="9"/>
  <c r="S199" i="9"/>
  <c r="S198" i="9"/>
  <c r="S197" i="9"/>
  <c r="S196" i="9"/>
  <c r="S195" i="9"/>
  <c r="S194" i="9"/>
  <c r="S193" i="9"/>
  <c r="S192" i="9"/>
  <c r="S191" i="9"/>
  <c r="S190" i="9"/>
  <c r="S189" i="9"/>
  <c r="S188" i="9"/>
  <c r="S187" i="9"/>
  <c r="S186" i="9"/>
  <c r="S185" i="9"/>
  <c r="S184" i="9"/>
  <c r="S183" i="9"/>
  <c r="S182" i="9"/>
  <c r="S181" i="9"/>
  <c r="S180" i="9"/>
  <c r="S179" i="9"/>
  <c r="S178" i="9"/>
  <c r="S177" i="9"/>
  <c r="S176" i="9"/>
  <c r="S175" i="9"/>
  <c r="S174" i="9"/>
  <c r="S173" i="9"/>
  <c r="S172" i="9"/>
  <c r="S171" i="9"/>
  <c r="S170" i="9"/>
  <c r="S169" i="9"/>
  <c r="S168" i="9"/>
  <c r="S167" i="9"/>
  <c r="S166" i="9"/>
  <c r="S165" i="9"/>
  <c r="S164" i="9"/>
  <c r="S163" i="9"/>
  <c r="S162" i="9"/>
  <c r="S161" i="9"/>
  <c r="S160" i="9"/>
  <c r="S159" i="9"/>
  <c r="S158" i="9"/>
  <c r="S157" i="9"/>
  <c r="S156" i="9"/>
  <c r="S155" i="9"/>
  <c r="S154" i="9"/>
  <c r="S153" i="9"/>
  <c r="S152" i="9"/>
  <c r="S151" i="9"/>
  <c r="S150" i="9"/>
  <c r="S149" i="9"/>
  <c r="S148" i="9"/>
  <c r="S147" i="9"/>
  <c r="S146" i="9"/>
  <c r="S145" i="9"/>
  <c r="S144" i="9"/>
  <c r="S143" i="9"/>
  <c r="S142" i="9"/>
  <c r="S141" i="9"/>
  <c r="S140" i="9"/>
  <c r="S139" i="9"/>
  <c r="S138" i="9"/>
  <c r="S137" i="9"/>
  <c r="S136" i="9"/>
  <c r="S135" i="9"/>
  <c r="S134" i="9"/>
  <c r="S133" i="9"/>
  <c r="S132" i="9"/>
  <c r="S131" i="9"/>
  <c r="S130" i="9"/>
  <c r="S129" i="9"/>
  <c r="S128" i="9"/>
  <c r="S127" i="9"/>
  <c r="S126" i="9"/>
  <c r="S125" i="9"/>
  <c r="S124" i="9"/>
  <c r="S123" i="9"/>
  <c r="S122" i="9"/>
  <c r="S121" i="9"/>
  <c r="S120" i="9"/>
  <c r="S119" i="9"/>
  <c r="S118" i="9"/>
  <c r="S117" i="9"/>
  <c r="S116" i="9"/>
  <c r="S115" i="9"/>
  <c r="S114" i="9"/>
  <c r="S113" i="9"/>
  <c r="S112" i="9"/>
  <c r="S111" i="9"/>
  <c r="S110" i="9"/>
  <c r="S109" i="9"/>
  <c r="S108" i="9"/>
  <c r="S107" i="9"/>
  <c r="S106" i="9"/>
  <c r="S105" i="9"/>
  <c r="S104" i="9"/>
  <c r="S103" i="9"/>
  <c r="S102" i="9"/>
  <c r="S101" i="9"/>
  <c r="S100" i="9"/>
  <c r="S99" i="9"/>
  <c r="S98" i="9"/>
  <c r="S97" i="9"/>
  <c r="S96" i="9"/>
  <c r="S95" i="9"/>
  <c r="S94" i="9"/>
  <c r="S93" i="9"/>
  <c r="S92" i="9"/>
  <c r="S91" i="9"/>
  <c r="S90" i="9"/>
  <c r="S89" i="9"/>
  <c r="S88" i="9"/>
  <c r="S87" i="9"/>
  <c r="S86" i="9"/>
  <c r="S85" i="9"/>
  <c r="S84" i="9"/>
  <c r="S83" i="9"/>
  <c r="S82" i="9"/>
  <c r="S81" i="9"/>
  <c r="S80" i="9"/>
  <c r="S79" i="9"/>
  <c r="S78" i="9"/>
  <c r="S77" i="9"/>
  <c r="S76" i="9"/>
  <c r="S75" i="9"/>
  <c r="S74" i="9"/>
  <c r="S73" i="9"/>
  <c r="S72" i="9"/>
  <c r="S71" i="9"/>
  <c r="S70" i="9"/>
  <c r="S69" i="9"/>
  <c r="S68" i="9"/>
  <c r="S67" i="9"/>
  <c r="S66" i="9"/>
  <c r="S65" i="9"/>
  <c r="S64" i="9"/>
  <c r="S63" i="9"/>
  <c r="S62" i="9"/>
  <c r="S58" i="9"/>
  <c r="N209" i="9"/>
  <c r="M209" i="9"/>
  <c r="L209" i="9"/>
  <c r="K209" i="9"/>
  <c r="N208" i="9"/>
  <c r="M208" i="9"/>
  <c r="L208" i="9"/>
  <c r="K208" i="9"/>
  <c r="N207" i="9"/>
  <c r="M207" i="9"/>
  <c r="L207" i="9"/>
  <c r="K207" i="9"/>
  <c r="N206" i="9"/>
  <c r="M206" i="9"/>
  <c r="L206" i="9"/>
  <c r="K206" i="9"/>
  <c r="N205" i="9"/>
  <c r="M205" i="9"/>
  <c r="L205" i="9"/>
  <c r="K205" i="9"/>
  <c r="N204" i="9"/>
  <c r="M204" i="9"/>
  <c r="L204" i="9"/>
  <c r="K204" i="9"/>
  <c r="N203" i="9"/>
  <c r="M203" i="9"/>
  <c r="L203" i="9"/>
  <c r="K203" i="9"/>
  <c r="N202" i="9"/>
  <c r="M202" i="9"/>
  <c r="L202" i="9"/>
  <c r="K202" i="9"/>
  <c r="N201" i="9"/>
  <c r="M201" i="9"/>
  <c r="L201" i="9"/>
  <c r="K201" i="9"/>
  <c r="N200" i="9"/>
  <c r="M200" i="9"/>
  <c r="L200" i="9"/>
  <c r="K200" i="9"/>
  <c r="N199" i="9"/>
  <c r="M199" i="9"/>
  <c r="L199" i="9"/>
  <c r="K199" i="9"/>
  <c r="N198" i="9"/>
  <c r="M198" i="9"/>
  <c r="L198" i="9"/>
  <c r="K198" i="9"/>
  <c r="N197" i="9"/>
  <c r="M197" i="9"/>
  <c r="L197" i="9"/>
  <c r="K197" i="9"/>
  <c r="N196" i="9"/>
  <c r="M196" i="9"/>
  <c r="L196" i="9"/>
  <c r="K196" i="9"/>
  <c r="N195" i="9"/>
  <c r="M195" i="9"/>
  <c r="L195" i="9"/>
  <c r="K195" i="9"/>
  <c r="N194" i="9"/>
  <c r="M194" i="9"/>
  <c r="L194" i="9"/>
  <c r="K194" i="9"/>
  <c r="N193" i="9"/>
  <c r="M193" i="9"/>
  <c r="L193" i="9"/>
  <c r="K193" i="9"/>
  <c r="N192" i="9"/>
  <c r="M192" i="9"/>
  <c r="L192" i="9"/>
  <c r="K192" i="9"/>
  <c r="N191" i="9"/>
  <c r="M191" i="9"/>
  <c r="L191" i="9"/>
  <c r="K191" i="9"/>
  <c r="N190" i="9"/>
  <c r="M190" i="9"/>
  <c r="L190" i="9"/>
  <c r="K190" i="9"/>
  <c r="N189" i="9"/>
  <c r="M189" i="9"/>
  <c r="L189" i="9"/>
  <c r="K189" i="9"/>
  <c r="N188" i="9"/>
  <c r="M188" i="9"/>
  <c r="L188" i="9"/>
  <c r="K188" i="9"/>
  <c r="N187" i="9"/>
  <c r="M187" i="9"/>
  <c r="L187" i="9"/>
  <c r="K187" i="9"/>
  <c r="N186" i="9"/>
  <c r="M186" i="9"/>
  <c r="L186" i="9"/>
  <c r="K186" i="9"/>
  <c r="N185" i="9"/>
  <c r="M185" i="9"/>
  <c r="L185" i="9"/>
  <c r="K185" i="9"/>
  <c r="N184" i="9"/>
  <c r="M184" i="9"/>
  <c r="L184" i="9"/>
  <c r="K184" i="9"/>
  <c r="N183" i="9"/>
  <c r="M183" i="9"/>
  <c r="L183" i="9"/>
  <c r="K183" i="9"/>
  <c r="N182" i="9"/>
  <c r="M182" i="9"/>
  <c r="L182" i="9"/>
  <c r="K182" i="9"/>
  <c r="N181" i="9"/>
  <c r="M181" i="9"/>
  <c r="L181" i="9"/>
  <c r="K181" i="9"/>
  <c r="N180" i="9"/>
  <c r="M180" i="9"/>
  <c r="L180" i="9"/>
  <c r="K180" i="9"/>
  <c r="N179" i="9"/>
  <c r="M179" i="9"/>
  <c r="L179" i="9"/>
  <c r="K179" i="9"/>
  <c r="N178" i="9"/>
  <c r="M178" i="9"/>
  <c r="L178" i="9"/>
  <c r="K178" i="9"/>
  <c r="N177" i="9"/>
  <c r="M177" i="9"/>
  <c r="L177" i="9"/>
  <c r="K177" i="9"/>
  <c r="N176" i="9"/>
  <c r="M176" i="9"/>
  <c r="L176" i="9"/>
  <c r="K176" i="9"/>
  <c r="N175" i="9"/>
  <c r="M175" i="9"/>
  <c r="L175" i="9"/>
  <c r="K175" i="9"/>
  <c r="N174" i="9"/>
  <c r="M174" i="9"/>
  <c r="L174" i="9"/>
  <c r="K174" i="9"/>
  <c r="N173" i="9"/>
  <c r="M173" i="9"/>
  <c r="L173" i="9"/>
  <c r="K173" i="9"/>
  <c r="N172" i="9"/>
  <c r="M172" i="9"/>
  <c r="L172" i="9"/>
  <c r="K172" i="9"/>
  <c r="N171" i="9"/>
  <c r="M171" i="9"/>
  <c r="L171" i="9"/>
  <c r="K171" i="9"/>
  <c r="N170" i="9"/>
  <c r="M170" i="9"/>
  <c r="L170" i="9"/>
  <c r="K170" i="9"/>
  <c r="N169" i="9"/>
  <c r="M169" i="9"/>
  <c r="L169" i="9"/>
  <c r="K169" i="9"/>
  <c r="N168" i="9"/>
  <c r="M168" i="9"/>
  <c r="L168" i="9"/>
  <c r="K168" i="9"/>
  <c r="N167" i="9"/>
  <c r="M167" i="9"/>
  <c r="L167" i="9"/>
  <c r="K167" i="9"/>
  <c r="N166" i="9"/>
  <c r="M166" i="9"/>
  <c r="L166" i="9"/>
  <c r="K166" i="9"/>
  <c r="N165" i="9"/>
  <c r="M165" i="9"/>
  <c r="L165" i="9"/>
  <c r="K165" i="9"/>
  <c r="N164" i="9"/>
  <c r="M164" i="9"/>
  <c r="L164" i="9"/>
  <c r="K164" i="9"/>
  <c r="N163" i="9"/>
  <c r="M163" i="9"/>
  <c r="L163" i="9"/>
  <c r="K163" i="9"/>
  <c r="N162" i="9"/>
  <c r="M162" i="9"/>
  <c r="L162" i="9"/>
  <c r="K162" i="9"/>
  <c r="N161" i="9"/>
  <c r="M161" i="9"/>
  <c r="L161" i="9"/>
  <c r="K161" i="9"/>
  <c r="N160" i="9"/>
  <c r="M160" i="9"/>
  <c r="L160" i="9"/>
  <c r="K160" i="9"/>
  <c r="N159" i="9"/>
  <c r="M159" i="9"/>
  <c r="L159" i="9"/>
  <c r="K159" i="9"/>
  <c r="N158" i="9"/>
  <c r="M158" i="9"/>
  <c r="L158" i="9"/>
  <c r="K158" i="9"/>
  <c r="N157" i="9"/>
  <c r="M157" i="9"/>
  <c r="L157" i="9"/>
  <c r="K157" i="9"/>
  <c r="N156" i="9"/>
  <c r="M156" i="9"/>
  <c r="L156" i="9"/>
  <c r="K156" i="9"/>
  <c r="N155" i="9"/>
  <c r="M155" i="9"/>
  <c r="L155" i="9"/>
  <c r="K155" i="9"/>
  <c r="N154" i="9"/>
  <c r="M154" i="9"/>
  <c r="L154" i="9"/>
  <c r="K154" i="9"/>
  <c r="N153" i="9"/>
  <c r="M153" i="9"/>
  <c r="L153" i="9"/>
  <c r="K153" i="9"/>
  <c r="N152" i="9"/>
  <c r="M152" i="9"/>
  <c r="L152" i="9"/>
  <c r="K152" i="9"/>
  <c r="N151" i="9"/>
  <c r="M151" i="9"/>
  <c r="L151" i="9"/>
  <c r="K151" i="9"/>
  <c r="N150" i="9"/>
  <c r="M150" i="9"/>
  <c r="L150" i="9"/>
  <c r="K150" i="9"/>
  <c r="N149" i="9"/>
  <c r="M149" i="9"/>
  <c r="L149" i="9"/>
  <c r="K149" i="9"/>
  <c r="N148" i="9"/>
  <c r="M148" i="9"/>
  <c r="L148" i="9"/>
  <c r="K148" i="9"/>
  <c r="N147" i="9"/>
  <c r="M147" i="9"/>
  <c r="L147" i="9"/>
  <c r="K147" i="9"/>
  <c r="N146" i="9"/>
  <c r="M146" i="9"/>
  <c r="L146" i="9"/>
  <c r="K146" i="9"/>
  <c r="N145" i="9"/>
  <c r="M145" i="9"/>
  <c r="L145" i="9"/>
  <c r="K145" i="9"/>
  <c r="N144" i="9"/>
  <c r="M144" i="9"/>
  <c r="L144" i="9"/>
  <c r="K144" i="9"/>
  <c r="N143" i="9"/>
  <c r="M143" i="9"/>
  <c r="L143" i="9"/>
  <c r="K143" i="9"/>
  <c r="N142" i="9"/>
  <c r="M142" i="9"/>
  <c r="L142" i="9"/>
  <c r="K142" i="9"/>
  <c r="N141" i="9"/>
  <c r="M141" i="9"/>
  <c r="L141" i="9"/>
  <c r="K141" i="9"/>
  <c r="N140" i="9"/>
  <c r="M140" i="9"/>
  <c r="L140" i="9"/>
  <c r="K140" i="9"/>
  <c r="N139" i="9"/>
  <c r="M139" i="9"/>
  <c r="L139" i="9"/>
  <c r="K139" i="9"/>
  <c r="N138" i="9"/>
  <c r="M138" i="9"/>
  <c r="L138" i="9"/>
  <c r="K138" i="9"/>
  <c r="N137" i="9"/>
  <c r="M137" i="9"/>
  <c r="L137" i="9"/>
  <c r="K137" i="9"/>
  <c r="N136" i="9"/>
  <c r="M136" i="9"/>
  <c r="L136" i="9"/>
  <c r="K136" i="9"/>
  <c r="N135" i="9"/>
  <c r="M135" i="9"/>
  <c r="L135" i="9"/>
  <c r="K135" i="9"/>
  <c r="N134" i="9"/>
  <c r="M134" i="9"/>
  <c r="L134" i="9"/>
  <c r="K134" i="9"/>
  <c r="N133" i="9"/>
  <c r="M133" i="9"/>
  <c r="L133" i="9"/>
  <c r="K133" i="9"/>
  <c r="N132" i="9"/>
  <c r="M132" i="9"/>
  <c r="L132" i="9"/>
  <c r="K132" i="9"/>
  <c r="N131" i="9"/>
  <c r="M131" i="9"/>
  <c r="L131" i="9"/>
  <c r="K131" i="9"/>
  <c r="N130" i="9"/>
  <c r="M130" i="9"/>
  <c r="L130" i="9"/>
  <c r="K130" i="9"/>
  <c r="N129" i="9"/>
  <c r="M129" i="9"/>
  <c r="L129" i="9"/>
  <c r="K129" i="9"/>
  <c r="N128" i="9"/>
  <c r="M128" i="9"/>
  <c r="L128" i="9"/>
  <c r="K128" i="9"/>
  <c r="N127" i="9"/>
  <c r="M127" i="9"/>
  <c r="L127" i="9"/>
  <c r="K127" i="9"/>
  <c r="N126" i="9"/>
  <c r="M126" i="9"/>
  <c r="L126" i="9"/>
  <c r="K126" i="9"/>
  <c r="N125" i="9"/>
  <c r="M125" i="9"/>
  <c r="L125" i="9"/>
  <c r="K125" i="9"/>
  <c r="N124" i="9"/>
  <c r="M124" i="9"/>
  <c r="L124" i="9"/>
  <c r="K124" i="9"/>
  <c r="N123" i="9"/>
  <c r="M123" i="9"/>
  <c r="L123" i="9"/>
  <c r="K123" i="9"/>
  <c r="N122" i="9"/>
  <c r="M122" i="9"/>
  <c r="L122" i="9"/>
  <c r="K122" i="9"/>
  <c r="N121" i="9"/>
  <c r="M121" i="9"/>
  <c r="L121" i="9"/>
  <c r="K121" i="9"/>
  <c r="N120" i="9"/>
  <c r="M120" i="9"/>
  <c r="L120" i="9"/>
  <c r="K120" i="9"/>
  <c r="N119" i="9"/>
  <c r="M119" i="9"/>
  <c r="L119" i="9"/>
  <c r="K119" i="9"/>
  <c r="N118" i="9"/>
  <c r="M118" i="9"/>
  <c r="L118" i="9"/>
  <c r="K118" i="9"/>
  <c r="N117" i="9"/>
  <c r="M117" i="9"/>
  <c r="L117" i="9"/>
  <c r="K117" i="9"/>
  <c r="N116" i="9"/>
  <c r="M116" i="9"/>
  <c r="L116" i="9"/>
  <c r="K116" i="9"/>
  <c r="N115" i="9"/>
  <c r="M115" i="9"/>
  <c r="L115" i="9"/>
  <c r="K115" i="9"/>
  <c r="N114" i="9"/>
  <c r="M114" i="9"/>
  <c r="L114" i="9"/>
  <c r="K114" i="9"/>
  <c r="N113" i="9"/>
  <c r="M113" i="9"/>
  <c r="L113" i="9"/>
  <c r="K113" i="9"/>
  <c r="N112" i="9"/>
  <c r="M112" i="9"/>
  <c r="L112" i="9"/>
  <c r="K112" i="9"/>
  <c r="N111" i="9"/>
  <c r="M111" i="9"/>
  <c r="L111" i="9"/>
  <c r="K111" i="9"/>
  <c r="N110" i="9"/>
  <c r="M110" i="9"/>
  <c r="L110" i="9"/>
  <c r="K110" i="9"/>
  <c r="N109" i="9"/>
  <c r="M109" i="9"/>
  <c r="L109" i="9"/>
  <c r="K109" i="9"/>
  <c r="N108" i="9"/>
  <c r="M108" i="9"/>
  <c r="L108" i="9"/>
  <c r="K108" i="9"/>
  <c r="N107" i="9"/>
  <c r="M107" i="9"/>
  <c r="L107" i="9"/>
  <c r="K107" i="9"/>
  <c r="N106" i="9"/>
  <c r="M106" i="9"/>
  <c r="L106" i="9"/>
  <c r="K106" i="9"/>
  <c r="N105" i="9"/>
  <c r="M105" i="9"/>
  <c r="L105" i="9"/>
  <c r="K105" i="9"/>
  <c r="N104" i="9"/>
  <c r="M104" i="9"/>
  <c r="L104" i="9"/>
  <c r="K104" i="9"/>
  <c r="N103" i="9"/>
  <c r="M103" i="9"/>
  <c r="L103" i="9"/>
  <c r="K103" i="9"/>
  <c r="N102" i="9"/>
  <c r="M102" i="9"/>
  <c r="L102" i="9"/>
  <c r="K102" i="9"/>
  <c r="N101" i="9"/>
  <c r="M101" i="9"/>
  <c r="L101" i="9"/>
  <c r="K101" i="9"/>
  <c r="N100" i="9"/>
  <c r="M100" i="9"/>
  <c r="L100" i="9"/>
  <c r="K100" i="9"/>
  <c r="N99" i="9"/>
  <c r="M99" i="9"/>
  <c r="L99" i="9"/>
  <c r="K99" i="9"/>
  <c r="N98" i="9"/>
  <c r="M98" i="9"/>
  <c r="L98" i="9"/>
  <c r="K98" i="9"/>
  <c r="N97" i="9"/>
  <c r="M97" i="9"/>
  <c r="L97" i="9"/>
  <c r="K97" i="9"/>
  <c r="N96" i="9"/>
  <c r="M96" i="9"/>
  <c r="L96" i="9"/>
  <c r="K96" i="9"/>
  <c r="N95" i="9"/>
  <c r="M95" i="9"/>
  <c r="L95" i="9"/>
  <c r="K95" i="9"/>
  <c r="N94" i="9"/>
  <c r="M94" i="9"/>
  <c r="L94" i="9"/>
  <c r="K94" i="9"/>
  <c r="N93" i="9"/>
  <c r="M93" i="9"/>
  <c r="L93" i="9"/>
  <c r="K93" i="9"/>
  <c r="N92" i="9"/>
  <c r="M92" i="9"/>
  <c r="L92" i="9"/>
  <c r="K92" i="9"/>
  <c r="N91" i="9"/>
  <c r="M91" i="9"/>
  <c r="L91" i="9"/>
  <c r="K91" i="9"/>
  <c r="N90" i="9"/>
  <c r="M90" i="9"/>
  <c r="L90" i="9"/>
  <c r="K90" i="9"/>
  <c r="N89" i="9"/>
  <c r="M89" i="9"/>
  <c r="L89" i="9"/>
  <c r="K89" i="9"/>
  <c r="N88" i="9"/>
  <c r="M88" i="9"/>
  <c r="L88" i="9"/>
  <c r="K88" i="9"/>
  <c r="N87" i="9"/>
  <c r="M87" i="9"/>
  <c r="L87" i="9"/>
  <c r="K87" i="9"/>
  <c r="N86" i="9"/>
  <c r="M86" i="9"/>
  <c r="L86" i="9"/>
  <c r="K86" i="9"/>
  <c r="N85" i="9"/>
  <c r="M85" i="9"/>
  <c r="L85" i="9"/>
  <c r="K85" i="9"/>
  <c r="N84" i="9"/>
  <c r="M84" i="9"/>
  <c r="L84" i="9"/>
  <c r="K84" i="9"/>
  <c r="N83" i="9"/>
  <c r="M83" i="9"/>
  <c r="L83" i="9"/>
  <c r="K83" i="9"/>
  <c r="N82" i="9"/>
  <c r="M82" i="9"/>
  <c r="L82" i="9"/>
  <c r="K82" i="9"/>
  <c r="N81" i="9"/>
  <c r="M81" i="9"/>
  <c r="L81" i="9"/>
  <c r="K81" i="9"/>
  <c r="N80" i="9"/>
  <c r="M80" i="9"/>
  <c r="L80" i="9"/>
  <c r="K80" i="9"/>
  <c r="N79" i="9"/>
  <c r="M79" i="9"/>
  <c r="L79" i="9"/>
  <c r="K79" i="9"/>
  <c r="N78" i="9"/>
  <c r="M78" i="9"/>
  <c r="L78" i="9"/>
  <c r="K78" i="9"/>
  <c r="N77" i="9"/>
  <c r="M77" i="9"/>
  <c r="L77" i="9"/>
  <c r="K77" i="9"/>
  <c r="N76" i="9"/>
  <c r="M76" i="9"/>
  <c r="L76" i="9"/>
  <c r="K76" i="9"/>
  <c r="N75" i="9"/>
  <c r="M75" i="9"/>
  <c r="L75" i="9"/>
  <c r="K75" i="9"/>
  <c r="N74" i="9"/>
  <c r="M74" i="9"/>
  <c r="L74" i="9"/>
  <c r="K74" i="9"/>
  <c r="N73" i="9"/>
  <c r="M73" i="9"/>
  <c r="L73" i="9"/>
  <c r="K73" i="9"/>
  <c r="N72" i="9"/>
  <c r="M72" i="9"/>
  <c r="L72" i="9"/>
  <c r="K72" i="9"/>
  <c r="N71" i="9"/>
  <c r="M71" i="9"/>
  <c r="L71" i="9"/>
  <c r="K71" i="9"/>
  <c r="N70" i="9"/>
  <c r="M70" i="9"/>
  <c r="L70" i="9"/>
  <c r="K70" i="9"/>
  <c r="N69" i="9"/>
  <c r="M69" i="9"/>
  <c r="L69" i="9"/>
  <c r="K69" i="9"/>
  <c r="N68" i="9"/>
  <c r="M68" i="9"/>
  <c r="L68" i="9"/>
  <c r="K68" i="9"/>
  <c r="N67" i="9"/>
  <c r="M67" i="9"/>
  <c r="L67" i="9"/>
  <c r="K67" i="9"/>
  <c r="N66" i="9"/>
  <c r="M66" i="9"/>
  <c r="L66" i="9"/>
  <c r="K66" i="9"/>
  <c r="N65" i="9"/>
  <c r="M65" i="9"/>
  <c r="L65" i="9"/>
  <c r="K65" i="9"/>
  <c r="N64" i="9"/>
  <c r="M64" i="9"/>
  <c r="L64" i="9"/>
  <c r="K64" i="9"/>
  <c r="N63" i="9"/>
  <c r="M63" i="9"/>
  <c r="L63" i="9"/>
  <c r="K63" i="9"/>
  <c r="N62" i="9"/>
  <c r="M62" i="9"/>
  <c r="L62" i="9"/>
  <c r="K62" i="9"/>
  <c r="N61" i="9"/>
  <c r="M61" i="9"/>
  <c r="L61" i="9"/>
  <c r="K61" i="9"/>
  <c r="O61" i="9" s="1"/>
  <c r="S61" i="9" s="1"/>
  <c r="Y61" i="9" s="1"/>
  <c r="N60" i="9"/>
  <c r="M60" i="9"/>
  <c r="L60" i="9"/>
  <c r="K60" i="9"/>
  <c r="O60" i="9" s="1"/>
  <c r="S60" i="9" s="1"/>
  <c r="Y60" i="9" s="1"/>
  <c r="N59" i="9"/>
  <c r="M59" i="9"/>
  <c r="L59" i="9"/>
  <c r="K59" i="9"/>
  <c r="O59" i="9" s="1"/>
  <c r="S59" i="9" s="1"/>
  <c r="Y59" i="9" s="1"/>
  <c r="N58" i="9"/>
  <c r="M58" i="9"/>
  <c r="L58" i="9"/>
  <c r="K58" i="9"/>
  <c r="N57" i="9"/>
  <c r="M57" i="9"/>
  <c r="L57" i="9"/>
  <c r="K57" i="9"/>
  <c r="N56" i="9"/>
  <c r="M56" i="9"/>
  <c r="L56" i="9"/>
  <c r="K56" i="9"/>
  <c r="O56" i="9" s="1"/>
  <c r="S56" i="9" s="1"/>
  <c r="Y56" i="9" s="1"/>
  <c r="N55" i="9"/>
  <c r="M55" i="9"/>
  <c r="L55" i="9"/>
  <c r="K55" i="9"/>
  <c r="O55" i="9" s="1"/>
  <c r="S55" i="9" s="1"/>
  <c r="N54" i="9"/>
  <c r="M54" i="9"/>
  <c r="L54" i="9"/>
  <c r="K54" i="9"/>
  <c r="O54" i="9" s="1"/>
  <c r="S54" i="9" s="1"/>
  <c r="Y54" i="9" s="1"/>
  <c r="N53" i="9"/>
  <c r="M53" i="9"/>
  <c r="L53" i="9"/>
  <c r="K53" i="9"/>
  <c r="O53" i="9" s="1"/>
  <c r="S53" i="9" s="1"/>
  <c r="Y53" i="9" s="1"/>
  <c r="N52" i="9"/>
  <c r="M52" i="9"/>
  <c r="L52" i="9"/>
  <c r="K52" i="9"/>
  <c r="O52" i="9" s="1"/>
  <c r="S52" i="9" s="1"/>
  <c r="Y52" i="9" s="1"/>
  <c r="N51" i="9"/>
  <c r="M51" i="9"/>
  <c r="L51" i="9"/>
  <c r="K51" i="9"/>
  <c r="O51" i="9" s="1"/>
  <c r="S51" i="9" s="1"/>
  <c r="Y51" i="9" s="1"/>
  <c r="N50" i="9"/>
  <c r="M50" i="9"/>
  <c r="L50" i="9"/>
  <c r="K50" i="9"/>
  <c r="O50" i="9" s="1"/>
  <c r="S50" i="9" s="1"/>
  <c r="Y50" i="9" s="1"/>
  <c r="N49" i="9"/>
  <c r="M49" i="9"/>
  <c r="L49" i="9"/>
  <c r="K49" i="9"/>
  <c r="O49" i="9" s="1"/>
  <c r="S49" i="9" s="1"/>
  <c r="N48" i="9"/>
  <c r="M48" i="9"/>
  <c r="L48" i="9"/>
  <c r="K48" i="9"/>
  <c r="O48" i="9" s="1"/>
  <c r="S48" i="9" s="1"/>
  <c r="Y48" i="9" s="1"/>
  <c r="N47" i="9"/>
  <c r="M47" i="9"/>
  <c r="L47" i="9"/>
  <c r="K47" i="9"/>
  <c r="O47" i="9" s="1"/>
  <c r="S47" i="9" s="1"/>
  <c r="N46" i="9"/>
  <c r="M46" i="9"/>
  <c r="L46" i="9"/>
  <c r="K46" i="9"/>
  <c r="O46" i="9" s="1"/>
  <c r="S46" i="9" s="1"/>
  <c r="Y46" i="9" s="1"/>
  <c r="N45" i="9"/>
  <c r="M45" i="9"/>
  <c r="L45" i="9"/>
  <c r="K45" i="9"/>
  <c r="O45" i="9" s="1"/>
  <c r="N44" i="9"/>
  <c r="M44" i="9"/>
  <c r="L44" i="9"/>
  <c r="K44" i="9"/>
  <c r="O44" i="9" s="1"/>
  <c r="N43" i="9"/>
  <c r="M43" i="9"/>
  <c r="L43" i="9"/>
  <c r="K43" i="9"/>
  <c r="O43" i="9" s="1"/>
  <c r="N42" i="9"/>
  <c r="M42" i="9"/>
  <c r="N41" i="9"/>
  <c r="M41" i="9"/>
  <c r="L41" i="9"/>
  <c r="K41" i="9"/>
  <c r="O41" i="9" s="1"/>
  <c r="N40" i="9"/>
  <c r="M40" i="9"/>
  <c r="L40" i="9"/>
  <c r="K40" i="9"/>
  <c r="O40" i="9" s="1"/>
  <c r="N39" i="9"/>
  <c r="M39" i="9"/>
  <c r="L39" i="9"/>
  <c r="K39" i="9"/>
  <c r="O39" i="9" s="1"/>
  <c r="N38" i="9"/>
  <c r="M38" i="9"/>
  <c r="N37" i="9"/>
  <c r="M37" i="9"/>
  <c r="L37" i="9"/>
  <c r="K37" i="9"/>
  <c r="O37" i="9" s="1"/>
  <c r="N36" i="9"/>
  <c r="M36" i="9"/>
  <c r="L36" i="9"/>
  <c r="K36" i="9"/>
  <c r="O36" i="9" s="1"/>
  <c r="N35" i="9"/>
  <c r="M35" i="9"/>
  <c r="L35" i="9"/>
  <c r="K35" i="9"/>
  <c r="O35" i="9" s="1"/>
  <c r="N34" i="9"/>
  <c r="M34" i="9"/>
  <c r="N33" i="9"/>
  <c r="M33" i="9"/>
  <c r="L33" i="9"/>
  <c r="K33" i="9"/>
  <c r="O33" i="9" s="1"/>
  <c r="N32" i="9"/>
  <c r="M32" i="9"/>
  <c r="L32" i="9"/>
  <c r="K32" i="9"/>
  <c r="O32" i="9" s="1"/>
  <c r="N31" i="9"/>
  <c r="M31" i="9"/>
  <c r="L31" i="9"/>
  <c r="K31" i="9"/>
  <c r="O31" i="9" s="1"/>
  <c r="N30" i="9"/>
  <c r="M30" i="9"/>
  <c r="N29" i="9"/>
  <c r="M29" i="9"/>
  <c r="L29" i="9"/>
  <c r="K29" i="9"/>
  <c r="O29" i="9" s="1"/>
  <c r="N28" i="9"/>
  <c r="M28" i="9"/>
  <c r="L28" i="9"/>
  <c r="K28" i="9"/>
  <c r="O28" i="9" s="1"/>
  <c r="N27" i="9"/>
  <c r="M27" i="9"/>
  <c r="L27" i="9"/>
  <c r="K27" i="9"/>
  <c r="O27" i="9" s="1"/>
  <c r="N26" i="9"/>
  <c r="M26" i="9"/>
  <c r="N25" i="9"/>
  <c r="M25" i="9"/>
  <c r="L25" i="9"/>
  <c r="K25" i="9"/>
  <c r="O25" i="9" s="1"/>
  <c r="N24" i="9"/>
  <c r="M24" i="9"/>
  <c r="L24" i="9"/>
  <c r="K24" i="9"/>
  <c r="O24" i="9" s="1"/>
  <c r="N23" i="9"/>
  <c r="M23" i="9"/>
  <c r="L23" i="9"/>
  <c r="K23" i="9"/>
  <c r="O23" i="9" s="1"/>
  <c r="N22" i="9"/>
  <c r="M22" i="9"/>
  <c r="N21" i="9"/>
  <c r="M21" i="9"/>
  <c r="L21" i="9"/>
  <c r="K21" i="9"/>
  <c r="O21" i="9" s="1"/>
  <c r="N20" i="9"/>
  <c r="M20" i="9"/>
  <c r="L20" i="9"/>
  <c r="K20" i="9"/>
  <c r="O20" i="9" s="1"/>
  <c r="N19" i="9"/>
  <c r="M19" i="9"/>
  <c r="L19" i="9"/>
  <c r="K19" i="9"/>
  <c r="O19" i="9" s="1"/>
  <c r="N18" i="9"/>
  <c r="M18" i="9"/>
  <c r="N17" i="9"/>
  <c r="M17" i="9"/>
  <c r="L17" i="9"/>
  <c r="K17" i="9"/>
  <c r="O17" i="9" s="1"/>
  <c r="N16" i="9"/>
  <c r="M16" i="9"/>
  <c r="L16" i="9"/>
  <c r="K16" i="9"/>
  <c r="O16" i="9" s="1"/>
  <c r="N15" i="9"/>
  <c r="M15" i="9"/>
  <c r="L15" i="9"/>
  <c r="K15" i="9"/>
  <c r="O15" i="9" s="1"/>
  <c r="N14" i="9"/>
  <c r="M14" i="9"/>
  <c r="N13" i="9"/>
  <c r="M13" i="9"/>
  <c r="L13" i="9"/>
  <c r="K13" i="9"/>
  <c r="O13" i="9" s="1"/>
  <c r="N12" i="9"/>
  <c r="M12" i="9"/>
  <c r="L12" i="9"/>
  <c r="K12" i="9"/>
  <c r="O12" i="9" s="1"/>
  <c r="K11" i="9"/>
  <c r="O11" i="9" s="1"/>
  <c r="L11" i="9"/>
  <c r="M11" i="9"/>
  <c r="N11" i="9"/>
  <c r="X10" i="9"/>
  <c r="N10" i="9"/>
  <c r="R6" i="9"/>
  <c r="W6" i="9"/>
  <c r="V6" i="9"/>
  <c r="U6" i="9"/>
  <c r="T6" i="9"/>
  <c r="C6" i="9"/>
  <c r="Y58" i="9"/>
  <c r="Y62" i="9"/>
  <c r="Y63" i="9"/>
  <c r="Y64" i="9"/>
  <c r="Y65"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Y99" i="9"/>
  <c r="Y100" i="9"/>
  <c r="Y101" i="9"/>
  <c r="Y102" i="9"/>
  <c r="AJ23" i="9"/>
  <c r="AP23" i="9" s="1"/>
  <c r="AJ35" i="9"/>
  <c r="AJ37" i="9"/>
  <c r="AP37" i="9" s="1"/>
  <c r="AM12" i="9"/>
  <c r="AM24" i="9"/>
  <c r="AM28" i="9"/>
  <c r="AM36" i="9"/>
  <c r="AO36" i="9" s="1"/>
  <c r="AU36" i="9" s="1"/>
  <c r="AV36" i="9" s="1"/>
  <c r="AW36" i="9" s="1"/>
  <c r="AX36" i="9" s="1"/>
  <c r="AM40" i="9"/>
  <c r="AJ36" i="9"/>
  <c r="AP36" i="9" s="1"/>
  <c r="AJ28" i="9"/>
  <c r="AP28" i="9" s="1"/>
  <c r="AM23" i="9"/>
  <c r="AO23" i="9" s="1"/>
  <c r="AU23" i="9" s="1"/>
  <c r="AM27" i="9"/>
  <c r="AO27" i="9" s="1"/>
  <c r="AJ39" i="9"/>
  <c r="AP39" i="9" s="1"/>
  <c r="AM39" i="9"/>
  <c r="AM22" i="9"/>
  <c r="AO22" i="9" s="1"/>
  <c r="AU22" i="9" s="1"/>
  <c r="AM38" i="9"/>
  <c r="AG42" i="9"/>
  <c r="AI42" i="9" s="1"/>
  <c r="AK42" i="9" s="1"/>
  <c r="AL42" i="9" s="1"/>
  <c r="AO44" i="9"/>
  <c r="AM46" i="9"/>
  <c r="AM48" i="9"/>
  <c r="AM49" i="9"/>
  <c r="AG49" i="9"/>
  <c r="AM50" i="9"/>
  <c r="AM53" i="9"/>
  <c r="AO53" i="9" s="1"/>
  <c r="AR53" i="9" s="1"/>
  <c r="AG53" i="9"/>
  <c r="AM56" i="9"/>
  <c r="AR56" i="9" s="1"/>
  <c r="AM58" i="9"/>
  <c r="AM59" i="9"/>
  <c r="AG61" i="9"/>
  <c r="AI61" i="9" s="1"/>
  <c r="AK61" i="9" s="1"/>
  <c r="AL61" i="9" s="1"/>
  <c r="AM61" i="9"/>
  <c r="AO61" i="9" s="1"/>
  <c r="AQ61" i="9" s="1"/>
  <c r="AM62" i="9"/>
  <c r="AM64" i="9"/>
  <c r="AM66" i="9"/>
  <c r="AM67" i="9"/>
  <c r="AG70" i="9"/>
  <c r="AM72" i="9"/>
  <c r="AM74" i="9"/>
  <c r="AM75" i="9"/>
  <c r="AM80" i="9"/>
  <c r="AM81" i="9"/>
  <c r="AG81" i="9"/>
  <c r="AM82" i="9"/>
  <c r="AM83" i="9"/>
  <c r="AM85" i="9"/>
  <c r="AM88" i="9"/>
  <c r="AM89" i="9"/>
  <c r="AG89" i="9"/>
  <c r="AM90" i="9"/>
  <c r="AG94" i="9"/>
  <c r="AM96" i="9"/>
  <c r="AM98" i="9"/>
  <c r="AM99" i="9"/>
  <c r="AM101" i="9"/>
  <c r="AG101" i="9"/>
  <c r="AM102" i="9"/>
  <c r="AM104" i="9"/>
  <c r="AM105" i="9"/>
  <c r="AG105" i="9"/>
  <c r="AM106" i="9"/>
  <c r="AM107" i="9"/>
  <c r="AM109" i="9"/>
  <c r="AG109" i="9"/>
  <c r="AG110" i="9"/>
  <c r="AM112" i="9"/>
  <c r="AM113" i="9"/>
  <c r="AG113" i="9"/>
  <c r="AM114" i="9"/>
  <c r="AM115" i="9"/>
  <c r="AG117" i="9"/>
  <c r="AM117" i="9"/>
  <c r="AM118" i="9"/>
  <c r="AM120" i="9"/>
  <c r="AM121" i="9"/>
  <c r="AG121" i="9"/>
  <c r="AM122" i="9"/>
  <c r="AM123" i="9"/>
  <c r="AM125" i="9"/>
  <c r="AG125" i="9"/>
  <c r="AM126" i="9"/>
  <c r="AM128" i="9"/>
  <c r="AM129" i="9"/>
  <c r="AG129" i="9"/>
  <c r="AM130" i="9"/>
  <c r="AM131" i="9"/>
  <c r="AM133" i="9"/>
  <c r="AG133" i="9"/>
  <c r="AM134" i="9"/>
  <c r="AM136" i="9"/>
  <c r="AM137" i="9"/>
  <c r="AG137" i="9"/>
  <c r="AM138" i="9"/>
  <c r="AM139" i="9"/>
  <c r="AM141" i="9"/>
  <c r="AG141" i="9"/>
  <c r="AM142" i="9"/>
  <c r="AM144" i="9"/>
  <c r="AM145" i="9"/>
  <c r="AG145" i="9"/>
  <c r="AM146" i="9"/>
  <c r="AM147" i="9"/>
  <c r="AM149" i="9"/>
  <c r="AG149" i="9"/>
  <c r="AM150" i="9"/>
  <c r="AM152" i="9"/>
  <c r="AM153" i="9"/>
  <c r="AG153" i="9"/>
  <c r="AM154" i="9"/>
  <c r="AM155" i="9"/>
  <c r="AG157" i="9"/>
  <c r="AM157" i="9"/>
  <c r="AM158" i="9"/>
  <c r="AM160" i="9"/>
  <c r="AM161" i="9"/>
  <c r="AG161" i="9"/>
  <c r="AM162" i="9"/>
  <c r="AM163" i="9"/>
  <c r="AM165" i="9"/>
  <c r="AG165" i="9"/>
  <c r="AM166" i="9"/>
  <c r="AM168" i="9"/>
  <c r="AM169" i="9"/>
  <c r="AG169" i="9"/>
  <c r="AM170" i="9"/>
  <c r="AM171" i="9"/>
  <c r="AM173" i="9"/>
  <c r="AG173" i="9"/>
  <c r="AG174" i="9"/>
  <c r="AM176" i="9"/>
  <c r="AM177" i="9"/>
  <c r="AG177" i="9"/>
  <c r="AM178" i="9"/>
  <c r="AM179" i="9"/>
  <c r="AG181" i="9"/>
  <c r="AM181" i="9"/>
  <c r="AM182" i="9"/>
  <c r="AM184" i="9"/>
  <c r="AM185" i="9"/>
  <c r="AG185" i="9"/>
  <c r="AM186" i="9"/>
  <c r="AM187" i="9"/>
  <c r="AM189" i="9"/>
  <c r="AG189" i="9"/>
  <c r="AM190" i="9"/>
  <c r="AM192" i="9"/>
  <c r="AM193" i="9"/>
  <c r="AG193" i="9"/>
  <c r="AM194" i="9"/>
  <c r="AM195" i="9"/>
  <c r="AG197" i="9"/>
  <c r="AM197" i="9"/>
  <c r="AG198" i="9"/>
  <c r="AM200" i="9"/>
  <c r="AM201" i="9"/>
  <c r="AG201" i="9"/>
  <c r="AM202" i="9"/>
  <c r="AM203" i="9"/>
  <c r="AM205" i="9"/>
  <c r="AG205" i="9"/>
  <c r="AM206" i="9"/>
  <c r="AM208" i="9"/>
  <c r="AM209" i="9"/>
  <c r="AG209" i="9"/>
  <c r="AM37" i="9"/>
  <c r="AO37" i="9" s="1"/>
  <c r="D106" i="18"/>
  <c r="D107" i="18" s="1"/>
  <c r="D108" i="18" s="1"/>
  <c r="D109" i="18" s="1"/>
  <c r="D110" i="18" s="1"/>
  <c r="D111" i="18" s="1"/>
  <c r="D112" i="18" s="1"/>
  <c r="D113" i="18" s="1"/>
  <c r="D114" i="18" s="1"/>
  <c r="D115" i="18" s="1"/>
  <c r="D116" i="18" s="1"/>
  <c r="D117" i="18" s="1"/>
  <c r="D118" i="18" s="1"/>
  <c r="D119" i="18" s="1"/>
  <c r="D120" i="18" s="1"/>
  <c r="D121" i="18" s="1"/>
  <c r="D122" i="18" s="1"/>
  <c r="D123" i="18" s="1"/>
  <c r="D124" i="18" s="1"/>
  <c r="D125" i="18" s="1"/>
  <c r="D126" i="18" s="1"/>
  <c r="D127" i="18" s="1"/>
  <c r="D128" i="18" s="1"/>
  <c r="D129" i="18" s="1"/>
  <c r="D130" i="18" s="1"/>
  <c r="D131" i="18" s="1"/>
  <c r="D132" i="18" s="1"/>
  <c r="D133" i="18" s="1"/>
  <c r="D134" i="18" s="1"/>
  <c r="BH130" i="9"/>
  <c r="BH134" i="9"/>
  <c r="BE163" i="9"/>
  <c r="BE115" i="9"/>
  <c r="AJ40" i="9"/>
  <c r="AP40" i="9" s="1"/>
  <c r="BE15" i="9"/>
  <c r="BG15" i="9" s="1"/>
  <c r="BE71" i="9"/>
  <c r="BE136" i="9"/>
  <c r="BE184" i="9"/>
  <c r="BE205" i="9"/>
  <c r="BH178" i="9"/>
  <c r="BH122" i="9"/>
  <c r="BG81" i="9"/>
  <c r="BH106" i="9"/>
  <c r="BH166" i="9"/>
  <c r="BE79" i="9"/>
  <c r="BG87" i="9"/>
  <c r="BQ87" i="9"/>
  <c r="BO154" i="9"/>
  <c r="BH154" i="9"/>
  <c r="BE120" i="9"/>
  <c r="BE99" i="9"/>
  <c r="BH146" i="9"/>
  <c r="AJ24" i="9"/>
  <c r="AP24" i="9" s="1"/>
  <c r="BJ125" i="9"/>
  <c r="BR133" i="9"/>
  <c r="BQ133" i="9"/>
  <c r="BP133" i="9"/>
  <c r="BO133" i="9"/>
  <c r="BG133" i="9"/>
  <c r="BJ133" i="9"/>
  <c r="BI133" i="9"/>
  <c r="BH133" i="9"/>
  <c r="BE133" i="9"/>
  <c r="BR153" i="9"/>
  <c r="BP153" i="9"/>
  <c r="BG153" i="9"/>
  <c r="BI153" i="9"/>
  <c r="BE153" i="9"/>
  <c r="BR168" i="9"/>
  <c r="BQ168" i="9"/>
  <c r="BP168" i="9"/>
  <c r="BO168" i="9"/>
  <c r="BG168" i="9"/>
  <c r="BJ168" i="9"/>
  <c r="BI168" i="9"/>
  <c r="BH168" i="9"/>
  <c r="BR175" i="9"/>
  <c r="BQ175" i="9"/>
  <c r="BP175" i="9"/>
  <c r="BO175" i="9"/>
  <c r="BG175" i="9"/>
  <c r="BJ175" i="9"/>
  <c r="BI175" i="9"/>
  <c r="BH175" i="9"/>
  <c r="BE175" i="9"/>
  <c r="BR183" i="9"/>
  <c r="BQ183" i="9"/>
  <c r="BP183" i="9"/>
  <c r="BO183" i="9"/>
  <c r="BG183" i="9"/>
  <c r="BJ183" i="9"/>
  <c r="BI183" i="9"/>
  <c r="BE183" i="9"/>
  <c r="BH183" i="9"/>
  <c r="BQ129" i="9"/>
  <c r="BO129" i="9"/>
  <c r="BJ129" i="9"/>
  <c r="BH129" i="9"/>
  <c r="BR156" i="9"/>
  <c r="BQ156" i="9"/>
  <c r="BP156" i="9"/>
  <c r="BG156" i="9"/>
  <c r="BJ156" i="9"/>
  <c r="BO156" i="9"/>
  <c r="BI156" i="9"/>
  <c r="BE156" i="9"/>
  <c r="BH156" i="9"/>
  <c r="BR186" i="9"/>
  <c r="BQ186" i="9"/>
  <c r="BP186" i="9"/>
  <c r="BG186" i="9"/>
  <c r="BJ186" i="9"/>
  <c r="BI186" i="9"/>
  <c r="BE186" i="9"/>
  <c r="BO186" i="9"/>
  <c r="BQ206" i="9"/>
  <c r="BG206" i="9"/>
  <c r="BJ206" i="9"/>
  <c r="BE206" i="9"/>
  <c r="AJ16" i="9"/>
  <c r="AP16" i="9" s="1"/>
  <c r="BR65" i="9"/>
  <c r="BP65" i="9"/>
  <c r="BJ65" i="9"/>
  <c r="BQ65" i="9"/>
  <c r="BH65" i="9"/>
  <c r="BO65" i="9"/>
  <c r="BE65" i="9"/>
  <c r="BI65" i="9"/>
  <c r="BH69" i="9"/>
  <c r="BI69" i="9"/>
  <c r="BO89" i="9"/>
  <c r="BQ89" i="9"/>
  <c r="BG89" i="9"/>
  <c r="BE89" i="9"/>
  <c r="BP92" i="9"/>
  <c r="BO92" i="9"/>
  <c r="BR92" i="9"/>
  <c r="BJ92" i="9"/>
  <c r="BQ92" i="9"/>
  <c r="BH92" i="9"/>
  <c r="BI92" i="9"/>
  <c r="BE92" i="9"/>
  <c r="BG92" i="9"/>
  <c r="BP104" i="9"/>
  <c r="BO104" i="9"/>
  <c r="BR104" i="9"/>
  <c r="BG104" i="9"/>
  <c r="BJ104" i="9"/>
  <c r="BQ104" i="9"/>
  <c r="BI104" i="9"/>
  <c r="BH104" i="9"/>
  <c r="BP111" i="9"/>
  <c r="BO111" i="9"/>
  <c r="BR111" i="9"/>
  <c r="BG111" i="9"/>
  <c r="BJ111" i="9"/>
  <c r="BI111" i="9"/>
  <c r="BQ111" i="9"/>
  <c r="BH111" i="9"/>
  <c r="BE111" i="9"/>
  <c r="BO119" i="9"/>
  <c r="BR119" i="9"/>
  <c r="BG119" i="9"/>
  <c r="BI119" i="9"/>
  <c r="BE119" i="9"/>
  <c r="BH119" i="9"/>
  <c r="BP122" i="9"/>
  <c r="BO122" i="9"/>
  <c r="BR122" i="9"/>
  <c r="BQ122" i="9"/>
  <c r="BG122" i="9"/>
  <c r="BJ122" i="9"/>
  <c r="BI122" i="9"/>
  <c r="BE122" i="9"/>
  <c r="BE168" i="9"/>
  <c r="BG65" i="9"/>
  <c r="BQ127" i="9"/>
  <c r="BP127" i="9"/>
  <c r="BO127" i="9"/>
  <c r="BJ127" i="9"/>
  <c r="BI127" i="9"/>
  <c r="BH127" i="9"/>
  <c r="BR135" i="9"/>
  <c r="BQ135" i="9"/>
  <c r="BP135" i="9"/>
  <c r="BO135" i="9"/>
  <c r="BG135" i="9"/>
  <c r="BJ135" i="9"/>
  <c r="BI135" i="9"/>
  <c r="BE135" i="9"/>
  <c r="BH135" i="9"/>
  <c r="BR138" i="9"/>
  <c r="BQ138" i="9"/>
  <c r="BP138" i="9"/>
  <c r="BG138" i="9"/>
  <c r="BJ138" i="9"/>
  <c r="BI138" i="9"/>
  <c r="BE138" i="9"/>
  <c r="BO138" i="9"/>
  <c r="BR158" i="9"/>
  <c r="BQ158" i="9"/>
  <c r="BP158" i="9"/>
  <c r="BG158" i="9"/>
  <c r="BO158" i="9"/>
  <c r="BJ158" i="9"/>
  <c r="BI158" i="9"/>
  <c r="BE158" i="9"/>
  <c r="BH158" i="9"/>
  <c r="BR162" i="9"/>
  <c r="BQ162" i="9"/>
  <c r="BP162" i="9"/>
  <c r="BG162" i="9"/>
  <c r="BJ162" i="9"/>
  <c r="BI162" i="9"/>
  <c r="BE162" i="9"/>
  <c r="BO162" i="9"/>
  <c r="BR173" i="9"/>
  <c r="BQ173" i="9"/>
  <c r="BP173" i="9"/>
  <c r="BO173" i="9"/>
  <c r="BG173" i="9"/>
  <c r="BJ173" i="9"/>
  <c r="BI173" i="9"/>
  <c r="BH173" i="9"/>
  <c r="BE173" i="9"/>
  <c r="BR177" i="9"/>
  <c r="BQ177" i="9"/>
  <c r="BP177" i="9"/>
  <c r="BO177" i="9"/>
  <c r="BG177" i="9"/>
  <c r="BJ177" i="9"/>
  <c r="BI177" i="9"/>
  <c r="BH177" i="9"/>
  <c r="BE177" i="9"/>
  <c r="BR181" i="9"/>
  <c r="BQ181" i="9"/>
  <c r="BP181" i="9"/>
  <c r="BO181" i="9"/>
  <c r="BG181" i="9"/>
  <c r="BJ181" i="9"/>
  <c r="BI181" i="9"/>
  <c r="BH181" i="9"/>
  <c r="BE181" i="9"/>
  <c r="BR201" i="9"/>
  <c r="BQ201" i="9"/>
  <c r="BP201" i="9"/>
  <c r="BO201" i="9"/>
  <c r="BG201" i="9"/>
  <c r="BJ201" i="9"/>
  <c r="BI201" i="9"/>
  <c r="BH201" i="9"/>
  <c r="BE201" i="9"/>
  <c r="BQ204" i="9"/>
  <c r="BG204" i="9"/>
  <c r="BO204" i="9"/>
  <c r="BI204" i="9"/>
  <c r="BH89" i="9"/>
  <c r="BH138" i="9"/>
  <c r="J6" i="19"/>
  <c r="BQ63" i="9"/>
  <c r="BH63" i="9"/>
  <c r="BR71" i="9"/>
  <c r="BQ71" i="9"/>
  <c r="BJ71" i="9"/>
  <c r="BH71" i="9"/>
  <c r="BI71" i="9"/>
  <c r="BG71" i="9"/>
  <c r="BR74" i="9"/>
  <c r="BP74" i="9"/>
  <c r="BQ74" i="9"/>
  <c r="BO74" i="9"/>
  <c r="BJ74" i="9"/>
  <c r="BH74" i="9"/>
  <c r="BI74" i="9"/>
  <c r="BE74" i="9"/>
  <c r="BG74" i="9"/>
  <c r="BP94" i="9"/>
  <c r="BO94" i="9"/>
  <c r="BR94" i="9"/>
  <c r="BQ94" i="9"/>
  <c r="BJ94" i="9"/>
  <c r="BH94" i="9"/>
  <c r="BG94" i="9"/>
  <c r="BE94" i="9"/>
  <c r="BO98" i="9"/>
  <c r="BQ98" i="9"/>
  <c r="BH98" i="9"/>
  <c r="BI98" i="9"/>
  <c r="BP109" i="9"/>
  <c r="BO109" i="9"/>
  <c r="BR109" i="9"/>
  <c r="BQ109" i="9"/>
  <c r="BJ109" i="9"/>
  <c r="BI109" i="9"/>
  <c r="BE109" i="9"/>
  <c r="BP113" i="9"/>
  <c r="BO113" i="9"/>
  <c r="BR113" i="9"/>
  <c r="BG113" i="9"/>
  <c r="BQ113" i="9"/>
  <c r="BJ113" i="9"/>
  <c r="BI113" i="9"/>
  <c r="BH113" i="9"/>
  <c r="BE113" i="9"/>
  <c r="BP117" i="9"/>
  <c r="BO117" i="9"/>
  <c r="BR117" i="9"/>
  <c r="BG117" i="9"/>
  <c r="BQ117" i="9"/>
  <c r="BJ117" i="9"/>
  <c r="BI117" i="9"/>
  <c r="BH117" i="9"/>
  <c r="BE117" i="9"/>
  <c r="BE63" i="9"/>
  <c r="BE104" i="9"/>
  <c r="BI94" i="9"/>
  <c r="BH162" i="9"/>
  <c r="BH186" i="9"/>
  <c r="AJ14" i="9"/>
  <c r="AP14" i="9" s="1"/>
  <c r="AJ34" i="9"/>
  <c r="AP34" i="9" s="1"/>
  <c r="BR68" i="9"/>
  <c r="BP68" i="9"/>
  <c r="BQ68" i="9"/>
  <c r="BO68" i="9"/>
  <c r="BJ68" i="9"/>
  <c r="BH68" i="9"/>
  <c r="BI68" i="9"/>
  <c r="BG68" i="9"/>
  <c r="BE68" i="9"/>
  <c r="BR80" i="9"/>
  <c r="BP80" i="9"/>
  <c r="BQ80" i="9"/>
  <c r="BO80" i="9"/>
  <c r="BJ80" i="9"/>
  <c r="BH80" i="9"/>
  <c r="BI80" i="9"/>
  <c r="BG80" i="9"/>
  <c r="BE80" i="9"/>
  <c r="BP88" i="9"/>
  <c r="BO88" i="9"/>
  <c r="BR88" i="9"/>
  <c r="BJ88" i="9"/>
  <c r="BQ88" i="9"/>
  <c r="BH88" i="9"/>
  <c r="BI88" i="9"/>
  <c r="BG88" i="9"/>
  <c r="BE88" i="9"/>
  <c r="BP95" i="9"/>
  <c r="BO95" i="9"/>
  <c r="BR95" i="9"/>
  <c r="BJ95" i="9"/>
  <c r="BI95" i="9"/>
  <c r="BG95" i="9"/>
  <c r="BQ95" i="9"/>
  <c r="BH95" i="9"/>
  <c r="BP110" i="9"/>
  <c r="BR110" i="9"/>
  <c r="BG110" i="9"/>
  <c r="BI110" i="9"/>
  <c r="BP114" i="9"/>
  <c r="BR114" i="9"/>
  <c r="BG114" i="9"/>
  <c r="BI114" i="9"/>
  <c r="BP118" i="9"/>
  <c r="BO118" i="9"/>
  <c r="BR118" i="9"/>
  <c r="BQ118" i="9"/>
  <c r="BG118" i="9"/>
  <c r="BJ118" i="9"/>
  <c r="BI118" i="9"/>
  <c r="BE118" i="9"/>
  <c r="BJ132" i="9"/>
  <c r="BR139" i="9"/>
  <c r="BQ139" i="9"/>
  <c r="BP139" i="9"/>
  <c r="BO139" i="9"/>
  <c r="BG139" i="9"/>
  <c r="BJ139" i="9"/>
  <c r="BI139" i="9"/>
  <c r="BE139" i="9"/>
  <c r="BH139" i="9"/>
  <c r="BR144" i="9"/>
  <c r="BQ144" i="9"/>
  <c r="BP144" i="9"/>
  <c r="BO144" i="9"/>
  <c r="BG144" i="9"/>
  <c r="BJ144" i="9"/>
  <c r="BI144" i="9"/>
  <c r="BH144" i="9"/>
  <c r="BE144" i="9"/>
  <c r="BQ147" i="9"/>
  <c r="BO147" i="9"/>
  <c r="BJ147" i="9"/>
  <c r="BH147" i="9"/>
  <c r="BR152" i="9"/>
  <c r="BQ152" i="9"/>
  <c r="BP152" i="9"/>
  <c r="BO152" i="9"/>
  <c r="BG152" i="9"/>
  <c r="BJ152" i="9"/>
  <c r="BI152" i="9"/>
  <c r="BH152" i="9"/>
  <c r="BR159" i="9"/>
  <c r="BQ159" i="9"/>
  <c r="BP159" i="9"/>
  <c r="BO159" i="9"/>
  <c r="BG159" i="9"/>
  <c r="BJ159" i="9"/>
  <c r="BI159" i="9"/>
  <c r="BH159" i="9"/>
  <c r="BE159" i="9"/>
  <c r="BR174" i="9"/>
  <c r="BQ174" i="9"/>
  <c r="BP174" i="9"/>
  <c r="BG174" i="9"/>
  <c r="BO174" i="9"/>
  <c r="BJ174" i="9"/>
  <c r="BI174" i="9"/>
  <c r="BE174" i="9"/>
  <c r="BR178" i="9"/>
  <c r="BQ178" i="9"/>
  <c r="BP178" i="9"/>
  <c r="BG178" i="9"/>
  <c r="BJ178" i="9"/>
  <c r="BI178" i="9"/>
  <c r="BE178" i="9"/>
  <c r="BR182" i="9"/>
  <c r="BQ182" i="9"/>
  <c r="BP182" i="9"/>
  <c r="BG182" i="9"/>
  <c r="BO182" i="9"/>
  <c r="BJ182" i="9"/>
  <c r="BI182" i="9"/>
  <c r="BE182" i="9"/>
  <c r="BR205" i="9"/>
  <c r="BQ205" i="9"/>
  <c r="BP205" i="9"/>
  <c r="BO205" i="9"/>
  <c r="BG205" i="9"/>
  <c r="BJ205" i="9"/>
  <c r="BI205" i="9"/>
  <c r="BH205" i="9"/>
  <c r="BR209" i="9"/>
  <c r="BQ209" i="9"/>
  <c r="BP209" i="9"/>
  <c r="BO209" i="9"/>
  <c r="BG209" i="9"/>
  <c r="BJ209" i="9"/>
  <c r="BI209" i="9"/>
  <c r="BH209" i="9"/>
  <c r="BE209" i="9"/>
  <c r="BG83" i="9"/>
  <c r="BH118" i="9"/>
  <c r="BH182" i="9"/>
  <c r="BR62" i="9"/>
  <c r="BP62" i="9"/>
  <c r="BQ62" i="9"/>
  <c r="BO62" i="9"/>
  <c r="BJ62" i="9"/>
  <c r="BH62" i="9"/>
  <c r="BI62" i="9"/>
  <c r="BE62" i="9"/>
  <c r="BG62" i="9"/>
  <c r="BR66" i="9"/>
  <c r="BP66" i="9"/>
  <c r="BQ66" i="9"/>
  <c r="BO66" i="9"/>
  <c r="BJ66" i="9"/>
  <c r="BH66" i="9"/>
  <c r="BI66" i="9"/>
  <c r="BE66" i="9"/>
  <c r="BG66" i="9"/>
  <c r="BR70" i="9"/>
  <c r="BP70" i="9"/>
  <c r="BQ70" i="9"/>
  <c r="BO70" i="9"/>
  <c r="BJ70" i="9"/>
  <c r="BH70" i="9"/>
  <c r="BI70" i="9"/>
  <c r="BE70" i="9"/>
  <c r="BG70" i="9"/>
  <c r="BG93" i="9"/>
  <c r="BP97" i="9"/>
  <c r="BO97" i="9"/>
  <c r="BR97" i="9"/>
  <c r="BQ97" i="9"/>
  <c r="BJ97" i="9"/>
  <c r="BG97" i="9"/>
  <c r="BI97" i="9"/>
  <c r="BE97" i="9"/>
  <c r="BP105" i="9"/>
  <c r="BO105" i="9"/>
  <c r="BR105" i="9"/>
  <c r="BG105" i="9"/>
  <c r="BQ105" i="9"/>
  <c r="BJ105" i="9"/>
  <c r="BI105" i="9"/>
  <c r="BH105" i="9"/>
  <c r="BE105" i="9"/>
  <c r="BP108" i="9"/>
  <c r="BO108" i="9"/>
  <c r="BR108" i="9"/>
  <c r="BG108" i="9"/>
  <c r="BJ108" i="9"/>
  <c r="BQ108" i="9"/>
  <c r="BI108" i="9"/>
  <c r="BE108" i="9"/>
  <c r="BH108" i="9"/>
  <c r="BP116" i="9"/>
  <c r="BR116" i="9"/>
  <c r="BG116" i="9"/>
  <c r="BJ116" i="9"/>
  <c r="BI116" i="9"/>
  <c r="BH116" i="9"/>
  <c r="BE116" i="9"/>
  <c r="BO123" i="9"/>
  <c r="BR123" i="9"/>
  <c r="BG123" i="9"/>
  <c r="BI123" i="9"/>
  <c r="BE123" i="9"/>
  <c r="BQ123" i="9"/>
  <c r="BR126" i="9"/>
  <c r="BQ126" i="9"/>
  <c r="BP126" i="9"/>
  <c r="BG126" i="9"/>
  <c r="BO126" i="9"/>
  <c r="BJ126" i="9"/>
  <c r="BI126" i="9"/>
  <c r="BE126" i="9"/>
  <c r="BR130" i="9"/>
  <c r="BQ130" i="9"/>
  <c r="BP130" i="9"/>
  <c r="BJ130" i="9"/>
  <c r="BI130" i="9"/>
  <c r="BE130" i="9"/>
  <c r="BR134" i="9"/>
  <c r="BQ134" i="9"/>
  <c r="BP134" i="9"/>
  <c r="BG134" i="9"/>
  <c r="BO134" i="9"/>
  <c r="BJ134" i="9"/>
  <c r="BI134" i="9"/>
  <c r="BE134" i="9"/>
  <c r="BQ157" i="9"/>
  <c r="BO157" i="9"/>
  <c r="BJ157" i="9"/>
  <c r="BH157" i="9"/>
  <c r="BR161" i="9"/>
  <c r="BQ161" i="9"/>
  <c r="BP161" i="9"/>
  <c r="BO161" i="9"/>
  <c r="BG161" i="9"/>
  <c r="BJ161" i="9"/>
  <c r="BI161" i="9"/>
  <c r="BH161" i="9"/>
  <c r="BE161" i="9"/>
  <c r="BR169" i="9"/>
  <c r="BQ169" i="9"/>
  <c r="BP169" i="9"/>
  <c r="BO169" i="9"/>
  <c r="BG169" i="9"/>
  <c r="BJ169" i="9"/>
  <c r="BI169" i="9"/>
  <c r="BH169" i="9"/>
  <c r="BE169" i="9"/>
  <c r="BR172" i="9"/>
  <c r="BQ172" i="9"/>
  <c r="BP172" i="9"/>
  <c r="BG172" i="9"/>
  <c r="BJ172" i="9"/>
  <c r="BO172" i="9"/>
  <c r="BI172" i="9"/>
  <c r="BE172" i="9"/>
  <c r="BH172" i="9"/>
  <c r="BR180" i="9"/>
  <c r="BQ180" i="9"/>
  <c r="BP180" i="9"/>
  <c r="BG180" i="9"/>
  <c r="BJ180" i="9"/>
  <c r="BO180" i="9"/>
  <c r="BI180" i="9"/>
  <c r="BH180" i="9"/>
  <c r="BE180" i="9"/>
  <c r="BR187" i="9"/>
  <c r="BQ187" i="9"/>
  <c r="BP187" i="9"/>
  <c r="BO187" i="9"/>
  <c r="BG187" i="9"/>
  <c r="BJ187" i="9"/>
  <c r="BI187" i="9"/>
  <c r="BE187" i="9"/>
  <c r="BH187" i="9"/>
  <c r="BR192" i="9"/>
  <c r="BP192" i="9"/>
  <c r="BG192" i="9"/>
  <c r="BE192" i="9"/>
  <c r="BH192" i="9"/>
  <c r="BR195" i="9"/>
  <c r="BQ195" i="9"/>
  <c r="BP195" i="9"/>
  <c r="BO195" i="9"/>
  <c r="BG195" i="9"/>
  <c r="BJ195" i="9"/>
  <c r="BI195" i="9"/>
  <c r="BE195" i="9"/>
  <c r="BH195" i="9"/>
  <c r="BR200" i="9"/>
  <c r="BP200" i="9"/>
  <c r="BG200" i="9"/>
  <c r="BE200" i="9"/>
  <c r="BH200" i="9"/>
  <c r="BR207" i="9"/>
  <c r="BQ207" i="9"/>
  <c r="BP207" i="9"/>
  <c r="BO207" i="9"/>
  <c r="BG207" i="9"/>
  <c r="BJ207" i="9"/>
  <c r="BI207" i="9"/>
  <c r="BH207" i="9"/>
  <c r="BE207" i="9"/>
  <c r="BE152" i="9"/>
  <c r="BH97" i="9"/>
  <c r="BH126" i="9"/>
  <c r="BH174" i="9"/>
  <c r="BO178" i="9"/>
  <c r="BP64" i="9"/>
  <c r="BQ64" i="9"/>
  <c r="BO64" i="9"/>
  <c r="BH64" i="9"/>
  <c r="BI64" i="9"/>
  <c r="BG64" i="9"/>
  <c r="BR72" i="9"/>
  <c r="BP72" i="9"/>
  <c r="BQ72" i="9"/>
  <c r="BO72" i="9"/>
  <c r="BJ72" i="9"/>
  <c r="BH72" i="9"/>
  <c r="BI72" i="9"/>
  <c r="BG72" i="9"/>
  <c r="BP79" i="9"/>
  <c r="BQ79" i="9"/>
  <c r="BJ79" i="9"/>
  <c r="BR82" i="9"/>
  <c r="BP82" i="9"/>
  <c r="BQ82" i="9"/>
  <c r="BJ82" i="9"/>
  <c r="BH82" i="9"/>
  <c r="BI82" i="9"/>
  <c r="BG82" i="9"/>
  <c r="BJ85" i="9"/>
  <c r="BE85" i="9"/>
  <c r="BP87" i="9"/>
  <c r="BO87" i="9"/>
  <c r="BR87" i="9"/>
  <c r="BJ87" i="9"/>
  <c r="BH87" i="9"/>
  <c r="BP90" i="9"/>
  <c r="BO90" i="9"/>
  <c r="BR90" i="9"/>
  <c r="BQ90" i="9"/>
  <c r="BJ90" i="9"/>
  <c r="BH90" i="9"/>
  <c r="BE90" i="9"/>
  <c r="BI90" i="9"/>
  <c r="BO100" i="9"/>
  <c r="BJ100" i="9"/>
  <c r="BH100" i="9"/>
  <c r="BP102" i="9"/>
  <c r="BO102" i="9"/>
  <c r="BR102" i="9"/>
  <c r="BQ102" i="9"/>
  <c r="BJ102" i="9"/>
  <c r="BH102" i="9"/>
  <c r="BE102" i="9"/>
  <c r="BG102" i="9"/>
  <c r="BO107" i="9"/>
  <c r="BG107" i="9"/>
  <c r="BI107" i="9"/>
  <c r="BP112" i="9"/>
  <c r="BR112" i="9"/>
  <c r="BJ112" i="9"/>
  <c r="BI112" i="9"/>
  <c r="BE112" i="9"/>
  <c r="BP115" i="9"/>
  <c r="BO115" i="9"/>
  <c r="BR115" i="9"/>
  <c r="BG115" i="9"/>
  <c r="BJ115" i="9"/>
  <c r="BI115" i="9"/>
  <c r="BQ115" i="9"/>
  <c r="BP120" i="9"/>
  <c r="BR120" i="9"/>
  <c r="BJ120" i="9"/>
  <c r="BI120" i="9"/>
  <c r="BR137" i="9"/>
  <c r="BQ137" i="9"/>
  <c r="BP137" i="9"/>
  <c r="BO137" i="9"/>
  <c r="BG137" i="9"/>
  <c r="BJ137" i="9"/>
  <c r="BI137" i="9"/>
  <c r="BH137" i="9"/>
  <c r="BR140" i="9"/>
  <c r="BQ140" i="9"/>
  <c r="BP140" i="9"/>
  <c r="BG140" i="9"/>
  <c r="BJ140" i="9"/>
  <c r="BO140" i="9"/>
  <c r="BI140" i="9"/>
  <c r="BE140" i="9"/>
  <c r="BH140" i="9"/>
  <c r="BR142" i="9"/>
  <c r="BQ142" i="9"/>
  <c r="BP142" i="9"/>
  <c r="BG142" i="9"/>
  <c r="BO142" i="9"/>
  <c r="BJ142" i="9"/>
  <c r="BI142" i="9"/>
  <c r="BE142" i="9"/>
  <c r="BQ145" i="9"/>
  <c r="BO145" i="9"/>
  <c r="BJ145" i="9"/>
  <c r="BH145" i="9"/>
  <c r="BR148" i="9"/>
  <c r="BQ148" i="9"/>
  <c r="BP148" i="9"/>
  <c r="BG148" i="9"/>
  <c r="BJ148" i="9"/>
  <c r="BO148" i="9"/>
  <c r="BI148" i="9"/>
  <c r="BH148" i="9"/>
  <c r="BR150" i="9"/>
  <c r="BQ150" i="9"/>
  <c r="BP150" i="9"/>
  <c r="BG150" i="9"/>
  <c r="BO150" i="9"/>
  <c r="BJ150" i="9"/>
  <c r="BI150" i="9"/>
  <c r="BE150" i="9"/>
  <c r="BR155" i="9"/>
  <c r="BP155" i="9"/>
  <c r="BG155" i="9"/>
  <c r="BI155" i="9"/>
  <c r="BR160" i="9"/>
  <c r="BQ160" i="9"/>
  <c r="BP160" i="9"/>
  <c r="BO160" i="9"/>
  <c r="BG160" i="9"/>
  <c r="BJ160" i="9"/>
  <c r="BI160" i="9"/>
  <c r="BH160" i="9"/>
  <c r="BE160" i="9"/>
  <c r="BR163" i="9"/>
  <c r="BQ163" i="9"/>
  <c r="BP163" i="9"/>
  <c r="BO163" i="9"/>
  <c r="BG163" i="9"/>
  <c r="BJ163" i="9"/>
  <c r="BI163" i="9"/>
  <c r="BR165" i="9"/>
  <c r="BQ165" i="9"/>
  <c r="BP165" i="9"/>
  <c r="BO165" i="9"/>
  <c r="BG165" i="9"/>
  <c r="BJ165" i="9"/>
  <c r="BI165" i="9"/>
  <c r="BH165" i="9"/>
  <c r="BE165" i="9"/>
  <c r="BR167" i="9"/>
  <c r="BQ167" i="9"/>
  <c r="BP167" i="9"/>
  <c r="BO167" i="9"/>
  <c r="BG167" i="9"/>
  <c r="BJ167" i="9"/>
  <c r="BI167" i="9"/>
  <c r="BE167" i="9"/>
  <c r="BR170" i="9"/>
  <c r="BQ170" i="9"/>
  <c r="BP170" i="9"/>
  <c r="BG170" i="9"/>
  <c r="BJ170" i="9"/>
  <c r="BI170" i="9"/>
  <c r="BE170" i="9"/>
  <c r="BO170" i="9"/>
  <c r="BR185" i="9"/>
  <c r="BQ185" i="9"/>
  <c r="BP185" i="9"/>
  <c r="BO185" i="9"/>
  <c r="BG185" i="9"/>
  <c r="BJ185" i="9"/>
  <c r="BI185" i="9"/>
  <c r="BH185" i="9"/>
  <c r="BR188" i="9"/>
  <c r="BQ188" i="9"/>
  <c r="BP188" i="9"/>
  <c r="BG188" i="9"/>
  <c r="BJ188" i="9"/>
  <c r="BO188" i="9"/>
  <c r="BI188" i="9"/>
  <c r="BE188" i="9"/>
  <c r="BH188" i="9"/>
  <c r="BR190" i="9"/>
  <c r="BP190" i="9"/>
  <c r="BO190" i="9"/>
  <c r="BI190" i="9"/>
  <c r="BR193" i="9"/>
  <c r="BQ193" i="9"/>
  <c r="BP193" i="9"/>
  <c r="BO193" i="9"/>
  <c r="BG193" i="9"/>
  <c r="BJ193" i="9"/>
  <c r="BI193" i="9"/>
  <c r="BH193" i="9"/>
  <c r="BE193" i="9"/>
  <c r="BQ196" i="9"/>
  <c r="BG196" i="9"/>
  <c r="BE196" i="9"/>
  <c r="BI196" i="9"/>
  <c r="BR198" i="9"/>
  <c r="BP198" i="9"/>
  <c r="BO198" i="9"/>
  <c r="BI198" i="9"/>
  <c r="BR203" i="9"/>
  <c r="BQ203" i="9"/>
  <c r="BP203" i="9"/>
  <c r="BO203" i="9"/>
  <c r="BG203" i="9"/>
  <c r="BJ203" i="9"/>
  <c r="BI203" i="9"/>
  <c r="BE203" i="9"/>
  <c r="BR208" i="9"/>
  <c r="BQ208" i="9"/>
  <c r="BP208" i="9"/>
  <c r="BO208" i="9"/>
  <c r="BG208" i="9"/>
  <c r="BJ208" i="9"/>
  <c r="BE208" i="9"/>
  <c r="BI208" i="9"/>
  <c r="BH208" i="9"/>
  <c r="BE64" i="9"/>
  <c r="BE72" i="9"/>
  <c r="BE137" i="9"/>
  <c r="BE148" i="9"/>
  <c r="BG90" i="9"/>
  <c r="BI100" i="9"/>
  <c r="BH107" i="9"/>
  <c r="BH115" i="9"/>
  <c r="BH155" i="9"/>
  <c r="BH163" i="9"/>
  <c r="BH203" i="9"/>
  <c r="BO79" i="9"/>
  <c r="BQ107" i="9"/>
  <c r="BR58" i="9"/>
  <c r="BP58" i="9"/>
  <c r="BQ58" i="9"/>
  <c r="BO58" i="9"/>
  <c r="BJ58" i="9"/>
  <c r="BH58" i="9"/>
  <c r="BI58" i="9"/>
  <c r="BE58" i="9"/>
  <c r="BG58" i="9"/>
  <c r="BP73" i="9"/>
  <c r="BR76" i="9"/>
  <c r="BP76" i="9"/>
  <c r="BQ76" i="9"/>
  <c r="BO76" i="9"/>
  <c r="BJ76" i="9"/>
  <c r="BH76" i="9"/>
  <c r="BI76" i="9"/>
  <c r="BG76" i="9"/>
  <c r="BR78" i="9"/>
  <c r="BP78" i="9"/>
  <c r="BQ78" i="9"/>
  <c r="BO78" i="9"/>
  <c r="BJ78" i="9"/>
  <c r="BH78" i="9"/>
  <c r="BI78" i="9"/>
  <c r="BE78" i="9"/>
  <c r="BG78" i="9"/>
  <c r="BR81" i="9"/>
  <c r="BP81" i="9"/>
  <c r="BJ81" i="9"/>
  <c r="BQ81" i="9"/>
  <c r="BH81" i="9"/>
  <c r="BO81" i="9"/>
  <c r="BE81" i="9"/>
  <c r="BR84" i="9"/>
  <c r="BP86" i="9"/>
  <c r="BO86" i="9"/>
  <c r="BR86" i="9"/>
  <c r="BQ86" i="9"/>
  <c r="BJ86" i="9"/>
  <c r="BH86" i="9"/>
  <c r="BI86" i="9"/>
  <c r="BE86" i="9"/>
  <c r="BG86" i="9"/>
  <c r="BG91" i="9"/>
  <c r="BP96" i="9"/>
  <c r="BO96" i="9"/>
  <c r="BR96" i="9"/>
  <c r="BJ96" i="9"/>
  <c r="BQ96" i="9"/>
  <c r="BH96" i="9"/>
  <c r="BI96" i="9"/>
  <c r="BG96" i="9"/>
  <c r="BP99" i="9"/>
  <c r="BO99" i="9"/>
  <c r="BR99" i="9"/>
  <c r="BJ99" i="9"/>
  <c r="BI99" i="9"/>
  <c r="BG99" i="9"/>
  <c r="BQ99" i="9"/>
  <c r="BH99" i="9"/>
  <c r="BP101" i="9"/>
  <c r="BO101" i="9"/>
  <c r="BR101" i="9"/>
  <c r="BQ101" i="9"/>
  <c r="BJ101" i="9"/>
  <c r="BG101" i="9"/>
  <c r="BI101" i="9"/>
  <c r="BH101" i="9"/>
  <c r="BE101" i="9"/>
  <c r="BP103" i="9"/>
  <c r="BO103" i="9"/>
  <c r="BR103" i="9"/>
  <c r="BJ103" i="9"/>
  <c r="BI103" i="9"/>
  <c r="BG103" i="9"/>
  <c r="BE103" i="9"/>
  <c r="BP106" i="9"/>
  <c r="BO106" i="9"/>
  <c r="BR106" i="9"/>
  <c r="BQ106" i="9"/>
  <c r="BG106" i="9"/>
  <c r="BJ106" i="9"/>
  <c r="BI106" i="9"/>
  <c r="BE106" i="9"/>
  <c r="BR121" i="9"/>
  <c r="BP124" i="9"/>
  <c r="BO124" i="9"/>
  <c r="BR124" i="9"/>
  <c r="BG124" i="9"/>
  <c r="BJ124" i="9"/>
  <c r="BQ124" i="9"/>
  <c r="BI124" i="9"/>
  <c r="BE124" i="9"/>
  <c r="BH124" i="9"/>
  <c r="BR128" i="9"/>
  <c r="BQ128" i="9"/>
  <c r="BP128" i="9"/>
  <c r="BO128" i="9"/>
  <c r="BG128" i="9"/>
  <c r="BJ128" i="9"/>
  <c r="BI128" i="9"/>
  <c r="BH128" i="9"/>
  <c r="BE128" i="9"/>
  <c r="BR131" i="9"/>
  <c r="BQ131" i="9"/>
  <c r="BP131" i="9"/>
  <c r="BO131" i="9"/>
  <c r="BG131" i="9"/>
  <c r="BJ131" i="9"/>
  <c r="BI131" i="9"/>
  <c r="BR136" i="9"/>
  <c r="BQ136" i="9"/>
  <c r="BP136" i="9"/>
  <c r="BO136" i="9"/>
  <c r="BG136" i="9"/>
  <c r="BJ136" i="9"/>
  <c r="BI136" i="9"/>
  <c r="BH136" i="9"/>
  <c r="BR141" i="9"/>
  <c r="BQ141" i="9"/>
  <c r="BP141" i="9"/>
  <c r="BO141" i="9"/>
  <c r="BG141" i="9"/>
  <c r="BJ141" i="9"/>
  <c r="BI141" i="9"/>
  <c r="BH141" i="9"/>
  <c r="BR143" i="9"/>
  <c r="BQ143" i="9"/>
  <c r="BP143" i="9"/>
  <c r="BO143" i="9"/>
  <c r="BG143" i="9"/>
  <c r="BJ143" i="9"/>
  <c r="BI143" i="9"/>
  <c r="BR146" i="9"/>
  <c r="BQ146" i="9"/>
  <c r="BP146" i="9"/>
  <c r="BG146" i="9"/>
  <c r="BJ146" i="9"/>
  <c r="BI146" i="9"/>
  <c r="BE146" i="9"/>
  <c r="BR149" i="9"/>
  <c r="BQ149" i="9"/>
  <c r="BP149" i="9"/>
  <c r="BO149" i="9"/>
  <c r="BG149" i="9"/>
  <c r="BJ149" i="9"/>
  <c r="BI149" i="9"/>
  <c r="BH149" i="9"/>
  <c r="BE149" i="9"/>
  <c r="BR151" i="9"/>
  <c r="BQ151" i="9"/>
  <c r="BP151" i="9"/>
  <c r="BO151" i="9"/>
  <c r="BG151" i="9"/>
  <c r="BJ151" i="9"/>
  <c r="BI151" i="9"/>
  <c r="BE151" i="9"/>
  <c r="BR154" i="9"/>
  <c r="BQ154" i="9"/>
  <c r="BP154" i="9"/>
  <c r="BG154" i="9"/>
  <c r="BJ154" i="9"/>
  <c r="BI154" i="9"/>
  <c r="BE154" i="9"/>
  <c r="BR164" i="9"/>
  <c r="BQ164" i="9"/>
  <c r="BP164" i="9"/>
  <c r="BG164" i="9"/>
  <c r="BJ164" i="9"/>
  <c r="BO164" i="9"/>
  <c r="BI164" i="9"/>
  <c r="BH164" i="9"/>
  <c r="BR166" i="9"/>
  <c r="BQ166" i="9"/>
  <c r="BP166" i="9"/>
  <c r="BG166" i="9"/>
  <c r="BO166" i="9"/>
  <c r="BJ166" i="9"/>
  <c r="BI166" i="9"/>
  <c r="BE166" i="9"/>
  <c r="BR171" i="9"/>
  <c r="BQ171" i="9"/>
  <c r="BP171" i="9"/>
  <c r="BO171" i="9"/>
  <c r="BG171" i="9"/>
  <c r="BJ171" i="9"/>
  <c r="BI171" i="9"/>
  <c r="BE171" i="9"/>
  <c r="BR176" i="9"/>
  <c r="BQ176" i="9"/>
  <c r="BP176" i="9"/>
  <c r="BO176" i="9"/>
  <c r="BG176" i="9"/>
  <c r="BJ176" i="9"/>
  <c r="BI176" i="9"/>
  <c r="BH176" i="9"/>
  <c r="BE176" i="9"/>
  <c r="BR179" i="9"/>
  <c r="BQ179" i="9"/>
  <c r="BP179" i="9"/>
  <c r="BO179" i="9"/>
  <c r="BG179" i="9"/>
  <c r="BJ179" i="9"/>
  <c r="BI179" i="9"/>
  <c r="BR184" i="9"/>
  <c r="BQ184" i="9"/>
  <c r="BP184" i="9"/>
  <c r="BO184" i="9"/>
  <c r="BG184" i="9"/>
  <c r="BJ184" i="9"/>
  <c r="BI184" i="9"/>
  <c r="BH184" i="9"/>
  <c r="BR189" i="9"/>
  <c r="BQ189" i="9"/>
  <c r="BP189" i="9"/>
  <c r="BO189" i="9"/>
  <c r="BG189" i="9"/>
  <c r="BJ189" i="9"/>
  <c r="BI189" i="9"/>
  <c r="BH189" i="9"/>
  <c r="BR191" i="9"/>
  <c r="BQ191" i="9"/>
  <c r="BP191" i="9"/>
  <c r="BO191" i="9"/>
  <c r="BG191" i="9"/>
  <c r="BJ191" i="9"/>
  <c r="BI191" i="9"/>
  <c r="BR194" i="9"/>
  <c r="BQ194" i="9"/>
  <c r="BP194" i="9"/>
  <c r="BG194" i="9"/>
  <c r="BJ194" i="9"/>
  <c r="BI194" i="9"/>
  <c r="BE194" i="9"/>
  <c r="BO194" i="9"/>
  <c r="BR197" i="9"/>
  <c r="BQ197" i="9"/>
  <c r="BP197" i="9"/>
  <c r="BO197" i="9"/>
  <c r="BG197" i="9"/>
  <c r="BJ197" i="9"/>
  <c r="BI197" i="9"/>
  <c r="BH197" i="9"/>
  <c r="BR199" i="9"/>
  <c r="BQ199" i="9"/>
  <c r="BP199" i="9"/>
  <c r="BO199" i="9"/>
  <c r="BG199" i="9"/>
  <c r="BJ199" i="9"/>
  <c r="BI199" i="9"/>
  <c r="BR202" i="9"/>
  <c r="BQ202" i="9"/>
  <c r="BP202" i="9"/>
  <c r="BG202" i="9"/>
  <c r="BJ202" i="9"/>
  <c r="BI202" i="9"/>
  <c r="BE202" i="9"/>
  <c r="BO202" i="9"/>
  <c r="BE76" i="9"/>
  <c r="BE100" i="9"/>
  <c r="BE143" i="9"/>
  <c r="BE164" i="9"/>
  <c r="BE185" i="9"/>
  <c r="BE199" i="9"/>
  <c r="BI79" i="9"/>
  <c r="BI87" i="9"/>
  <c r="BH103" i="9"/>
  <c r="BH143" i="9"/>
  <c r="BH151" i="9"/>
  <c r="BH167" i="9"/>
  <c r="BH191" i="9"/>
  <c r="BH199" i="9"/>
  <c r="AO40" i="9"/>
  <c r="AQ40" i="9" s="1"/>
  <c r="AO38" i="9"/>
  <c r="AO28" i="9"/>
  <c r="AQ28" i="9" s="1"/>
  <c r="AO39" i="9"/>
  <c r="BA39" i="9" s="1"/>
  <c r="D136" i="18"/>
  <c r="D137" i="18" s="1"/>
  <c r="D138" i="18" s="1"/>
  <c r="D139" i="18" s="1"/>
  <c r="D140" i="18" s="1"/>
  <c r="D141" i="18" s="1"/>
  <c r="D142" i="18" s="1"/>
  <c r="D143" i="18" s="1"/>
  <c r="D144" i="18" s="1"/>
  <c r="D145" i="18" s="1"/>
  <c r="D146" i="18" s="1"/>
  <c r="D147" i="18" s="1"/>
  <c r="D148" i="18" s="1"/>
  <c r="D149" i="18" s="1"/>
  <c r="D150" i="18" s="1"/>
  <c r="D151" i="18" s="1"/>
  <c r="D152" i="18" s="1"/>
  <c r="D153" i="18" s="1"/>
  <c r="D154" i="18" s="1"/>
  <c r="D155" i="18" s="1"/>
  <c r="D156" i="18" s="1"/>
  <c r="D157" i="18" s="1"/>
  <c r="D158" i="18" s="1"/>
  <c r="D159" i="18" s="1"/>
  <c r="D160" i="18" s="1"/>
  <c r="D161" i="18" s="1"/>
  <c r="D162" i="18" s="1"/>
  <c r="D163" i="18" s="1"/>
  <c r="D164" i="18" s="1"/>
  <c r="BE40" i="9"/>
  <c r="K45" i="18"/>
  <c r="Q7" i="19"/>
  <c r="K135" i="18"/>
  <c r="AK7" i="19"/>
  <c r="AM31" i="9"/>
  <c r="AO31" i="9" s="1"/>
  <c r="BE31" i="9" s="1"/>
  <c r="AJ31" i="9"/>
  <c r="AP31" i="9" s="1"/>
  <c r="AJ33" i="9"/>
  <c r="AP33" i="9" s="1"/>
  <c r="AU77" i="9"/>
  <c r="AT77" i="9"/>
  <c r="AY77" i="9"/>
  <c r="AT84" i="9"/>
  <c r="AX84" i="9"/>
  <c r="AY84" i="9"/>
  <c r="BB84" i="9"/>
  <c r="BO84" i="9"/>
  <c r="BH84" i="9"/>
  <c r="AW84" i="9"/>
  <c r="AV84" i="9"/>
  <c r="BA84" i="9"/>
  <c r="BQ84" i="9"/>
  <c r="BG84" i="9"/>
  <c r="AT121" i="9"/>
  <c r="AV121" i="9"/>
  <c r="AU121" i="9"/>
  <c r="AW121" i="9"/>
  <c r="BO121" i="9"/>
  <c r="BJ121" i="9"/>
  <c r="BE121" i="9"/>
  <c r="AX121" i="9"/>
  <c r="BB121" i="9"/>
  <c r="BG121" i="9"/>
  <c r="BH121" i="9"/>
  <c r="AT132" i="9"/>
  <c r="BB132" i="9"/>
  <c r="AV132" i="9"/>
  <c r="AU132" i="9"/>
  <c r="BQ132" i="9"/>
  <c r="BO132" i="9"/>
  <c r="AX132" i="9"/>
  <c r="AY132" i="9"/>
  <c r="BA132" i="9"/>
  <c r="BG132" i="9"/>
  <c r="BH132" i="9"/>
  <c r="AM33" i="9"/>
  <c r="AY121" i="9"/>
  <c r="AT73" i="9"/>
  <c r="AY73" i="9"/>
  <c r="BB73" i="9"/>
  <c r="BG73" i="9"/>
  <c r="AX73" i="9"/>
  <c r="BI73" i="9"/>
  <c r="BR73" i="9"/>
  <c r="BH73" i="9"/>
  <c r="BA73" i="9"/>
  <c r="AW73" i="9"/>
  <c r="BJ73" i="9"/>
  <c r="BE73" i="9"/>
  <c r="AV125" i="9"/>
  <c r="BB125" i="9"/>
  <c r="AW125" i="9"/>
  <c r="AT125" i="9"/>
  <c r="BR125" i="9"/>
  <c r="BG125" i="9"/>
  <c r="BE125" i="9"/>
  <c r="AX125" i="9"/>
  <c r="AY125" i="9"/>
  <c r="AU125" i="9"/>
  <c r="BP125" i="9"/>
  <c r="BI125" i="9"/>
  <c r="BE84" i="9"/>
  <c r="BI121" i="9"/>
  <c r="BI84" i="9"/>
  <c r="BO73" i="9"/>
  <c r="BE132" i="9"/>
  <c r="BR132" i="9"/>
  <c r="BQ125" i="9"/>
  <c r="AJ44" i="9"/>
  <c r="AP44" i="9" s="1"/>
  <c r="BP121" i="9"/>
  <c r="BP84" i="9"/>
  <c r="BP132" i="9"/>
  <c r="BQ121" i="9"/>
  <c r="BJ84" i="9"/>
  <c r="BQ73" i="9"/>
  <c r="BI132" i="9"/>
  <c r="BH125" i="9"/>
  <c r="AH17" i="9"/>
  <c r="AB17" i="9"/>
  <c r="AH25" i="9"/>
  <c r="AB25" i="9"/>
  <c r="AJ12" i="9"/>
  <c r="AP12" i="9" s="1"/>
  <c r="AJ18" i="9"/>
  <c r="AP18" i="9" s="1"/>
  <c r="AJ20" i="9"/>
  <c r="AP20" i="9"/>
  <c r="AM20" i="9"/>
  <c r="BA125" i="9"/>
  <c r="AW132" i="9"/>
  <c r="AU84" i="9"/>
  <c r="AM45" i="9"/>
  <c r="AM19" i="9"/>
  <c r="AO19" i="9" s="1"/>
  <c r="AM32" i="9"/>
  <c r="AO32" i="9" s="1"/>
  <c r="BO32" i="9" s="1"/>
  <c r="AJ43" i="9"/>
  <c r="AP43" i="9" s="1"/>
  <c r="AW71" i="9"/>
  <c r="BA119" i="9"/>
  <c r="AV119" i="9"/>
  <c r="AY82" i="9"/>
  <c r="BB85" i="9"/>
  <c r="AY92" i="9"/>
  <c r="AV92" i="9"/>
  <c r="AW96" i="9"/>
  <c r="BB96" i="9"/>
  <c r="BA96" i="9"/>
  <c r="AY100" i="9"/>
  <c r="BB100" i="9"/>
  <c r="AU133" i="9"/>
  <c r="AX133" i="9"/>
  <c r="AY137" i="9"/>
  <c r="AV137" i="9"/>
  <c r="AX141" i="9"/>
  <c r="AY141" i="9"/>
  <c r="AT148" i="9"/>
  <c r="AU148" i="9"/>
  <c r="AW152" i="9"/>
  <c r="AV152" i="9"/>
  <c r="AY152" i="9"/>
  <c r="BA152" i="9"/>
  <c r="AY156" i="9"/>
  <c r="AU156" i="9"/>
  <c r="AT163" i="9"/>
  <c r="AV163" i="9"/>
  <c r="AT166" i="9"/>
  <c r="AV166" i="9"/>
  <c r="AX170" i="9"/>
  <c r="BB170" i="9"/>
  <c r="BH170" i="9"/>
  <c r="AX174" i="9"/>
  <c r="BB174" i="9"/>
  <c r="AY178" i="9"/>
  <c r="AU178" i="9"/>
  <c r="AY185" i="9"/>
  <c r="AX185" i="9"/>
  <c r="AT185" i="9"/>
  <c r="AX189" i="9"/>
  <c r="BE189" i="9"/>
  <c r="AX193" i="9"/>
  <c r="AT193" i="9"/>
  <c r="AW193" i="9"/>
  <c r="AV193" i="9"/>
  <c r="AT197" i="9"/>
  <c r="AY197" i="9"/>
  <c r="AW201" i="9"/>
  <c r="AV201" i="9"/>
  <c r="BB205" i="9"/>
  <c r="AY205" i="9"/>
  <c r="AU205" i="9"/>
  <c r="AT209" i="9"/>
  <c r="BA209" i="9"/>
  <c r="AW64" i="9"/>
  <c r="AV64" i="9"/>
  <c r="AT71" i="9"/>
  <c r="AV71" i="9"/>
  <c r="BA71" i="9"/>
  <c r="AT79" i="9"/>
  <c r="AY79" i="9"/>
  <c r="BB79" i="9"/>
  <c r="AU109" i="9"/>
  <c r="AX109" i="9"/>
  <c r="BA109" i="9"/>
  <c r="AW116" i="9"/>
  <c r="AU116" i="9"/>
  <c r="AT116" i="9"/>
  <c r="AT123" i="9"/>
  <c r="AY123" i="9"/>
  <c r="AW123" i="9"/>
  <c r="AV127" i="9"/>
  <c r="AW127" i="9"/>
  <c r="AT130" i="9"/>
  <c r="BA130" i="9"/>
  <c r="BO15" i="9"/>
  <c r="BE82" i="9"/>
  <c r="BO82" i="9"/>
  <c r="BH79" i="9"/>
  <c r="BR79" i="9"/>
  <c r="BJ64" i="9"/>
  <c r="BR64" i="9"/>
  <c r="BO130" i="9"/>
  <c r="BG130" i="9"/>
  <c r="BH123" i="9"/>
  <c r="BJ123" i="9"/>
  <c r="BP123" i="9"/>
  <c r="BQ116" i="9"/>
  <c r="BO116" i="9"/>
  <c r="BH109" i="9"/>
  <c r="BG109" i="9"/>
  <c r="BO71" i="9"/>
  <c r="BP71" i="9"/>
  <c r="BE127" i="9"/>
  <c r="BG127" i="9"/>
  <c r="BR127" i="9"/>
  <c r="BQ119" i="9"/>
  <c r="BJ119" i="9"/>
  <c r="BP119" i="9"/>
  <c r="AB36" i="9"/>
  <c r="BG85" i="9"/>
  <c r="BA166" i="9"/>
  <c r="BB82" i="9"/>
  <c r="AU189" i="9"/>
  <c r="AU163" i="9"/>
  <c r="AY163" i="9"/>
  <c r="AU127" i="9"/>
  <c r="AY127" i="9"/>
  <c r="AV123" i="9"/>
  <c r="AX119" i="9"/>
  <c r="BA79" i="9"/>
  <c r="AV79" i="9"/>
  <c r="AU71" i="9"/>
  <c r="AT189" i="9"/>
  <c r="AV178" i="9"/>
  <c r="AY174" i="9"/>
  <c r="BA170" i="9"/>
  <c r="AY170" i="9"/>
  <c r="AW166" i="9"/>
  <c r="BB130" i="9"/>
  <c r="AW130" i="9"/>
  <c r="BA82" i="9"/>
  <c r="AU209" i="9"/>
  <c r="AY209" i="9"/>
  <c r="AX205" i="9"/>
  <c r="BA201" i="9"/>
  <c r="BA197" i="9"/>
  <c r="AU193" i="9"/>
  <c r="AV189" i="9"/>
  <c r="AW189" i="9"/>
  <c r="BB185" i="9"/>
  <c r="AW141" i="9"/>
  <c r="AX137" i="9"/>
  <c r="AV133" i="9"/>
  <c r="BB133" i="9"/>
  <c r="BB109" i="9"/>
  <c r="BA156" i="9"/>
  <c r="AV148" i="9"/>
  <c r="AW148" i="9"/>
  <c r="BB116" i="9"/>
  <c r="AU100" i="9"/>
  <c r="AW100" i="9"/>
  <c r="AU92" i="9"/>
  <c r="AT64" i="9"/>
  <c r="AU152" i="9"/>
  <c r="AX96" i="9"/>
  <c r="AU64" i="9"/>
  <c r="AT96" i="9"/>
  <c r="AT137" i="9"/>
  <c r="BB87" i="9"/>
  <c r="BA87" i="9"/>
  <c r="AU90" i="9"/>
  <c r="BB90" i="9"/>
  <c r="AV90" i="9"/>
  <c r="BB94" i="9"/>
  <c r="AU94" i="9"/>
  <c r="AW94" i="9"/>
  <c r="BA94" i="9"/>
  <c r="AU98" i="9"/>
  <c r="AV98" i="9"/>
  <c r="AW102" i="9"/>
  <c r="BA102" i="9"/>
  <c r="AW106" i="9"/>
  <c r="AU106" i="9"/>
  <c r="AT135" i="9"/>
  <c r="AW135" i="9"/>
  <c r="BA135" i="9"/>
  <c r="AT139" i="9"/>
  <c r="AX139" i="9"/>
  <c r="BA139" i="9"/>
  <c r="AT143" i="9"/>
  <c r="BB143" i="9"/>
  <c r="AU143" i="9"/>
  <c r="AW146" i="9"/>
  <c r="BA146" i="9"/>
  <c r="BA150" i="9"/>
  <c r="AY150" i="9"/>
  <c r="AU150" i="9"/>
  <c r="AV154" i="9"/>
  <c r="BA154" i="9"/>
  <c r="AT161" i="9"/>
  <c r="BB161" i="9"/>
  <c r="AY168" i="9"/>
  <c r="AU168" i="9"/>
  <c r="BB172" i="9"/>
  <c r="AT172" i="9"/>
  <c r="AY172" i="9"/>
  <c r="BA172" i="9"/>
  <c r="BB176" i="9"/>
  <c r="AW176" i="9"/>
  <c r="AT176" i="9"/>
  <c r="BB180" i="9"/>
  <c r="AT180" i="9"/>
  <c r="AW183" i="9"/>
  <c r="BB183" i="9"/>
  <c r="AY187" i="9"/>
  <c r="BA187" i="9"/>
  <c r="AT191" i="9"/>
  <c r="AX191" i="9"/>
  <c r="AU191" i="9"/>
  <c r="BE191" i="9"/>
  <c r="AT195" i="9"/>
  <c r="AV195" i="9"/>
  <c r="AW199" i="9"/>
  <c r="BB199" i="9"/>
  <c r="AY203" i="9"/>
  <c r="BA203" i="9"/>
  <c r="AT203" i="9"/>
  <c r="AX207" i="9"/>
  <c r="AU207" i="9"/>
  <c r="AW88" i="9"/>
  <c r="AU88" i="9"/>
  <c r="BA120" i="9"/>
  <c r="AU120" i="9"/>
  <c r="BA81" i="9"/>
  <c r="BB120" i="9"/>
  <c r="AY120" i="9"/>
  <c r="BB88" i="9"/>
  <c r="AY88" i="9"/>
  <c r="AY72" i="9"/>
  <c r="AV72" i="9"/>
  <c r="AX112" i="9"/>
  <c r="AU112" i="9"/>
  <c r="AY136" i="9"/>
  <c r="AU136" i="9"/>
  <c r="AY144" i="9"/>
  <c r="AU144" i="9"/>
  <c r="F6" i="19"/>
  <c r="Z6" i="19"/>
  <c r="AE6" i="19"/>
  <c r="AW6" i="19"/>
  <c r="AS6" i="19"/>
  <c r="G6" i="19"/>
  <c r="AU6" i="19"/>
  <c r="I6" i="19"/>
  <c r="AR44" i="9"/>
  <c r="AO43" i="9"/>
  <c r="BA43" i="9" s="1"/>
  <c r="AO45" i="9"/>
  <c r="BO45" i="9" s="1"/>
  <c r="AO20" i="9"/>
  <c r="AO33" i="9"/>
  <c r="AR33" i="9" s="1"/>
  <c r="AS32" i="9"/>
  <c r="AQ34" i="9"/>
  <c r="AU34" i="9"/>
  <c r="AS34" i="9"/>
  <c r="AT34" i="9" s="1"/>
  <c r="AR34" i="9"/>
  <c r="AQ32" i="9"/>
  <c r="AK46" i="9" l="1"/>
  <c r="AL46" i="9" s="1"/>
  <c r="S57" i="9"/>
  <c r="BB61" i="9"/>
  <c r="BO61" i="9"/>
  <c r="BE61" i="9"/>
  <c r="BE42" i="9"/>
  <c r="AU42" i="9"/>
  <c r="AV42" i="9" s="1"/>
  <c r="AW42" i="9" s="1"/>
  <c r="AX42" i="9" s="1"/>
  <c r="AY42" i="9" s="1"/>
  <c r="BB42" i="9"/>
  <c r="AR36" i="9"/>
  <c r="Y55" i="9"/>
  <c r="AG57" i="9"/>
  <c r="Y57" i="9"/>
  <c r="AI51" i="9"/>
  <c r="AK51" i="9" s="1"/>
  <c r="AL51" i="9" s="1"/>
  <c r="AI57" i="9"/>
  <c r="AK57" i="9" s="1"/>
  <c r="AL57" i="9" s="1"/>
  <c r="AG54" i="9"/>
  <c r="AI54" i="9" s="1"/>
  <c r="BO33" i="9"/>
  <c r="AI49" i="9"/>
  <c r="AK49" i="9" s="1"/>
  <c r="AL49" i="9" s="1"/>
  <c r="AI53" i="9"/>
  <c r="AK53" i="9" s="1"/>
  <c r="AL53" i="9" s="1"/>
  <c r="AO49" i="9"/>
  <c r="Y49" i="9"/>
  <c r="AI56" i="9"/>
  <c r="AK56" i="9" s="1"/>
  <c r="AL56" i="9" s="1"/>
  <c r="Y47" i="9"/>
  <c r="BE27" i="9"/>
  <c r="BG27" i="9" s="1"/>
  <c r="AU27" i="9"/>
  <c r="AS27" i="9"/>
  <c r="AT27" i="9" s="1"/>
  <c r="BJ91" i="9"/>
  <c r="AG93" i="9"/>
  <c r="X6" i="9"/>
  <c r="AU56" i="9"/>
  <c r="AV56" i="9" s="1"/>
  <c r="AW56" i="9" s="1"/>
  <c r="AX56" i="9" s="1"/>
  <c r="AY56" i="9" s="1"/>
  <c r="BO83" i="9"/>
  <c r="AW83" i="9"/>
  <c r="BO67" i="9"/>
  <c r="BE23" i="9"/>
  <c r="BG23" i="9" s="1"/>
  <c r="AS40" i="9"/>
  <c r="AT40" i="9" s="1"/>
  <c r="AG69" i="9"/>
  <c r="AM51" i="9"/>
  <c r="AM25" i="9"/>
  <c r="AX75" i="9"/>
  <c r="AM17" i="9"/>
  <c r="AO17" i="9" s="1"/>
  <c r="BE17" i="9" s="1"/>
  <c r="BG17" i="9" s="1"/>
  <c r="AG77" i="9"/>
  <c r="AU75" i="9"/>
  <c r="AO41" i="9"/>
  <c r="AR41" i="9" s="1"/>
  <c r="BE53" i="9"/>
  <c r="AU53" i="9"/>
  <c r="AV53" i="9" s="1"/>
  <c r="AW53" i="9" s="1"/>
  <c r="AX53" i="9" s="1"/>
  <c r="AY53" i="9" s="1"/>
  <c r="BA53" i="9"/>
  <c r="BG53" i="9"/>
  <c r="BB53" i="9"/>
  <c r="BO53" i="9"/>
  <c r="AZ42" i="9"/>
  <c r="BC42" i="9" s="1"/>
  <c r="BD42" i="9" s="1"/>
  <c r="AQ37" i="9"/>
  <c r="BE37" i="9"/>
  <c r="BG37" i="9" s="1"/>
  <c r="AC50" i="9"/>
  <c r="BE35" i="9"/>
  <c r="BG35" i="9" s="1"/>
  <c r="BO35" i="9"/>
  <c r="BO19" i="9"/>
  <c r="BE19" i="9"/>
  <c r="BG19" i="9" s="1"/>
  <c r="AC51" i="9"/>
  <c r="AC59" i="9"/>
  <c r="AC52" i="9"/>
  <c r="AC60" i="9"/>
  <c r="AO16" i="9"/>
  <c r="BA16" i="9" s="1"/>
  <c r="BO54" i="9"/>
  <c r="BE54" i="9"/>
  <c r="BG54" i="9" s="1"/>
  <c r="AV57" i="9"/>
  <c r="AW57" i="9" s="1"/>
  <c r="AX57" i="9" s="1"/>
  <c r="BB57" i="9"/>
  <c r="AU57" i="9"/>
  <c r="BA57" i="9"/>
  <c r="AR57" i="9"/>
  <c r="BO57" i="9"/>
  <c r="BE57" i="9"/>
  <c r="BG57" i="9" s="1"/>
  <c r="AZ57" i="9"/>
  <c r="BC57" i="9" s="1"/>
  <c r="BD57" i="9" s="1"/>
  <c r="AC53" i="9"/>
  <c r="AC61" i="9"/>
  <c r="AQ29" i="9"/>
  <c r="AU29" i="9"/>
  <c r="AW85" i="9"/>
  <c r="BA42" i="9"/>
  <c r="BG42" i="9"/>
  <c r="BO22" i="9"/>
  <c r="AR27" i="9"/>
  <c r="AX77" i="9"/>
  <c r="AW77" i="9"/>
  <c r="BI91" i="9"/>
  <c r="BH85" i="9"/>
  <c r="BE77" i="9"/>
  <c r="BH93" i="9"/>
  <c r="BE83" i="9"/>
  <c r="BP83" i="9"/>
  <c r="BJ63" i="9"/>
  <c r="BO56" i="9"/>
  <c r="BE69" i="9"/>
  <c r="BE67" i="9"/>
  <c r="AM21" i="9"/>
  <c r="AO21" i="9" s="1"/>
  <c r="AM91" i="9"/>
  <c r="AJ41" i="9"/>
  <c r="AP41" i="9" s="1"/>
  <c r="AV83" i="9"/>
  <c r="AX63" i="9"/>
  <c r="AT63" i="9"/>
  <c r="AO50" i="9"/>
  <c r="BA50" i="9" s="1"/>
  <c r="BA56" i="9"/>
  <c r="AS56" i="9"/>
  <c r="AT56" i="9" s="1"/>
  <c r="BA67" i="9"/>
  <c r="AR49" i="9"/>
  <c r="AU67" i="9"/>
  <c r="BB67" i="9"/>
  <c r="BA77" i="9"/>
  <c r="AS39" i="9"/>
  <c r="BR91" i="9"/>
  <c r="BQ85" i="9"/>
  <c r="BJ67" i="9"/>
  <c r="BO49" i="9"/>
  <c r="BQ93" i="9"/>
  <c r="BO42" i="9"/>
  <c r="BI83" i="9"/>
  <c r="BI75" i="9"/>
  <c r="BP63" i="9"/>
  <c r="BQ69" i="9"/>
  <c r="BG61" i="9"/>
  <c r="AG97" i="9"/>
  <c r="AG73" i="9"/>
  <c r="AG65" i="9"/>
  <c r="AC46" i="9"/>
  <c r="AC54" i="9"/>
  <c r="AY83" i="9"/>
  <c r="AX67" i="9"/>
  <c r="AS42" i="9"/>
  <c r="AT42" i="9" s="1"/>
  <c r="AS53" i="9"/>
  <c r="AT53" i="9" s="1"/>
  <c r="AS57" i="9"/>
  <c r="AT57" i="9" s="1"/>
  <c r="BE45" i="9"/>
  <c r="BG45" i="9" s="1"/>
  <c r="AB20" i="9"/>
  <c r="AC20" i="9" s="1"/>
  <c r="BP75" i="9"/>
  <c r="BI67" i="9"/>
  <c r="AY67" i="9"/>
  <c r="BB77" i="9"/>
  <c r="BJ77" i="9"/>
  <c r="AO25" i="9"/>
  <c r="BO91" i="9"/>
  <c r="BR85" i="9"/>
  <c r="BQ67" i="9"/>
  <c r="BQ83" i="9"/>
  <c r="BH75" i="9"/>
  <c r="BR63" i="9"/>
  <c r="BJ69" i="9"/>
  <c r="AC47" i="9"/>
  <c r="AC55" i="9"/>
  <c r="AI50" i="9"/>
  <c r="AK50" i="9" s="1"/>
  <c r="AL50" i="9" s="1"/>
  <c r="AU69" i="9"/>
  <c r="BA63" i="9"/>
  <c r="BA85" i="9"/>
  <c r="AO46" i="9"/>
  <c r="AR46" i="9" s="1"/>
  <c r="AR50" i="9"/>
  <c r="AR54" i="9"/>
  <c r="AZ53" i="9"/>
  <c r="BC53" i="9" s="1"/>
  <c r="BD53" i="9" s="1"/>
  <c r="AR61" i="9"/>
  <c r="AS61" i="9" s="1"/>
  <c r="AT61" i="9" s="1"/>
  <c r="AU61" i="9" s="1"/>
  <c r="AV61" i="9" s="1"/>
  <c r="AW61" i="9" s="1"/>
  <c r="AX61" i="9" s="1"/>
  <c r="AV75" i="9"/>
  <c r="BG67" i="9"/>
  <c r="BO75" i="9"/>
  <c r="BR67" i="9"/>
  <c r="AT67" i="9"/>
  <c r="AB41" i="9"/>
  <c r="AC41" i="9" s="1"/>
  <c r="BP77" i="9"/>
  <c r="BG77" i="9"/>
  <c r="BQ91" i="9"/>
  <c r="BP91" i="9"/>
  <c r="BI85" i="9"/>
  <c r="BO85" i="9"/>
  <c r="BP67" i="9"/>
  <c r="BH83" i="9"/>
  <c r="BJ75" i="9"/>
  <c r="BG63" i="9"/>
  <c r="BE56" i="9"/>
  <c r="BG56" i="9" s="1"/>
  <c r="BP69" i="9"/>
  <c r="AC48" i="9"/>
  <c r="AC56" i="9"/>
  <c r="AR35" i="9"/>
  <c r="BA83" i="9"/>
  <c r="AU63" i="9"/>
  <c r="AY85" i="9"/>
  <c r="BA61" i="9"/>
  <c r="AS46" i="9"/>
  <c r="AS54" i="9"/>
  <c r="AT54" i="9" s="1"/>
  <c r="AU54" i="9" s="1"/>
  <c r="AV54" i="9" s="1"/>
  <c r="AW54" i="9" s="1"/>
  <c r="AX54" i="9" s="1"/>
  <c r="AX83" i="9"/>
  <c r="AR42" i="9"/>
  <c r="BH77" i="9"/>
  <c r="BI77" i="9"/>
  <c r="BP85" i="9"/>
  <c r="BE75" i="9"/>
  <c r="BJ83" i="9"/>
  <c r="BQ75" i="9"/>
  <c r="BG69" i="9"/>
  <c r="BO63" i="9"/>
  <c r="BR69" i="9"/>
  <c r="AJ29" i="9"/>
  <c r="AP29" i="9" s="1"/>
  <c r="AM86" i="9"/>
  <c r="AM78" i="9"/>
  <c r="AC49" i="9"/>
  <c r="AC57" i="9"/>
  <c r="AU83" i="9"/>
  <c r="BA75" i="9"/>
  <c r="BB63" i="9"/>
  <c r="BB69" i="9"/>
  <c r="AO48" i="9"/>
  <c r="AS48" i="9" s="1"/>
  <c r="AO59" i="9"/>
  <c r="AS59" i="9" s="1"/>
  <c r="AT59" i="9" s="1"/>
  <c r="AU85" i="9"/>
  <c r="BG75" i="9"/>
  <c r="AT75" i="9"/>
  <c r="BQ77" i="9"/>
  <c r="AV77" i="9"/>
  <c r="AW75" i="9"/>
  <c r="AU49" i="9"/>
  <c r="AV49" i="9" s="1"/>
  <c r="AW49" i="9" s="1"/>
  <c r="AX49" i="9" s="1"/>
  <c r="BR77" i="9"/>
  <c r="BR83" i="9"/>
  <c r="BR75" i="9"/>
  <c r="BI63" i="9"/>
  <c r="BB83" i="9"/>
  <c r="BB75" i="9"/>
  <c r="BA49" i="9"/>
  <c r="AC45" i="9"/>
  <c r="AH15" i="9"/>
  <c r="K14" i="9"/>
  <c r="O14" i="9" s="1"/>
  <c r="AC14" i="9" s="1"/>
  <c r="K18" i="9"/>
  <c r="O18" i="9" s="1"/>
  <c r="K22" i="9"/>
  <c r="O22" i="9" s="1"/>
  <c r="K26" i="9"/>
  <c r="O26" i="9" s="1"/>
  <c r="K30" i="9"/>
  <c r="O30" i="9" s="1"/>
  <c r="AC30" i="9" s="1"/>
  <c r="K34" i="9"/>
  <c r="O34" i="9" s="1"/>
  <c r="K38" i="9"/>
  <c r="O38" i="9" s="1"/>
  <c r="K42" i="9"/>
  <c r="O42" i="9" s="1"/>
  <c r="S42" i="9" s="1"/>
  <c r="Y42" i="9" s="1"/>
  <c r="L10" i="9"/>
  <c r="L14" i="9"/>
  <c r="L18" i="9"/>
  <c r="L22" i="9"/>
  <c r="L26" i="9"/>
  <c r="L30" i="9"/>
  <c r="L34" i="9"/>
  <c r="L38" i="9"/>
  <c r="L42" i="9"/>
  <c r="AA14" i="9"/>
  <c r="AA22" i="9"/>
  <c r="AA30" i="9"/>
  <c r="AA38" i="9"/>
  <c r="AA10" i="9"/>
  <c r="AB27" i="9"/>
  <c r="AC27" i="9" s="1"/>
  <c r="AH35" i="9"/>
  <c r="AH44" i="9"/>
  <c r="AB12" i="9"/>
  <c r="AC12" i="9" s="1"/>
  <c r="AB43" i="9"/>
  <c r="AC43" i="9" s="1"/>
  <c r="AB34" i="9"/>
  <c r="AB18" i="9"/>
  <c r="AB16" i="9"/>
  <c r="AC16" i="9" s="1"/>
  <c r="AH32" i="9"/>
  <c r="AH23" i="9"/>
  <c r="AB37" i="9"/>
  <c r="AC37" i="9" s="1"/>
  <c r="AC13" i="9"/>
  <c r="AB29" i="9"/>
  <c r="AC29" i="9" s="1"/>
  <c r="AH30" i="9"/>
  <c r="AH14" i="9"/>
  <c r="AH39" i="9"/>
  <c r="AB22" i="9"/>
  <c r="N12" i="22"/>
  <c r="P14" i="22"/>
  <c r="J142" i="18" s="1"/>
  <c r="AC32" i="9"/>
  <c r="AD6" i="19"/>
  <c r="Y6" i="19"/>
  <c r="L6" i="19"/>
  <c r="AA6" i="19"/>
  <c r="AH40" i="9"/>
  <c r="AC10" i="9"/>
  <c r="AC23" i="9"/>
  <c r="AC40" i="9"/>
  <c r="AU33" i="9"/>
  <c r="AV33" i="9" s="1"/>
  <c r="AW33" i="9" s="1"/>
  <c r="AX33" i="9" s="1"/>
  <c r="BO40" i="9"/>
  <c r="AC35" i="9"/>
  <c r="AQ43" i="9"/>
  <c r="AR43" i="9"/>
  <c r="BO43" i="9"/>
  <c r="AU43" i="9"/>
  <c r="AV43" i="9" s="1"/>
  <c r="AW43" i="9" s="1"/>
  <c r="AX43" i="9" s="1"/>
  <c r="AO14" i="9"/>
  <c r="AS14" i="9" s="1"/>
  <c r="AT14" i="9" s="1"/>
  <c r="AS43" i="9"/>
  <c r="AT43" i="9" s="1"/>
  <c r="BE43" i="9"/>
  <c r="BG43" i="9" s="1"/>
  <c r="AS36" i="9"/>
  <c r="AT36" i="9" s="1"/>
  <c r="BE36" i="9"/>
  <c r="BG36" i="9" s="1"/>
  <c r="AQ36" i="9"/>
  <c r="BO36" i="9"/>
  <c r="BO34" i="9"/>
  <c r="BE34" i="9"/>
  <c r="BG34" i="9" s="1"/>
  <c r="AH45" i="9"/>
  <c r="P6" i="19"/>
  <c r="AM6" i="19"/>
  <c r="AU50" i="9"/>
  <c r="BB54" i="9"/>
  <c r="BA54" i="9"/>
  <c r="AT58" i="9"/>
  <c r="AV58" i="9"/>
  <c r="AX58" i="9"/>
  <c r="AW62" i="9"/>
  <c r="AU62" i="9"/>
  <c r="BB62" i="9"/>
  <c r="AT62" i="9"/>
  <c r="AY62" i="9"/>
  <c r="AX62" i="9"/>
  <c r="AY66" i="9"/>
  <c r="BA66" i="9"/>
  <c r="AW66" i="9"/>
  <c r="AW68" i="9"/>
  <c r="AX68" i="9"/>
  <c r="BB68" i="9"/>
  <c r="AW70" i="9"/>
  <c r="AX70" i="9"/>
  <c r="AW72" i="9"/>
  <c r="BA72" i="9"/>
  <c r="BB72" i="9"/>
  <c r="AW103" i="9"/>
  <c r="AT103" i="9"/>
  <c r="AY105" i="9"/>
  <c r="AV105" i="9"/>
  <c r="BB105" i="9"/>
  <c r="AU105" i="9"/>
  <c r="AT160" i="9"/>
  <c r="AX160" i="9"/>
  <c r="BB160" i="9"/>
  <c r="AV160" i="9"/>
  <c r="AY164" i="9"/>
  <c r="AW164" i="9"/>
  <c r="AU164" i="9"/>
  <c r="AV164" i="9"/>
  <c r="AT164" i="9"/>
  <c r="AX184" i="9"/>
  <c r="BB184" i="9"/>
  <c r="AV184" i="9"/>
  <c r="AT184" i="9"/>
  <c r="AX188" i="9"/>
  <c r="BB188" i="9"/>
  <c r="BA188" i="9"/>
  <c r="AT188" i="9"/>
  <c r="AS23" i="9"/>
  <c r="AT23" i="9" s="1"/>
  <c r="AR37" i="9"/>
  <c r="AS37" i="9" s="1"/>
  <c r="AT37" i="9" s="1"/>
  <c r="AS22" i="9"/>
  <c r="AT22" i="9" s="1"/>
  <c r="AU28" i="9"/>
  <c r="AV28" i="9" s="1"/>
  <c r="AW28" i="9" s="1"/>
  <c r="AX28" i="9" s="1"/>
  <c r="BO23" i="9"/>
  <c r="AR23" i="9"/>
  <c r="AQ23" i="9"/>
  <c r="BO37" i="9"/>
  <c r="AR40" i="9"/>
  <c r="BG40" i="9"/>
  <c r="AU40" i="9"/>
  <c r="AV40" i="9" s="1"/>
  <c r="AW40" i="9" s="1"/>
  <c r="AX40" i="9" s="1"/>
  <c r="AC25" i="9"/>
  <c r="BQ103" i="9"/>
  <c r="T18" i="22"/>
  <c r="J206" i="18" s="1"/>
  <c r="K25" i="18"/>
  <c r="K65" i="18"/>
  <c r="K105" i="18"/>
  <c r="K165" i="18"/>
  <c r="W6" i="19"/>
  <c r="AN6" i="19"/>
  <c r="BB50" i="9"/>
  <c r="AX103" i="9"/>
  <c r="BB103" i="9"/>
  <c r="AY103" i="9"/>
  <c r="BA186" i="9"/>
  <c r="BB186" i="9"/>
  <c r="AV186" i="9"/>
  <c r="AU182" i="9"/>
  <c r="AV182" i="9"/>
  <c r="AY182" i="9"/>
  <c r="AT182" i="9"/>
  <c r="AW162" i="9"/>
  <c r="AU162" i="9"/>
  <c r="AV162" i="9"/>
  <c r="AU126" i="9"/>
  <c r="BB126" i="9"/>
  <c r="AV126" i="9"/>
  <c r="AV70" i="9"/>
  <c r="AT70" i="9"/>
  <c r="AV66" i="9"/>
  <c r="BA62" i="9"/>
  <c r="AW58" i="9"/>
  <c r="AY58" i="9"/>
  <c r="AX105" i="9"/>
  <c r="AV68" i="9"/>
  <c r="BA68" i="9"/>
  <c r="AU188" i="9"/>
  <c r="AY188" i="9"/>
  <c r="AU184" i="9"/>
  <c r="AY184" i="9"/>
  <c r="BB164" i="9"/>
  <c r="BA160" i="9"/>
  <c r="AW160" i="9"/>
  <c r="AU72" i="9"/>
  <c r="AT68" i="9"/>
  <c r="AU58" i="9"/>
  <c r="AU66" i="9"/>
  <c r="AU73" i="9"/>
  <c r="AV73" i="9"/>
  <c r="AX85" i="9"/>
  <c r="AV85" i="9"/>
  <c r="AX127" i="9"/>
  <c r="AT127" i="9"/>
  <c r="AW137" i="9"/>
  <c r="BA137" i="9"/>
  <c r="BB141" i="9"/>
  <c r="AV141" i="9"/>
  <c r="AU165" i="9"/>
  <c r="AT165" i="9"/>
  <c r="BB165" i="9"/>
  <c r="AX165" i="9"/>
  <c r="AV165" i="9"/>
  <c r="AT169" i="9"/>
  <c r="AY169" i="9"/>
  <c r="BA169" i="9"/>
  <c r="AX169" i="9"/>
  <c r="AW173" i="9"/>
  <c r="AX173" i="9"/>
  <c r="AV173" i="9"/>
  <c r="AU173" i="9"/>
  <c r="AY177" i="9"/>
  <c r="BA177" i="9"/>
  <c r="AX177" i="9"/>
  <c r="AW181" i="9"/>
  <c r="AY181" i="9"/>
  <c r="BA181" i="9"/>
  <c r="K5" i="18"/>
  <c r="T13" i="22"/>
  <c r="J201" i="18" s="1"/>
  <c r="AV27" i="9"/>
  <c r="AW27" i="9" s="1"/>
  <c r="AX27" i="9" s="1"/>
  <c r="AR6" i="19"/>
  <c r="AR21" i="9"/>
  <c r="X6" i="19"/>
  <c r="T8" i="22"/>
  <c r="J196" i="18" s="1"/>
  <c r="N15" i="22"/>
  <c r="AU7" i="19"/>
  <c r="BA28" i="9"/>
  <c r="AI6" i="19"/>
  <c r="BA45" i="9"/>
  <c r="AP6" i="19"/>
  <c r="AA11" i="22"/>
  <c r="V26" i="22"/>
  <c r="AF7" i="19"/>
  <c r="X23" i="22"/>
  <c r="T10" i="22"/>
  <c r="J198" i="18" s="1"/>
  <c r="T12" i="22"/>
  <c r="J200" i="18" s="1"/>
  <c r="P16" i="22"/>
  <c r="L15" i="22"/>
  <c r="J93" i="18" s="1"/>
  <c r="J11" i="22"/>
  <c r="AR19" i="9"/>
  <c r="T6" i="19"/>
  <c r="V6" i="19"/>
  <c r="AG11" i="9"/>
  <c r="AP7" i="19"/>
  <c r="AA7" i="19"/>
  <c r="L7" i="19"/>
  <c r="AK6" i="19"/>
  <c r="T19" i="22"/>
  <c r="J207" i="18" s="1"/>
  <c r="T11" i="22"/>
  <c r="J199" i="18" s="1"/>
  <c r="N9" i="22"/>
  <c r="J107" i="18" s="1"/>
  <c r="N17" i="22"/>
  <c r="J115" i="18" s="1"/>
  <c r="L14" i="22"/>
  <c r="J92" i="18" s="1"/>
  <c r="AE10" i="22"/>
  <c r="N21" i="22" s="1"/>
  <c r="AE11" i="22"/>
  <c r="P28" i="22" s="1"/>
  <c r="AE8" i="22"/>
  <c r="AG44" i="9" s="1"/>
  <c r="AI44" i="9" s="1"/>
  <c r="AZ44" i="9" s="1"/>
  <c r="AE9" i="22"/>
  <c r="AG22" i="9" s="1"/>
  <c r="AI22" i="9" s="1"/>
  <c r="AZ22" i="9" s="1"/>
  <c r="AE13" i="22"/>
  <c r="T32" i="22" s="1"/>
  <c r="O6" i="19"/>
  <c r="Q6" i="19"/>
  <c r="AJ6" i="19"/>
  <c r="T14" i="22"/>
  <c r="J202" i="18" s="1"/>
  <c r="T17" i="22"/>
  <c r="J205" i="18" s="1"/>
  <c r="P17" i="22"/>
  <c r="J145" i="18" s="1"/>
  <c r="N30" i="22"/>
  <c r="J128" i="18" s="1"/>
  <c r="L12" i="22"/>
  <c r="J24" i="22"/>
  <c r="J82" i="18" s="1"/>
  <c r="AR45" i="9"/>
  <c r="AV34" i="9"/>
  <c r="AW34" i="9" s="1"/>
  <c r="AX34" i="9" s="1"/>
  <c r="S6" i="19"/>
  <c r="AV23" i="9"/>
  <c r="AW23" i="9" s="1"/>
  <c r="AX23" i="9" s="1"/>
  <c r="BA15" i="9"/>
  <c r="BA23" i="9"/>
  <c r="BA17" i="9"/>
  <c r="BA19" i="9"/>
  <c r="T9" i="22"/>
  <c r="J197" i="18" s="1"/>
  <c r="T31" i="22"/>
  <c r="J219" i="18" s="1"/>
  <c r="T15" i="22"/>
  <c r="J203" i="18" s="1"/>
  <c r="T16" i="22"/>
  <c r="N22" i="22"/>
  <c r="L8" i="22"/>
  <c r="K8" i="22" s="1"/>
  <c r="G86" i="18" s="1"/>
  <c r="J30" i="22"/>
  <c r="I30" i="22" s="1"/>
  <c r="J23" i="22"/>
  <c r="J81" i="18" s="1"/>
  <c r="J35" i="22"/>
  <c r="I35" i="22" s="1"/>
  <c r="AA8" i="22"/>
  <c r="J18" i="22" s="1"/>
  <c r="J76" i="18" s="1"/>
  <c r="AA7" i="22"/>
  <c r="BO31" i="9"/>
  <c r="BE33" i="9"/>
  <c r="BG33" i="9" s="1"/>
  <c r="AO18" i="9"/>
  <c r="AS18" i="9" s="1"/>
  <c r="AC17" i="9"/>
  <c r="AO12" i="9"/>
  <c r="AR12" i="9"/>
  <c r="AC39" i="9"/>
  <c r="AC21" i="9"/>
  <c r="AH24" i="9"/>
  <c r="AC24" i="9"/>
  <c r="AB31" i="9"/>
  <c r="AC31" i="9" s="1"/>
  <c r="AB38" i="9"/>
  <c r="AH38" i="9"/>
  <c r="R6" i="19"/>
  <c r="AV6" i="19"/>
  <c r="H6" i="19"/>
  <c r="M6" i="19"/>
  <c r="AL6" i="19"/>
  <c r="AB6" i="19"/>
  <c r="AG6" i="19"/>
  <c r="AU32" i="9"/>
  <c r="AT32" i="9"/>
  <c r="BE32" i="9"/>
  <c r="BG32" i="9" s="1"/>
  <c r="AR32" i="9"/>
  <c r="AR20" i="9"/>
  <c r="BE20" i="9"/>
  <c r="BG20" i="9" s="1"/>
  <c r="BO20" i="9"/>
  <c r="BA20" i="9"/>
  <c r="AC28" i="9"/>
  <c r="AS28" i="9"/>
  <c r="AT28" i="9" s="1"/>
  <c r="BE39" i="9"/>
  <c r="BG39" i="9" s="1"/>
  <c r="AQ39" i="9"/>
  <c r="AT39" i="9"/>
  <c r="AU39" i="9"/>
  <c r="AV39" i="9" s="1"/>
  <c r="AW39" i="9" s="1"/>
  <c r="AX39" i="9" s="1"/>
  <c r="BO39" i="9"/>
  <c r="BB39" i="9"/>
  <c r="AR39" i="9"/>
  <c r="AS29" i="9"/>
  <c r="AT29" i="9" s="1"/>
  <c r="BO29" i="9"/>
  <c r="AR29" i="9"/>
  <c r="AV29" i="9"/>
  <c r="AW29" i="9" s="1"/>
  <c r="AX29" i="9" s="1"/>
  <c r="BE29" i="9"/>
  <c r="BG29" i="9" s="1"/>
  <c r="AQ31" i="9"/>
  <c r="BG31" i="9"/>
  <c r="AS33" i="9"/>
  <c r="AT33" i="9" s="1"/>
  <c r="AS31" i="9"/>
  <c r="AT31" i="9" s="1"/>
  <c r="AR31" i="9"/>
  <c r="AQ38" i="9"/>
  <c r="BE38" i="9"/>
  <c r="BG38" i="9" s="1"/>
  <c r="BO38" i="9"/>
  <c r="AR38" i="9"/>
  <c r="AQ44" i="9"/>
  <c r="AS44" i="9"/>
  <c r="AT44" i="9" s="1"/>
  <c r="BE44" i="9"/>
  <c r="BG44" i="9" s="1"/>
  <c r="AU44" i="9"/>
  <c r="AV44" i="9" s="1"/>
  <c r="AW44" i="9" s="1"/>
  <c r="AX44" i="9" s="1"/>
  <c r="BO44" i="9"/>
  <c r="BA44" i="9"/>
  <c r="AO24" i="9"/>
  <c r="AR24" i="9" s="1"/>
  <c r="AC15" i="9"/>
  <c r="AH11" i="9"/>
  <c r="AC11" i="9"/>
  <c r="AB19" i="9"/>
  <c r="AC19" i="9" s="1"/>
  <c r="AH19" i="9"/>
  <c r="AB26" i="9"/>
  <c r="AC36" i="9"/>
  <c r="AH36" i="9"/>
  <c r="AJ10" i="9"/>
  <c r="AP10" i="9" s="1"/>
  <c r="AM10" i="9"/>
  <c r="AG10" i="9"/>
  <c r="AQ33" i="9"/>
  <c r="AU31" i="9"/>
  <c r="AV31" i="9" s="1"/>
  <c r="AW31" i="9" s="1"/>
  <c r="AX31" i="9" s="1"/>
  <c r="AQ6" i="19"/>
  <c r="AC44" i="9"/>
  <c r="AH28" i="9"/>
  <c r="AH31" i="9"/>
  <c r="AB33" i="9"/>
  <c r="AH21" i="9"/>
  <c r="AH13" i="9"/>
  <c r="AS12" i="9"/>
  <c r="BE28" i="9"/>
  <c r="BG28" i="9" s="1"/>
  <c r="AR28" i="9"/>
  <c r="BO28" i="9"/>
  <c r="AQ27" i="9"/>
  <c r="BA27" i="9"/>
  <c r="BO27" i="9"/>
  <c r="BE22" i="9"/>
  <c r="BG22" i="9" s="1"/>
  <c r="BA22" i="9"/>
  <c r="AV22" i="9"/>
  <c r="AW22" i="9" s="1"/>
  <c r="AX22" i="9" s="1"/>
  <c r="AQ22" i="9"/>
  <c r="J113" i="18"/>
  <c r="K6" i="19"/>
  <c r="U6" i="19"/>
  <c r="AH10" i="9"/>
  <c r="AR22" i="9"/>
  <c r="AJ19" i="9"/>
  <c r="AP19" i="9" s="1"/>
  <c r="AG55" i="9"/>
  <c r="AI55" i="9" s="1"/>
  <c r="AK55" i="9" s="1"/>
  <c r="AL55" i="9" s="1"/>
  <c r="AM55" i="9"/>
  <c r="AG60" i="9"/>
  <c r="AI60" i="9" s="1"/>
  <c r="AK60" i="9" s="1"/>
  <c r="AL60" i="9" s="1"/>
  <c r="AM60" i="9"/>
  <c r="AG71" i="9"/>
  <c r="AM71" i="9"/>
  <c r="AG76" i="9"/>
  <c r="AM76" i="9"/>
  <c r="AG87" i="9"/>
  <c r="AM87" i="9"/>
  <c r="AG92" i="9"/>
  <c r="AM92" i="9"/>
  <c r="AG103" i="9"/>
  <c r="AM103" i="9"/>
  <c r="AG108" i="9"/>
  <c r="AM108" i="9"/>
  <c r="AG119" i="9"/>
  <c r="AM119" i="9"/>
  <c r="AG124" i="9"/>
  <c r="AM124" i="9"/>
  <c r="AG135" i="9"/>
  <c r="AM135" i="9"/>
  <c r="AG140" i="9"/>
  <c r="AM140" i="9"/>
  <c r="AG151" i="9"/>
  <c r="AM151" i="9"/>
  <c r="AG156" i="9"/>
  <c r="AM156" i="9"/>
  <c r="AG167" i="9"/>
  <c r="AM167" i="9"/>
  <c r="AG172" i="9"/>
  <c r="AM172" i="9"/>
  <c r="AG183" i="9"/>
  <c r="AM183" i="9"/>
  <c r="AG188" i="9"/>
  <c r="AM188" i="9"/>
  <c r="AG199" i="9"/>
  <c r="AM199" i="9"/>
  <c r="AG204" i="9"/>
  <c r="AM204" i="9"/>
  <c r="J204" i="18"/>
  <c r="J86" i="18"/>
  <c r="AO6" i="19"/>
  <c r="AT6" i="19"/>
  <c r="AJ11" i="9"/>
  <c r="AP11" i="9" s="1"/>
  <c r="AM11" i="9"/>
  <c r="AG13" i="9"/>
  <c r="AM13" i="9"/>
  <c r="AJ13" i="9"/>
  <c r="AP13" i="9" s="1"/>
  <c r="AJ30" i="9"/>
  <c r="AP30" i="9" s="1"/>
  <c r="AM30" i="9"/>
  <c r="AO30" i="9" s="1"/>
  <c r="AG47" i="9"/>
  <c r="AI47" i="9" s="1"/>
  <c r="AK47" i="9" s="1"/>
  <c r="AL47" i="9" s="1"/>
  <c r="AM47" i="9"/>
  <c r="AG52" i="9"/>
  <c r="AI52" i="9" s="1"/>
  <c r="AK52" i="9" s="1"/>
  <c r="AL52" i="9" s="1"/>
  <c r="AM52" i="9"/>
  <c r="AG63" i="9"/>
  <c r="AM63" i="9"/>
  <c r="AG68" i="9"/>
  <c r="AM68" i="9"/>
  <c r="AG79" i="9"/>
  <c r="AM79" i="9"/>
  <c r="AG84" i="9"/>
  <c r="AM84" i="9"/>
  <c r="AG95" i="9"/>
  <c r="AM95" i="9"/>
  <c r="AG100" i="9"/>
  <c r="AM100" i="9"/>
  <c r="AG111" i="9"/>
  <c r="AM111" i="9"/>
  <c r="AG116" i="9"/>
  <c r="AM116" i="9"/>
  <c r="AG127" i="9"/>
  <c r="AM127" i="9"/>
  <c r="AG132" i="9"/>
  <c r="AM132" i="9"/>
  <c r="AG143" i="9"/>
  <c r="AM143" i="9"/>
  <c r="AG148" i="9"/>
  <c r="AM148" i="9"/>
  <c r="AG159" i="9"/>
  <c r="AM159" i="9"/>
  <c r="AG164" i="9"/>
  <c r="AM164" i="9"/>
  <c r="AG175" i="9"/>
  <c r="AM175" i="9"/>
  <c r="AG180" i="9"/>
  <c r="AM180" i="9"/>
  <c r="AG191" i="9"/>
  <c r="AM191" i="9"/>
  <c r="AG196" i="9"/>
  <c r="AM196" i="9"/>
  <c r="AG207" i="9"/>
  <c r="AM207" i="9"/>
  <c r="J120" i="18"/>
  <c r="J90" i="18"/>
  <c r="AH6" i="19"/>
  <c r="N6" i="19"/>
  <c r="AM15" i="9"/>
  <c r="AJ15" i="9"/>
  <c r="AG27" i="9"/>
  <c r="AI27" i="9" s="1"/>
  <c r="AJ27" i="9"/>
  <c r="AP27" i="9" s="1"/>
  <c r="J110" i="18"/>
  <c r="AY81" i="9"/>
  <c r="AT81" i="9"/>
  <c r="AV81" i="9"/>
  <c r="AX81" i="9"/>
  <c r="AU81" i="9"/>
  <c r="AW81" i="9"/>
  <c r="BB81" i="9"/>
  <c r="BI81" i="9"/>
  <c r="AY89" i="9"/>
  <c r="BB89" i="9"/>
  <c r="AT89" i="9"/>
  <c r="AV89" i="9"/>
  <c r="AW89" i="9"/>
  <c r="BA89" i="9"/>
  <c r="AX89" i="9"/>
  <c r="AU89" i="9"/>
  <c r="BR89" i="9"/>
  <c r="BI89" i="9"/>
  <c r="BP89" i="9"/>
  <c r="BJ89" i="9"/>
  <c r="BB93" i="9"/>
  <c r="AX93" i="9"/>
  <c r="BA93" i="9"/>
  <c r="AV93" i="9"/>
  <c r="AT93" i="9"/>
  <c r="AU93" i="9"/>
  <c r="AW93" i="9"/>
  <c r="AY93" i="9"/>
  <c r="BP93" i="9"/>
  <c r="BJ93" i="9"/>
  <c r="BE93" i="9"/>
  <c r="BR93" i="9"/>
  <c r="BI93" i="9"/>
  <c r="AY96" i="9"/>
  <c r="AU96" i="9"/>
  <c r="AV96" i="9"/>
  <c r="BE96" i="9"/>
  <c r="BA100" i="9"/>
  <c r="AV100" i="9"/>
  <c r="AT100" i="9"/>
  <c r="AX100" i="9"/>
  <c r="BG100" i="9"/>
  <c r="BP100" i="9"/>
  <c r="BQ100" i="9"/>
  <c r="BR100" i="9"/>
  <c r="AT107" i="9"/>
  <c r="AY107" i="9"/>
  <c r="BB107" i="9"/>
  <c r="AV107" i="9"/>
  <c r="BA107" i="9"/>
  <c r="AW107" i="9"/>
  <c r="AU107" i="9"/>
  <c r="BR107" i="9"/>
  <c r="BE107" i="9"/>
  <c r="BP107" i="9"/>
  <c r="BJ107" i="9"/>
  <c r="AV110" i="9"/>
  <c r="AW110" i="9"/>
  <c r="AY110" i="9"/>
  <c r="AT110" i="9"/>
  <c r="BB110" i="9"/>
  <c r="BA110" i="9"/>
  <c r="AX110" i="9"/>
  <c r="BO110" i="9"/>
  <c r="BJ110" i="9"/>
  <c r="BQ110" i="9"/>
  <c r="BE110" i="9"/>
  <c r="BH110" i="9"/>
  <c r="AW120" i="9"/>
  <c r="AV120" i="9"/>
  <c r="AT120" i="9"/>
  <c r="BG120" i="9"/>
  <c r="BH120" i="9"/>
  <c r="AX120" i="9"/>
  <c r="BO120" i="9"/>
  <c r="BQ120" i="9"/>
  <c r="AW129" i="9"/>
  <c r="AX129" i="9"/>
  <c r="AT129" i="9"/>
  <c r="AV129" i="9"/>
  <c r="BA129" i="9"/>
  <c r="AY129" i="9"/>
  <c r="AU129" i="9"/>
  <c r="BB129" i="9"/>
  <c r="BP129" i="9"/>
  <c r="BI129" i="9"/>
  <c r="BR129" i="9"/>
  <c r="BG129" i="9"/>
  <c r="BE129" i="9"/>
  <c r="AT145" i="9"/>
  <c r="AY145" i="9"/>
  <c r="AV145" i="9"/>
  <c r="BB145" i="9"/>
  <c r="AW145" i="9"/>
  <c r="AU145" i="9"/>
  <c r="AX145" i="9"/>
  <c r="BP145" i="9"/>
  <c r="BI145" i="9"/>
  <c r="BR145" i="9"/>
  <c r="BG145" i="9"/>
  <c r="BE145" i="9"/>
  <c r="AX149" i="9"/>
  <c r="AT149" i="9"/>
  <c r="BB149" i="9"/>
  <c r="AW149" i="9"/>
  <c r="BA149" i="9"/>
  <c r="AU149" i="9"/>
  <c r="AY149" i="9"/>
  <c r="AV149" i="9"/>
  <c r="AW153" i="9"/>
  <c r="BA153" i="9"/>
  <c r="BB153" i="9"/>
  <c r="AY153" i="9"/>
  <c r="AU153" i="9"/>
  <c r="AX153" i="9"/>
  <c r="AV153" i="9"/>
  <c r="BQ153" i="9"/>
  <c r="BJ153" i="9"/>
  <c r="BO153" i="9"/>
  <c r="BH153" i="9"/>
  <c r="BB157" i="9"/>
  <c r="AV157" i="9"/>
  <c r="BA157" i="9"/>
  <c r="AW157" i="9"/>
  <c r="AY157" i="9"/>
  <c r="AT157" i="9"/>
  <c r="AX157" i="9"/>
  <c r="AU157" i="9"/>
  <c r="BP157" i="9"/>
  <c r="BI157" i="9"/>
  <c r="BE157" i="9"/>
  <c r="BR157" i="9"/>
  <c r="BG157" i="9"/>
  <c r="BA190" i="9"/>
  <c r="AT190" i="9"/>
  <c r="AY190" i="9"/>
  <c r="AW190" i="9"/>
  <c r="AU190" i="9"/>
  <c r="AV190" i="9"/>
  <c r="BB190" i="9"/>
  <c r="BH190" i="9"/>
  <c r="BG190" i="9"/>
  <c r="BE190" i="9"/>
  <c r="AX190" i="9"/>
  <c r="BQ190" i="9"/>
  <c r="BJ190" i="9"/>
  <c r="AX194" i="9"/>
  <c r="AU194" i="9"/>
  <c r="AV194" i="9"/>
  <c r="AW194" i="9"/>
  <c r="AT194" i="9"/>
  <c r="BB194" i="9"/>
  <c r="BA194" i="9"/>
  <c r="AX198" i="9"/>
  <c r="BB198" i="9"/>
  <c r="AW198" i="9"/>
  <c r="BA198" i="9"/>
  <c r="AT198" i="9"/>
  <c r="AV198" i="9"/>
  <c r="AU198" i="9"/>
  <c r="AY198" i="9"/>
  <c r="BQ198" i="9"/>
  <c r="BJ198" i="9"/>
  <c r="BH198" i="9"/>
  <c r="BG198" i="9"/>
  <c r="BE198" i="9"/>
  <c r="AY202" i="9"/>
  <c r="AU202" i="9"/>
  <c r="AT202" i="9"/>
  <c r="AW202" i="9"/>
  <c r="AX202" i="9"/>
  <c r="BB202" i="9"/>
  <c r="BA202" i="9"/>
  <c r="BH202" i="9"/>
  <c r="AW206" i="9"/>
  <c r="AU206" i="9"/>
  <c r="BA206" i="9"/>
  <c r="AT206" i="9"/>
  <c r="AY206" i="9"/>
  <c r="AX206" i="9"/>
  <c r="BB206" i="9"/>
  <c r="BR206" i="9"/>
  <c r="BO206" i="9"/>
  <c r="BH206" i="9"/>
  <c r="AV206" i="9"/>
  <c r="BP206" i="9"/>
  <c r="BI206" i="9"/>
  <c r="AM26" i="9"/>
  <c r="AG26" i="9"/>
  <c r="AI26" i="9" s="1"/>
  <c r="J144" i="18"/>
  <c r="AW91" i="9"/>
  <c r="AT91" i="9"/>
  <c r="AX91" i="9"/>
  <c r="AU91" i="9"/>
  <c r="BA91" i="9"/>
  <c r="AV91" i="9"/>
  <c r="BB91" i="9"/>
  <c r="AY91" i="9"/>
  <c r="BE91" i="9"/>
  <c r="AW98" i="9"/>
  <c r="AT98" i="9"/>
  <c r="AX98" i="9"/>
  <c r="AY98" i="9"/>
  <c r="BB98" i="9"/>
  <c r="BA98" i="9"/>
  <c r="BR98" i="9"/>
  <c r="BE98" i="9"/>
  <c r="BP98" i="9"/>
  <c r="BJ98" i="9"/>
  <c r="BG98" i="9"/>
  <c r="AW112" i="9"/>
  <c r="AV112" i="9"/>
  <c r="AT112" i="9"/>
  <c r="AY112" i="9"/>
  <c r="BB112" i="9"/>
  <c r="BA112" i="9"/>
  <c r="BG112" i="9"/>
  <c r="BH112" i="9"/>
  <c r="BO112" i="9"/>
  <c r="BQ112" i="9"/>
  <c r="AT114" i="9"/>
  <c r="BA114" i="9"/>
  <c r="BB114" i="9"/>
  <c r="AW114" i="9"/>
  <c r="AY114" i="9"/>
  <c r="AX114" i="9"/>
  <c r="AV114" i="9"/>
  <c r="BO114" i="9"/>
  <c r="BJ114" i="9"/>
  <c r="BH114" i="9"/>
  <c r="BQ114" i="9"/>
  <c r="BE114" i="9"/>
  <c r="BB124" i="9"/>
  <c r="AT124" i="9"/>
  <c r="AY124" i="9"/>
  <c r="AU124" i="9"/>
  <c r="BA124" i="9"/>
  <c r="AX124" i="9"/>
  <c r="AV124" i="9"/>
  <c r="AW124" i="9"/>
  <c r="AT147" i="9"/>
  <c r="AX147" i="9"/>
  <c r="BA147" i="9"/>
  <c r="BB147" i="9"/>
  <c r="AY147" i="9"/>
  <c r="AW147" i="9"/>
  <c r="AU147" i="9"/>
  <c r="BP147" i="9"/>
  <c r="BI147" i="9"/>
  <c r="AV147" i="9"/>
  <c r="BR147" i="9"/>
  <c r="BG147" i="9"/>
  <c r="AT151" i="9"/>
  <c r="BB151" i="9"/>
  <c r="AW151" i="9"/>
  <c r="AY151" i="9"/>
  <c r="AU151" i="9"/>
  <c r="AV151" i="9"/>
  <c r="AX151" i="9"/>
  <c r="AV155" i="9"/>
  <c r="AY155" i="9"/>
  <c r="BA155" i="9"/>
  <c r="AX155" i="9"/>
  <c r="AU155" i="9"/>
  <c r="AW155" i="9"/>
  <c r="BB155" i="9"/>
  <c r="BQ155" i="9"/>
  <c r="BJ155" i="9"/>
  <c r="BO155" i="9"/>
  <c r="BE155" i="9"/>
  <c r="AW192" i="9"/>
  <c r="BA192" i="9"/>
  <c r="AY192" i="9"/>
  <c r="AU192" i="9"/>
  <c r="BB192" i="9"/>
  <c r="AT192" i="9"/>
  <c r="AX192" i="9"/>
  <c r="AV192" i="9"/>
  <c r="BQ192" i="9"/>
  <c r="BJ192" i="9"/>
  <c r="BO192" i="9"/>
  <c r="BI192" i="9"/>
  <c r="AW196" i="9"/>
  <c r="AV196" i="9"/>
  <c r="AY196" i="9"/>
  <c r="AU196" i="9"/>
  <c r="BB196" i="9"/>
  <c r="AT196" i="9"/>
  <c r="AX196" i="9"/>
  <c r="BP196" i="9"/>
  <c r="BO196" i="9"/>
  <c r="BR196" i="9"/>
  <c r="BJ196" i="9"/>
  <c r="BH196" i="9"/>
  <c r="BB200" i="9"/>
  <c r="AT200" i="9"/>
  <c r="AX200" i="9"/>
  <c r="AV200" i="9"/>
  <c r="AW200" i="9"/>
  <c r="BA200" i="9"/>
  <c r="AU200" i="9"/>
  <c r="AY200" i="9"/>
  <c r="BO200" i="9"/>
  <c r="BI200" i="9"/>
  <c r="BQ200" i="9"/>
  <c r="BJ200" i="9"/>
  <c r="BB204" i="9"/>
  <c r="AT204" i="9"/>
  <c r="AX204" i="9"/>
  <c r="BA204" i="9"/>
  <c r="AU204" i="9"/>
  <c r="AY204" i="9"/>
  <c r="AW204" i="9"/>
  <c r="AV204" i="9"/>
  <c r="BR204" i="9"/>
  <c r="BJ204" i="9"/>
  <c r="BH204" i="9"/>
  <c r="BP204" i="9"/>
  <c r="BE204" i="9"/>
  <c r="BB208" i="9"/>
  <c r="AT208" i="9"/>
  <c r="AX208" i="9"/>
  <c r="AV208" i="9"/>
  <c r="AU208" i="9"/>
  <c r="AY208" i="9"/>
  <c r="AW208" i="9"/>
  <c r="BA208" i="9"/>
  <c r="S31" i="22"/>
  <c r="G219" i="18" s="1"/>
  <c r="P15" i="22"/>
  <c r="P9" i="22"/>
  <c r="N16" i="22"/>
  <c r="L13" i="22"/>
  <c r="J9" i="22"/>
  <c r="J26" i="22"/>
  <c r="J34" i="22"/>
  <c r="I34" i="22" s="1"/>
  <c r="J25" i="22"/>
  <c r="T29" i="22"/>
  <c r="T27" i="22"/>
  <c r="T26" i="22"/>
  <c r="J69" i="18"/>
  <c r="J13" i="22"/>
  <c r="J12" i="22"/>
  <c r="J10" i="22"/>
  <c r="J8" i="22"/>
  <c r="X24" i="22"/>
  <c r="X25" i="22" s="1"/>
  <c r="X26" i="22" s="1"/>
  <c r="X27" i="22" s="1"/>
  <c r="X28" i="22" s="1"/>
  <c r="X29" i="22" s="1"/>
  <c r="L9" i="22"/>
  <c r="L11" i="22"/>
  <c r="L10" i="22"/>
  <c r="N11" i="22"/>
  <c r="N8" i="22"/>
  <c r="N10" i="22"/>
  <c r="N18" i="22"/>
  <c r="N14" i="22"/>
  <c r="N13" i="22"/>
  <c r="P10" i="22"/>
  <c r="P8" i="22"/>
  <c r="P13" i="22"/>
  <c r="P12" i="22"/>
  <c r="P11" i="22"/>
  <c r="V21" i="22"/>
  <c r="AE5" i="22"/>
  <c r="AG35" i="9" s="1"/>
  <c r="AD5" i="22"/>
  <c r="AA5" i="22"/>
  <c r="AD6" i="22"/>
  <c r="BA35" i="9" s="1"/>
  <c r="AE6" i="22"/>
  <c r="BB33" i="9" s="1"/>
  <c r="V23" i="22"/>
  <c r="AE7" i="22"/>
  <c r="BB31" i="9" s="1"/>
  <c r="AD7" i="22"/>
  <c r="BA32" i="9" s="1"/>
  <c r="AD12" i="22"/>
  <c r="V28" i="22"/>
  <c r="AA12" i="22"/>
  <c r="V22" i="22"/>
  <c r="AV67" i="9"/>
  <c r="AW67" i="9"/>
  <c r="AY71" i="9"/>
  <c r="BB71" i="9"/>
  <c r="AU74" i="9"/>
  <c r="AT74" i="9"/>
  <c r="AX74" i="9"/>
  <c r="AW74" i="9"/>
  <c r="BB78" i="9"/>
  <c r="AX78" i="9"/>
  <c r="AU78" i="9"/>
  <c r="AT78" i="9"/>
  <c r="BA78" i="9"/>
  <c r="AW69" i="9"/>
  <c r="AY69" i="9"/>
  <c r="BA69" i="9"/>
  <c r="AV69" i="9"/>
  <c r="AX69" i="9"/>
  <c r="BA21" i="9"/>
  <c r="AT101" i="9"/>
  <c r="AX101" i="9"/>
  <c r="AU101" i="9"/>
  <c r="BB101" i="9"/>
  <c r="AW104" i="9"/>
  <c r="BB104" i="9"/>
  <c r="BA104" i="9"/>
  <c r="AT104" i="9"/>
  <c r="AW168" i="9"/>
  <c r="AT168" i="9"/>
  <c r="AV168" i="9"/>
  <c r="AW172" i="9"/>
  <c r="AV172" i="9"/>
  <c r="AX176" i="9"/>
  <c r="AV176" i="9"/>
  <c r="AY180" i="9"/>
  <c r="BA180" i="9"/>
  <c r="AW180" i="9"/>
  <c r="AU70" i="9"/>
  <c r="BB70" i="9"/>
  <c r="AX88" i="9"/>
  <c r="AV88" i="9"/>
  <c r="AY128" i="9"/>
  <c r="AV128" i="9"/>
  <c r="AX128" i="9"/>
  <c r="BA128" i="9"/>
  <c r="AX136" i="9"/>
  <c r="AT136" i="9"/>
  <c r="AV136" i="9"/>
  <c r="BB140" i="9"/>
  <c r="AV140" i="9"/>
  <c r="AY140" i="9"/>
  <c r="BA140" i="9"/>
  <c r="AV144" i="9"/>
  <c r="AX144" i="9"/>
  <c r="AZ49" i="9" l="1"/>
  <c r="BC49" i="9" s="1"/>
  <c r="BD49" i="9" s="1"/>
  <c r="AK54" i="9"/>
  <c r="AL54" i="9" s="1"/>
  <c r="BH53" i="9"/>
  <c r="BP53" i="9" s="1"/>
  <c r="BQ53" i="9" s="1"/>
  <c r="BR53" i="9" s="1"/>
  <c r="AZ56" i="9"/>
  <c r="BC56" i="9" s="1"/>
  <c r="AU59" i="9"/>
  <c r="AS17" i="9"/>
  <c r="AT17" i="9" s="1"/>
  <c r="BH57" i="9"/>
  <c r="BI57" i="9" s="1"/>
  <c r="BJ57" i="9" s="1"/>
  <c r="AY57" i="9"/>
  <c r="BO17" i="9"/>
  <c r="AS51" i="9"/>
  <c r="AO51" i="9"/>
  <c r="AU16" i="9"/>
  <c r="AV16" i="9" s="1"/>
  <c r="AW16" i="9" s="1"/>
  <c r="AX16" i="9" s="1"/>
  <c r="AQ17" i="9"/>
  <c r="BH42" i="9"/>
  <c r="BP42" i="9" s="1"/>
  <c r="BQ42" i="9" s="1"/>
  <c r="BR42" i="9" s="1"/>
  <c r="BE49" i="9"/>
  <c r="BG49" i="9" s="1"/>
  <c r="BB49" i="9"/>
  <c r="AY49" i="9" s="1"/>
  <c r="BE16" i="9"/>
  <c r="BG16" i="9" s="1"/>
  <c r="AR16" i="9"/>
  <c r="AU17" i="9"/>
  <c r="AV17" i="9" s="1"/>
  <c r="AW17" i="9" s="1"/>
  <c r="AX17" i="9" s="1"/>
  <c r="AZ51" i="9"/>
  <c r="BC51" i="9" s="1"/>
  <c r="BD51" i="9" s="1"/>
  <c r="AS49" i="9"/>
  <c r="AT49" i="9" s="1"/>
  <c r="AI11" i="9"/>
  <c r="AR17" i="9"/>
  <c r="AC18" i="9"/>
  <c r="AR51" i="9"/>
  <c r="BI53" i="9"/>
  <c r="BJ53" i="9" s="1"/>
  <c r="AO52" i="9"/>
  <c r="AZ52" i="9" s="1"/>
  <c r="BC52" i="9" s="1"/>
  <c r="BD52" i="9" s="1"/>
  <c r="AR52" i="9"/>
  <c r="AR25" i="9"/>
  <c r="AQ25" i="9"/>
  <c r="BA25" i="9"/>
  <c r="BO25" i="9"/>
  <c r="BA14" i="9"/>
  <c r="AY61" i="9"/>
  <c r="AZ61" i="9" s="1"/>
  <c r="BC61" i="9" s="1"/>
  <c r="BD61" i="9" s="1"/>
  <c r="BE48" i="9"/>
  <c r="BG48" i="9" s="1"/>
  <c r="AU48" i="9"/>
  <c r="AV48" i="9" s="1"/>
  <c r="AW48" i="9" s="1"/>
  <c r="AX48" i="9" s="1"/>
  <c r="AT48" i="9"/>
  <c r="BO48" i="9"/>
  <c r="BA48" i="9"/>
  <c r="BB48" i="9"/>
  <c r="AR48" i="9"/>
  <c r="AO47" i="9"/>
  <c r="AY54" i="9"/>
  <c r="AZ54" i="9" s="1"/>
  <c r="BC54" i="9" s="1"/>
  <c r="BB46" i="9"/>
  <c r="BO46" i="9"/>
  <c r="AU46" i="9"/>
  <c r="AV46" i="9" s="1"/>
  <c r="AW46" i="9" s="1"/>
  <c r="AX46" i="9" s="1"/>
  <c r="AY46" i="9" s="1"/>
  <c r="AT46" i="9"/>
  <c r="BA46" i="9"/>
  <c r="BE46" i="9"/>
  <c r="BG46" i="9" s="1"/>
  <c r="AO60" i="9"/>
  <c r="AZ60" i="9" s="1"/>
  <c r="BC60" i="9" s="1"/>
  <c r="BD60" i="9" s="1"/>
  <c r="AV50" i="9"/>
  <c r="AW50" i="9" s="1"/>
  <c r="AX50" i="9" s="1"/>
  <c r="AY50" i="9" s="1"/>
  <c r="BE50" i="9"/>
  <c r="BG50" i="9" s="1"/>
  <c r="BO50" i="9"/>
  <c r="AC42" i="9"/>
  <c r="BE30" i="9"/>
  <c r="BG30" i="9" s="1"/>
  <c r="BO30" i="9"/>
  <c r="BO21" i="9"/>
  <c r="BE21" i="9"/>
  <c r="BG21" i="9" s="1"/>
  <c r="BO16" i="9"/>
  <c r="AQ16" i="9"/>
  <c r="AS50" i="9"/>
  <c r="AT50" i="9" s="1"/>
  <c r="AO55" i="9"/>
  <c r="BE25" i="9"/>
  <c r="BG25" i="9" s="1"/>
  <c r="AR59" i="9"/>
  <c r="AS16" i="9"/>
  <c r="AT16" i="9" s="1"/>
  <c r="AS25" i="9"/>
  <c r="AT25" i="9" s="1"/>
  <c r="AS41" i="9"/>
  <c r="AT41" i="9" s="1"/>
  <c r="AU41" i="9"/>
  <c r="AV41" i="9" s="1"/>
  <c r="AW41" i="9" s="1"/>
  <c r="AX41" i="9" s="1"/>
  <c r="BO41" i="9"/>
  <c r="BE41" i="9"/>
  <c r="BG41" i="9" s="1"/>
  <c r="AQ41" i="9"/>
  <c r="AU25" i="9"/>
  <c r="AV25" i="9" s="1"/>
  <c r="AW25" i="9" s="1"/>
  <c r="AX25" i="9" s="1"/>
  <c r="AV59" i="9"/>
  <c r="AW59" i="9" s="1"/>
  <c r="AX59" i="9" s="1"/>
  <c r="BE59" i="9"/>
  <c r="BG59" i="9" s="1"/>
  <c r="BB59" i="9"/>
  <c r="BO59" i="9"/>
  <c r="BA59" i="9"/>
  <c r="AZ59" i="9"/>
  <c r="BC59" i="9" s="1"/>
  <c r="BD59" i="9" s="1"/>
  <c r="AZ50" i="9"/>
  <c r="BC50" i="9" s="1"/>
  <c r="BD50" i="9" s="1"/>
  <c r="AZ48" i="9"/>
  <c r="BC48" i="9" s="1"/>
  <c r="BD48" i="9" s="1"/>
  <c r="AZ46" i="9"/>
  <c r="BC46" i="9" s="1"/>
  <c r="BD46" i="9" s="1"/>
  <c r="P22" i="22"/>
  <c r="L22" i="22"/>
  <c r="J20" i="22"/>
  <c r="L27" i="22"/>
  <c r="L21" i="22"/>
  <c r="L20" i="22"/>
  <c r="J19" i="22"/>
  <c r="P27" i="22"/>
  <c r="J155" i="18" s="1"/>
  <c r="L36" i="22"/>
  <c r="K36" i="22" s="1"/>
  <c r="P21" i="22"/>
  <c r="L17" i="22"/>
  <c r="J95" i="18" s="1"/>
  <c r="L19" i="22"/>
  <c r="J16" i="22"/>
  <c r="J29" i="22"/>
  <c r="I29" i="22" s="1"/>
  <c r="J15" i="22"/>
  <c r="M30" i="22"/>
  <c r="G128" i="18" s="1"/>
  <c r="H128" i="18" s="1"/>
  <c r="AG30" i="19" s="1"/>
  <c r="BA30" i="9"/>
  <c r="L28" i="22"/>
  <c r="K28" i="22" s="1"/>
  <c r="L30" i="22"/>
  <c r="K30" i="22" s="1"/>
  <c r="AQ20" i="9"/>
  <c r="AC34" i="9"/>
  <c r="AC22" i="9"/>
  <c r="AI35" i="9"/>
  <c r="AC26" i="9"/>
  <c r="O6" i="9"/>
  <c r="AS38" i="9"/>
  <c r="AT38" i="9" s="1"/>
  <c r="AU38" i="9" s="1"/>
  <c r="AV38" i="9" s="1"/>
  <c r="AW38" i="9" s="1"/>
  <c r="AX38" i="9" s="1"/>
  <c r="T23" i="22"/>
  <c r="J211" i="18" s="1"/>
  <c r="T21" i="22"/>
  <c r="J209" i="18" s="1"/>
  <c r="T20" i="22"/>
  <c r="J208" i="18" s="1"/>
  <c r="T22" i="22"/>
  <c r="J210" i="18" s="1"/>
  <c r="L18" i="22"/>
  <c r="J96" i="18" s="1"/>
  <c r="AR14" i="9"/>
  <c r="P38" i="9"/>
  <c r="S38" i="9" s="1"/>
  <c r="Y38" i="9" s="1"/>
  <c r="J33" i="22"/>
  <c r="I33" i="22" s="1"/>
  <c r="AI10" i="9"/>
  <c r="J17" i="22"/>
  <c r="J75" i="18" s="1"/>
  <c r="AG39" i="9"/>
  <c r="AI39" i="9" s="1"/>
  <c r="AZ39" i="9" s="1"/>
  <c r="BB25" i="9"/>
  <c r="BO14" i="9"/>
  <c r="BE14" i="9"/>
  <c r="BG14" i="9" s="1"/>
  <c r="AQ14" i="9"/>
  <c r="AU14" i="9"/>
  <c r="AV14" i="9" s="1"/>
  <c r="AW14" i="9" s="1"/>
  <c r="AX14" i="9" s="1"/>
  <c r="S32" i="22"/>
  <c r="G220" i="18" s="1"/>
  <c r="J220" i="18"/>
  <c r="BB15" i="9"/>
  <c r="P35" i="22"/>
  <c r="J163" i="18" s="1"/>
  <c r="P33" i="22"/>
  <c r="J161" i="18" s="1"/>
  <c r="T33" i="22"/>
  <c r="P26" i="22"/>
  <c r="J154" i="18" s="1"/>
  <c r="P34" i="22"/>
  <c r="O34" i="22" s="1"/>
  <c r="G162" i="18" s="1"/>
  <c r="N19" i="22"/>
  <c r="N20" i="22"/>
  <c r="J118" i="18" s="1"/>
  <c r="T36" i="22"/>
  <c r="S36" i="22" s="1"/>
  <c r="G224" i="18" s="1"/>
  <c r="T30" i="22"/>
  <c r="J218" i="18" s="1"/>
  <c r="J14" i="22"/>
  <c r="P31" i="22"/>
  <c r="O31" i="22" s="1"/>
  <c r="G159" i="18" s="1"/>
  <c r="P19" i="22"/>
  <c r="J147" i="18" s="1"/>
  <c r="S8" i="22"/>
  <c r="G196" i="18" s="1"/>
  <c r="AU8" i="19" s="1"/>
  <c r="P24" i="22"/>
  <c r="J152" i="18" s="1"/>
  <c r="T35" i="22"/>
  <c r="S35" i="22" s="1"/>
  <c r="G223" i="18" s="1"/>
  <c r="T34" i="22"/>
  <c r="J21" i="22"/>
  <c r="J79" i="18" s="1"/>
  <c r="T25" i="22"/>
  <c r="J213" i="18" s="1"/>
  <c r="L31" i="22"/>
  <c r="K31" i="22" s="1"/>
  <c r="P32" i="22"/>
  <c r="P30" i="22"/>
  <c r="J158" i="18" s="1"/>
  <c r="P25" i="22"/>
  <c r="AG45" i="9"/>
  <c r="AI45" i="9" s="1"/>
  <c r="BB21" i="9"/>
  <c r="P18" i="22"/>
  <c r="P20" i="22"/>
  <c r="J148" i="18" s="1"/>
  <c r="P36" i="22"/>
  <c r="O36" i="22" s="1"/>
  <c r="G164" i="18" s="1"/>
  <c r="N31" i="22"/>
  <c r="M31" i="22" s="1"/>
  <c r="G129" i="18" s="1"/>
  <c r="T28" i="22"/>
  <c r="S28" i="22" s="1"/>
  <c r="G216" i="18" s="1"/>
  <c r="BB29" i="9"/>
  <c r="AY29" i="9" s="1"/>
  <c r="L26" i="22"/>
  <c r="J104" i="18" s="1"/>
  <c r="T24" i="22"/>
  <c r="J212" i="18" s="1"/>
  <c r="L16" i="22"/>
  <c r="J94" i="18" s="1"/>
  <c r="J156" i="18"/>
  <c r="O28" i="22"/>
  <c r="G156" i="18" s="1"/>
  <c r="E156" i="18" s="1"/>
  <c r="AI28" i="19" s="1"/>
  <c r="AG15" i="9"/>
  <c r="AI15" i="9" s="1"/>
  <c r="BB17" i="9"/>
  <c r="AY17" i="9" s="1"/>
  <c r="N24" i="22"/>
  <c r="J122" i="18" s="1"/>
  <c r="N27" i="22"/>
  <c r="J125" i="18" s="1"/>
  <c r="AG20" i="9"/>
  <c r="AI20" i="9" s="1"/>
  <c r="N36" i="22"/>
  <c r="N34" i="22"/>
  <c r="J132" i="18" s="1"/>
  <c r="N33" i="22"/>
  <c r="J131" i="18" s="1"/>
  <c r="N29" i="22"/>
  <c r="J127" i="18" s="1"/>
  <c r="N28" i="22"/>
  <c r="J126" i="18" s="1"/>
  <c r="L32" i="22"/>
  <c r="K32" i="22" s="1"/>
  <c r="BB20" i="9"/>
  <c r="J223" i="18"/>
  <c r="BB43" i="9"/>
  <c r="AY43" i="9" s="1"/>
  <c r="BB23" i="9"/>
  <c r="AY23" i="9" s="1"/>
  <c r="J27" i="22"/>
  <c r="J22" i="22"/>
  <c r="J80" i="18" s="1"/>
  <c r="BB28" i="9"/>
  <c r="AY28" i="9" s="1"/>
  <c r="J32" i="22"/>
  <c r="I32" i="22" s="1"/>
  <c r="BB27" i="9"/>
  <c r="AY27" i="9" s="1"/>
  <c r="AG25" i="9"/>
  <c r="AI25" i="9" s="1"/>
  <c r="AZ25" i="9" s="1"/>
  <c r="AG28" i="9"/>
  <c r="AI28" i="9" s="1"/>
  <c r="AZ28" i="9" s="1"/>
  <c r="J28" i="22"/>
  <c r="I28" i="22" s="1"/>
  <c r="L33" i="22"/>
  <c r="K33" i="22" s="1"/>
  <c r="AG16" i="9"/>
  <c r="AI16" i="9" s="1"/>
  <c r="AZ16" i="9" s="1"/>
  <c r="AG21" i="9"/>
  <c r="AI21" i="9" s="1"/>
  <c r="BB30" i="9"/>
  <c r="BB19" i="9"/>
  <c r="J36" i="22"/>
  <c r="I36" i="22" s="1"/>
  <c r="BB16" i="9"/>
  <c r="AY16" i="9" s="1"/>
  <c r="J31" i="22"/>
  <c r="I31" i="22" s="1"/>
  <c r="AG19" i="9"/>
  <c r="AI19" i="9" s="1"/>
  <c r="N23" i="22"/>
  <c r="J121" i="18" s="1"/>
  <c r="AG43" i="9"/>
  <c r="AI43" i="9" s="1"/>
  <c r="AZ43" i="9" s="1"/>
  <c r="AG24" i="9"/>
  <c r="AI24" i="9" s="1"/>
  <c r="AZ24" i="9" s="1"/>
  <c r="L23" i="22"/>
  <c r="AG18" i="9"/>
  <c r="AI18" i="9" s="1"/>
  <c r="AZ18" i="9" s="1"/>
  <c r="L34" i="22"/>
  <c r="K34" i="22" s="1"/>
  <c r="L24" i="22"/>
  <c r="BB45" i="9"/>
  <c r="AQ45" i="9"/>
  <c r="N32" i="22"/>
  <c r="M32" i="22" s="1"/>
  <c r="G130" i="18" s="1"/>
  <c r="N26" i="22"/>
  <c r="J124" i="18" s="1"/>
  <c r="N35" i="22"/>
  <c r="J133" i="18" s="1"/>
  <c r="L35" i="22"/>
  <c r="K35" i="22" s="1"/>
  <c r="L29" i="22"/>
  <c r="K29" i="22" s="1"/>
  <c r="AY33" i="9"/>
  <c r="N25" i="22"/>
  <c r="J123" i="18" s="1"/>
  <c r="L25" i="22"/>
  <c r="AG14" i="9"/>
  <c r="AI14" i="9" s="1"/>
  <c r="AZ14" i="9" s="1"/>
  <c r="BB14" i="9"/>
  <c r="P29" i="22"/>
  <c r="P23" i="22"/>
  <c r="J151" i="18" s="1"/>
  <c r="AG12" i="9"/>
  <c r="AI12" i="9" s="1"/>
  <c r="AZ12" i="9" s="1"/>
  <c r="AG23" i="9"/>
  <c r="AI23" i="9" s="1"/>
  <c r="AZ23" i="9" s="1"/>
  <c r="AG17" i="9"/>
  <c r="AI17" i="9" s="1"/>
  <c r="AZ17" i="9" s="1"/>
  <c r="BB44" i="9"/>
  <c r="BB22" i="9"/>
  <c r="AY22" i="9" s="1"/>
  <c r="AY31" i="9"/>
  <c r="J162" i="18"/>
  <c r="J138" i="18"/>
  <c r="M28" i="22"/>
  <c r="G126" i="18" s="1"/>
  <c r="J77" i="18"/>
  <c r="J119" i="18"/>
  <c r="I128" i="18"/>
  <c r="AH30" i="19" s="1"/>
  <c r="AF30" i="19"/>
  <c r="K128" i="18"/>
  <c r="D36" i="22"/>
  <c r="C36" i="22" s="1"/>
  <c r="D28" i="22"/>
  <c r="C28" i="22" s="1"/>
  <c r="D20" i="22"/>
  <c r="D29" i="22"/>
  <c r="C29" i="22" s="1"/>
  <c r="D21" i="22"/>
  <c r="D18" i="22"/>
  <c r="D14" i="22"/>
  <c r="D9" i="22"/>
  <c r="D32" i="22"/>
  <c r="C32" i="22" s="1"/>
  <c r="D24" i="22"/>
  <c r="D33" i="22"/>
  <c r="C33" i="22" s="1"/>
  <c r="D25" i="22"/>
  <c r="D17" i="22"/>
  <c r="D8" i="22"/>
  <c r="D10" i="22"/>
  <c r="D34" i="22"/>
  <c r="C34" i="22" s="1"/>
  <c r="D35" i="22"/>
  <c r="C35" i="22" s="1"/>
  <c r="D19" i="22"/>
  <c r="D26" i="22"/>
  <c r="D27" i="22"/>
  <c r="C27" i="22" s="1"/>
  <c r="D16" i="22"/>
  <c r="D11" i="22"/>
  <c r="D30" i="22"/>
  <c r="C30" i="22" s="1"/>
  <c r="D12" i="22"/>
  <c r="D31" i="22"/>
  <c r="C31" i="22" s="1"/>
  <c r="D23" i="22"/>
  <c r="D15" i="22"/>
  <c r="D13" i="22"/>
  <c r="D22" i="22"/>
  <c r="J139" i="18"/>
  <c r="J140" i="18"/>
  <c r="J150" i="18"/>
  <c r="J111" i="18"/>
  <c r="J129" i="18"/>
  <c r="J116" i="18"/>
  <c r="J106" i="18"/>
  <c r="M8" i="22"/>
  <c r="J99" i="18"/>
  <c r="J89" i="18"/>
  <c r="J100" i="18"/>
  <c r="J68" i="18"/>
  <c r="J71" i="18"/>
  <c r="S30" i="22"/>
  <c r="G218" i="18" s="1"/>
  <c r="J72" i="18"/>
  <c r="AU31" i="19"/>
  <c r="E219" i="18"/>
  <c r="AS31" i="19" s="1"/>
  <c r="H219" i="18"/>
  <c r="AV31" i="19" s="1"/>
  <c r="F219" i="18"/>
  <c r="AT31" i="19" s="1"/>
  <c r="K219" i="18"/>
  <c r="I219" i="18"/>
  <c r="AW31" i="19" s="1"/>
  <c r="K156" i="18"/>
  <c r="H220" i="18"/>
  <c r="AV32" i="19" s="1"/>
  <c r="K220" i="18"/>
  <c r="E220" i="18"/>
  <c r="AS32" i="19" s="1"/>
  <c r="F220" i="18"/>
  <c r="AT32" i="19" s="1"/>
  <c r="I220" i="18"/>
  <c r="AW32" i="19" s="1"/>
  <c r="AU32" i="19"/>
  <c r="J149" i="18"/>
  <c r="BB24" i="9"/>
  <c r="AQ24" i="9"/>
  <c r="BA24" i="9"/>
  <c r="BO24" i="9"/>
  <c r="BE24" i="9"/>
  <c r="BG24" i="9" s="1"/>
  <c r="AU24" i="9"/>
  <c r="AV24" i="9" s="1"/>
  <c r="AW24" i="9" s="1"/>
  <c r="AX24" i="9" s="1"/>
  <c r="AB6" i="9"/>
  <c r="R21" i="22"/>
  <c r="R16" i="22"/>
  <c r="R15" i="22"/>
  <c r="R17" i="22"/>
  <c r="R10" i="22"/>
  <c r="R29" i="22"/>
  <c r="R11" i="22"/>
  <c r="R18" i="22"/>
  <c r="R19" i="22"/>
  <c r="R14" i="22"/>
  <c r="R28" i="22"/>
  <c r="R8" i="22"/>
  <c r="R9" i="22"/>
  <c r="R13" i="22"/>
  <c r="R23" i="22"/>
  <c r="R22" i="22"/>
  <c r="R31" i="22"/>
  <c r="R32" i="22"/>
  <c r="R36" i="22"/>
  <c r="R27" i="22"/>
  <c r="R25" i="22"/>
  <c r="R26" i="22"/>
  <c r="R33" i="22"/>
  <c r="R12" i="22"/>
  <c r="R35" i="22"/>
  <c r="R34" i="22"/>
  <c r="R24" i="22"/>
  <c r="R20" i="22"/>
  <c r="R30" i="22"/>
  <c r="AG37" i="9"/>
  <c r="AI37" i="9" s="1"/>
  <c r="AG36" i="9"/>
  <c r="AI36" i="9" s="1"/>
  <c r="BB36" i="9"/>
  <c r="AY36" i="9" s="1"/>
  <c r="BB35" i="9"/>
  <c r="AG33" i="9"/>
  <c r="AI33" i="9" s="1"/>
  <c r="BB34" i="9"/>
  <c r="AY34" i="9" s="1"/>
  <c r="AG34" i="9"/>
  <c r="AI34" i="9" s="1"/>
  <c r="AG38" i="9"/>
  <c r="AI38" i="9" s="1"/>
  <c r="BB37" i="9"/>
  <c r="AQ19" i="9"/>
  <c r="AQ35" i="9"/>
  <c r="AQ21" i="9"/>
  <c r="O30" i="22"/>
  <c r="G158" i="18" s="1"/>
  <c r="O35" i="22"/>
  <c r="G163" i="18" s="1"/>
  <c r="J136" i="18"/>
  <c r="O8" i="22"/>
  <c r="G136" i="18" s="1"/>
  <c r="J112" i="18"/>
  <c r="J109" i="18"/>
  <c r="J88" i="18"/>
  <c r="J78" i="18"/>
  <c r="J74" i="18"/>
  <c r="J216" i="18"/>
  <c r="J83" i="18"/>
  <c r="J67" i="18"/>
  <c r="J114" i="18"/>
  <c r="AG41" i="9"/>
  <c r="AI41" i="9" s="1"/>
  <c r="AR15" i="9"/>
  <c r="AQ15" i="9"/>
  <c r="J153" i="18"/>
  <c r="AO13" i="9"/>
  <c r="AR13" i="9" s="1"/>
  <c r="BB38" i="9"/>
  <c r="AC38" i="9"/>
  <c r="H8" i="22"/>
  <c r="H18" i="22"/>
  <c r="H26" i="22"/>
  <c r="H19" i="22"/>
  <c r="H13" i="22"/>
  <c r="H9" i="22"/>
  <c r="H16" i="22"/>
  <c r="H29" i="22"/>
  <c r="G29" i="22" s="1"/>
  <c r="H17" i="22"/>
  <c r="H33" i="22"/>
  <c r="G33" i="22" s="1"/>
  <c r="H22" i="22"/>
  <c r="H31" i="22"/>
  <c r="G31" i="22" s="1"/>
  <c r="H27" i="22"/>
  <c r="H30" i="22"/>
  <c r="G30" i="22" s="1"/>
  <c r="H11" i="22"/>
  <c r="H34" i="22"/>
  <c r="G34" i="22" s="1"/>
  <c r="H15" i="22"/>
  <c r="H28" i="22"/>
  <c r="G28" i="22" s="1"/>
  <c r="H24" i="22"/>
  <c r="H21" i="22"/>
  <c r="H12" i="22"/>
  <c r="H32" i="22"/>
  <c r="G32" i="22" s="1"/>
  <c r="H14" i="22"/>
  <c r="H20" i="22"/>
  <c r="H35" i="22"/>
  <c r="G35" i="22" s="1"/>
  <c r="H10" i="22"/>
  <c r="BA40" i="9"/>
  <c r="H36" i="22"/>
  <c r="G36" i="22" s="1"/>
  <c r="BA41" i="9"/>
  <c r="H25" i="22"/>
  <c r="H23" i="22"/>
  <c r="BA31" i="9"/>
  <c r="F29" i="22"/>
  <c r="E29" i="22" s="1"/>
  <c r="F26" i="22"/>
  <c r="F10" i="22"/>
  <c r="F18" i="22"/>
  <c r="F11" i="22"/>
  <c r="F25" i="22"/>
  <c r="F36" i="22"/>
  <c r="E36" i="22" s="1"/>
  <c r="F22" i="22"/>
  <c r="F8" i="22"/>
  <c r="F23" i="22"/>
  <c r="F28" i="22"/>
  <c r="E28" i="22" s="1"/>
  <c r="F20" i="22"/>
  <c r="F33" i="22"/>
  <c r="E33" i="22" s="1"/>
  <c r="F30" i="22"/>
  <c r="E30" i="22" s="1"/>
  <c r="F27" i="22"/>
  <c r="E27" i="22" s="1"/>
  <c r="F17" i="22"/>
  <c r="F34" i="22"/>
  <c r="E34" i="22" s="1"/>
  <c r="F31" i="22"/>
  <c r="E31" i="22" s="1"/>
  <c r="F12" i="22"/>
  <c r="F13" i="22"/>
  <c r="F32" i="22"/>
  <c r="E32" i="22" s="1"/>
  <c r="F19" i="22"/>
  <c r="F24" i="22"/>
  <c r="F9" i="22"/>
  <c r="F16" i="22"/>
  <c r="F15" i="22"/>
  <c r="F35" i="22"/>
  <c r="E35" i="22" s="1"/>
  <c r="F21" i="22"/>
  <c r="F14" i="22"/>
  <c r="BA36" i="9"/>
  <c r="BA34" i="9"/>
  <c r="BA37" i="9"/>
  <c r="AU37" i="9" s="1"/>
  <c r="AV37" i="9" s="1"/>
  <c r="AW37" i="9" s="1"/>
  <c r="AX37" i="9" s="1"/>
  <c r="M34" i="22"/>
  <c r="G132" i="18" s="1"/>
  <c r="J108" i="18"/>
  <c r="J97" i="18"/>
  <c r="J87" i="18"/>
  <c r="K9" i="22"/>
  <c r="G87" i="18" s="1"/>
  <c r="J73" i="18"/>
  <c r="J215" i="18"/>
  <c r="J91" i="18"/>
  <c r="J143" i="18"/>
  <c r="K196" i="18"/>
  <c r="F196" i="18" s="1"/>
  <c r="AR30" i="9"/>
  <c r="AQ30" i="9"/>
  <c r="AI13" i="9"/>
  <c r="P24" i="9"/>
  <c r="S24" i="9" s="1"/>
  <c r="Y24" i="9" s="1"/>
  <c r="BA38" i="9"/>
  <c r="BA29" i="9"/>
  <c r="AZ27" i="9"/>
  <c r="AV32" i="9"/>
  <c r="AW32" i="9" s="1"/>
  <c r="AX32" i="9" s="1"/>
  <c r="AT18" i="9"/>
  <c r="BE18" i="9"/>
  <c r="BG18" i="9" s="1"/>
  <c r="BA18" i="9"/>
  <c r="BB18" i="9"/>
  <c r="AQ18" i="9"/>
  <c r="AR18" i="9"/>
  <c r="AU18" i="9"/>
  <c r="AV18" i="9" s="1"/>
  <c r="AW18" i="9" s="1"/>
  <c r="AX18" i="9" s="1"/>
  <c r="BO18" i="9"/>
  <c r="AG29" i="9"/>
  <c r="AI29" i="9" s="1"/>
  <c r="AG32" i="9"/>
  <c r="AI32" i="9" s="1"/>
  <c r="AG40" i="9"/>
  <c r="AI40" i="9" s="1"/>
  <c r="AG30" i="9"/>
  <c r="AI30" i="9" s="1"/>
  <c r="AG31" i="9"/>
  <c r="AI31" i="9" s="1"/>
  <c r="BB41" i="9"/>
  <c r="AY41" i="9" s="1"/>
  <c r="BB40" i="9"/>
  <c r="AY40" i="9" s="1"/>
  <c r="J146" i="18"/>
  <c r="J141" i="18"/>
  <c r="J164" i="18"/>
  <c r="J130" i="18"/>
  <c r="J117" i="18"/>
  <c r="M35" i="22"/>
  <c r="G133" i="18" s="1"/>
  <c r="J98" i="18"/>
  <c r="J66" i="18"/>
  <c r="I8" i="22"/>
  <c r="G66" i="18" s="1"/>
  <c r="J70" i="18"/>
  <c r="J214" i="18"/>
  <c r="J217" i="18"/>
  <c r="S29" i="22"/>
  <c r="G217" i="18" s="1"/>
  <c r="J84" i="18"/>
  <c r="J137" i="18"/>
  <c r="AO26" i="9"/>
  <c r="AR26" i="9" s="1"/>
  <c r="AO11" i="9"/>
  <c r="K86" i="18"/>
  <c r="H86" i="18" s="1"/>
  <c r="AA8" i="19"/>
  <c r="P21" i="9" s="1"/>
  <c r="S21" i="9" s="1"/>
  <c r="Y21" i="9" s="1"/>
  <c r="AO10" i="9"/>
  <c r="AC33" i="9"/>
  <c r="AS24" i="9"/>
  <c r="AT24" i="9" s="1"/>
  <c r="AY44" i="9"/>
  <c r="AY39" i="9"/>
  <c r="BB32" i="9"/>
  <c r="AQ12" i="9"/>
  <c r="AT12" i="9"/>
  <c r="BO12" i="9"/>
  <c r="BA12" i="9"/>
  <c r="BE12" i="9"/>
  <c r="BG12" i="9" s="1"/>
  <c r="AU12" i="9"/>
  <c r="AV12" i="9" s="1"/>
  <c r="AW12" i="9" s="1"/>
  <c r="AX12" i="9" s="1"/>
  <c r="BB12" i="9"/>
  <c r="BA33" i="9"/>
  <c r="BH61" i="9" l="1"/>
  <c r="BH56" i="9"/>
  <c r="BD56" i="9"/>
  <c r="BH54" i="9"/>
  <c r="BD54" i="9"/>
  <c r="BH49" i="9"/>
  <c r="BP49" i="9" s="1"/>
  <c r="BQ49" i="9" s="1"/>
  <c r="BR49" i="9" s="1"/>
  <c r="BH59" i="9"/>
  <c r="BI59" i="9" s="1"/>
  <c r="BJ59" i="9" s="1"/>
  <c r="BP56" i="9"/>
  <c r="BQ56" i="9" s="1"/>
  <c r="BR56" i="9" s="1"/>
  <c r="BI56" i="9"/>
  <c r="BJ56" i="9" s="1"/>
  <c r="BI42" i="9"/>
  <c r="BJ42" i="9" s="1"/>
  <c r="BP57" i="9"/>
  <c r="BQ57" i="9" s="1"/>
  <c r="BR57" i="9" s="1"/>
  <c r="AZ11" i="9"/>
  <c r="BH50" i="9"/>
  <c r="BI50" i="9" s="1"/>
  <c r="BJ50" i="9" s="1"/>
  <c r="BP59" i="9"/>
  <c r="BQ59" i="9" s="1"/>
  <c r="BR59" i="9" s="1"/>
  <c r="AS52" i="9"/>
  <c r="BH46" i="9"/>
  <c r="BI46" i="9" s="1"/>
  <c r="BJ46" i="9" s="1"/>
  <c r="BH48" i="9"/>
  <c r="BI48" i="9" s="1"/>
  <c r="BJ48" i="9" s="1"/>
  <c r="AY59" i="9"/>
  <c r="AR60" i="9"/>
  <c r="BB51" i="9"/>
  <c r="AT51" i="9"/>
  <c r="AU51" i="9"/>
  <c r="BE51" i="9"/>
  <c r="BG51" i="9"/>
  <c r="BH51" i="9" s="1"/>
  <c r="BA51" i="9"/>
  <c r="BO51" i="9"/>
  <c r="AS60" i="9"/>
  <c r="AT60" i="9" s="1"/>
  <c r="AY48" i="9"/>
  <c r="AU47" i="9"/>
  <c r="AV47" i="9" s="1"/>
  <c r="AW47" i="9" s="1"/>
  <c r="AX47" i="9" s="1"/>
  <c r="AY47" i="9" s="1"/>
  <c r="BE47" i="9"/>
  <c r="BG47" i="9" s="1"/>
  <c r="BO47" i="9"/>
  <c r="BA47" i="9"/>
  <c r="BB47" i="9"/>
  <c r="AR47" i="9"/>
  <c r="AY25" i="9"/>
  <c r="AZ47" i="9"/>
  <c r="BC47" i="9" s="1"/>
  <c r="BD47" i="9" s="1"/>
  <c r="AS11" i="9"/>
  <c r="AS47" i="9"/>
  <c r="AT47" i="9" s="1"/>
  <c r="BA55" i="9"/>
  <c r="BE55" i="9"/>
  <c r="BG55" i="9" s="1"/>
  <c r="BO55" i="9"/>
  <c r="BB55" i="9"/>
  <c r="AU55" i="9"/>
  <c r="AV55" i="9" s="1"/>
  <c r="AW55" i="9" s="1"/>
  <c r="AX55" i="9" s="1"/>
  <c r="AY55" i="9" s="1"/>
  <c r="AR55" i="9"/>
  <c r="AV60" i="9"/>
  <c r="AW60" i="9" s="1"/>
  <c r="AX60" i="9" s="1"/>
  <c r="BO60" i="9"/>
  <c r="BB60" i="9"/>
  <c r="BE60" i="9"/>
  <c r="BG60" i="9" s="1"/>
  <c r="BH60" i="9" s="1"/>
  <c r="BA60" i="9"/>
  <c r="AU60" i="9"/>
  <c r="AZ55" i="9"/>
  <c r="BC55" i="9" s="1"/>
  <c r="BD55" i="9" s="1"/>
  <c r="AS55" i="9"/>
  <c r="AT55" i="9" s="1"/>
  <c r="BO52" i="9"/>
  <c r="AU52" i="9"/>
  <c r="AV52" i="9" s="1"/>
  <c r="AW52" i="9" s="1"/>
  <c r="AX52" i="9" s="1"/>
  <c r="AT52" i="9"/>
  <c r="BB52" i="9"/>
  <c r="BE52" i="9"/>
  <c r="BG52" i="9" s="1"/>
  <c r="BH52" i="9" s="1"/>
  <c r="BA52" i="9"/>
  <c r="J224" i="18"/>
  <c r="E128" i="18"/>
  <c r="AD30" i="19" s="1"/>
  <c r="J159" i="18"/>
  <c r="F128" i="18"/>
  <c r="AE30" i="19" s="1"/>
  <c r="O33" i="22"/>
  <c r="G161" i="18" s="1"/>
  <c r="M33" i="22"/>
  <c r="G131" i="18" s="1"/>
  <c r="AC6" i="9"/>
  <c r="AB4" i="9"/>
  <c r="AY38" i="9"/>
  <c r="AY37" i="9"/>
  <c r="O9" i="22"/>
  <c r="G137" i="18" s="1"/>
  <c r="S9" i="22"/>
  <c r="H156" i="18"/>
  <c r="AL28" i="19" s="1"/>
  <c r="I156" i="18"/>
  <c r="AM28" i="19" s="1"/>
  <c r="AR11" i="9"/>
  <c r="AY14" i="9"/>
  <c r="H196" i="18"/>
  <c r="AV8" i="19" s="1"/>
  <c r="J160" i="18"/>
  <c r="O32" i="22"/>
  <c r="G160" i="18" s="1"/>
  <c r="J222" i="18"/>
  <c r="S34" i="22"/>
  <c r="G222" i="18" s="1"/>
  <c r="M29" i="22"/>
  <c r="G127" i="18" s="1"/>
  <c r="S33" i="22"/>
  <c r="G221" i="18" s="1"/>
  <c r="J221" i="18"/>
  <c r="AY18" i="9"/>
  <c r="J103" i="18"/>
  <c r="J101" i="18"/>
  <c r="F156" i="18"/>
  <c r="AJ28" i="19" s="1"/>
  <c r="O29" i="22"/>
  <c r="G157" i="18" s="1"/>
  <c r="J157" i="18"/>
  <c r="J102" i="18"/>
  <c r="M36" i="22"/>
  <c r="G134" i="18" s="1"/>
  <c r="J134" i="18"/>
  <c r="AY12" i="9"/>
  <c r="AY32" i="9"/>
  <c r="AK28" i="19"/>
  <c r="K223" i="18"/>
  <c r="AU35" i="19"/>
  <c r="I223" i="18"/>
  <c r="AW35" i="19" s="1"/>
  <c r="F223" i="18"/>
  <c r="AT35" i="19" s="1"/>
  <c r="H223" i="18"/>
  <c r="AV35" i="19" s="1"/>
  <c r="E223" i="18"/>
  <c r="AS35" i="19" s="1"/>
  <c r="AT8" i="19"/>
  <c r="E196" i="18"/>
  <c r="AS8" i="19" s="1"/>
  <c r="AB8" i="19"/>
  <c r="I86" i="18"/>
  <c r="AC8" i="19" s="1"/>
  <c r="AZ38" i="9"/>
  <c r="AZ31" i="9"/>
  <c r="AQ10" i="9"/>
  <c r="BE10" i="9"/>
  <c r="BG10" i="9" s="1"/>
  <c r="BA10" i="9"/>
  <c r="AU10" i="9"/>
  <c r="AV10" i="9" s="1"/>
  <c r="AW10" i="9" s="1"/>
  <c r="AX10" i="9" s="1"/>
  <c r="BO10" i="9"/>
  <c r="BB10" i="9"/>
  <c r="AZ10" i="9"/>
  <c r="AZ26" i="9"/>
  <c r="K137" i="18"/>
  <c r="H137" i="18" s="1"/>
  <c r="AK9" i="19"/>
  <c r="H217" i="18"/>
  <c r="AV29" i="19" s="1"/>
  <c r="E217" i="18"/>
  <c r="AS29" i="19" s="1"/>
  <c r="F217" i="18"/>
  <c r="AT29" i="19" s="1"/>
  <c r="K217" i="18"/>
  <c r="AU29" i="19"/>
  <c r="I217" i="18"/>
  <c r="AW29" i="19" s="1"/>
  <c r="AF32" i="19"/>
  <c r="K130" i="18"/>
  <c r="E130" i="18"/>
  <c r="AD32" i="19" s="1"/>
  <c r="F130" i="18"/>
  <c r="AE32" i="19" s="1"/>
  <c r="I130" i="18"/>
  <c r="AH32" i="19" s="1"/>
  <c r="H130" i="18"/>
  <c r="AG32" i="19" s="1"/>
  <c r="AZ29" i="9"/>
  <c r="I196" i="18"/>
  <c r="AW8" i="19" s="1"/>
  <c r="AF29" i="19"/>
  <c r="K127" i="18"/>
  <c r="I127" i="18"/>
  <c r="AH29" i="19" s="1"/>
  <c r="F127" i="18"/>
  <c r="AE29" i="19" s="1"/>
  <c r="E127" i="18"/>
  <c r="AD29" i="19" s="1"/>
  <c r="H127" i="18"/>
  <c r="AG29" i="19" s="1"/>
  <c r="J33" i="18"/>
  <c r="J37" i="18"/>
  <c r="J41" i="18"/>
  <c r="E23" i="22"/>
  <c r="G41" i="18" s="1"/>
  <c r="J43" i="18"/>
  <c r="E25" i="22"/>
  <c r="G43" i="18" s="1"/>
  <c r="E26" i="22"/>
  <c r="G44" i="18" s="1"/>
  <c r="J44" i="18"/>
  <c r="J63" i="18"/>
  <c r="J48" i="18"/>
  <c r="J47" i="18"/>
  <c r="J56" i="18"/>
  <c r="BC24" i="9"/>
  <c r="BO13" i="9"/>
  <c r="BA13" i="9"/>
  <c r="BB13" i="9"/>
  <c r="AQ13" i="9"/>
  <c r="BE13" i="9"/>
  <c r="BG13" i="9" s="1"/>
  <c r="AZ41" i="9"/>
  <c r="K10" i="22"/>
  <c r="F163" i="18"/>
  <c r="AJ35" i="19" s="1"/>
  <c r="E163" i="18"/>
  <c r="AI35" i="19" s="1"/>
  <c r="H163" i="18"/>
  <c r="AL35" i="19" s="1"/>
  <c r="AK35" i="19"/>
  <c r="K163" i="18"/>
  <c r="I163" i="18"/>
  <c r="AM35" i="19" s="1"/>
  <c r="J188" i="18"/>
  <c r="Q30" i="22"/>
  <c r="G188" i="18" s="1"/>
  <c r="J193" i="18"/>
  <c r="Q35" i="22"/>
  <c r="G193" i="18" s="1"/>
  <c r="J183" i="18"/>
  <c r="Q31" i="22"/>
  <c r="G189" i="18" s="1"/>
  <c r="J189" i="18"/>
  <c r="J167" i="18"/>
  <c r="J177" i="18"/>
  <c r="J168" i="18"/>
  <c r="J179" i="18"/>
  <c r="AY24" i="9"/>
  <c r="J11" i="18"/>
  <c r="J10" i="18"/>
  <c r="C25" i="22"/>
  <c r="G23" i="18" s="1"/>
  <c r="J23" i="18"/>
  <c r="J7" i="18"/>
  <c r="AF33" i="19"/>
  <c r="E131" i="18"/>
  <c r="AD33" i="19" s="1"/>
  <c r="F131" i="18"/>
  <c r="AE33" i="19" s="1"/>
  <c r="H131" i="18"/>
  <c r="AG33" i="19" s="1"/>
  <c r="I131" i="18"/>
  <c r="AH33" i="19" s="1"/>
  <c r="K131" i="18"/>
  <c r="F162" i="18"/>
  <c r="AJ34" i="19" s="1"/>
  <c r="H162" i="18"/>
  <c r="AL34" i="19" s="1"/>
  <c r="K162" i="18"/>
  <c r="I162" i="18"/>
  <c r="AM34" i="19" s="1"/>
  <c r="AK34" i="19"/>
  <c r="E162" i="18"/>
  <c r="AI34" i="19" s="1"/>
  <c r="AS10" i="9"/>
  <c r="AT10" i="9" s="1"/>
  <c r="F86" i="18"/>
  <c r="J32" i="18"/>
  <c r="J34" i="18"/>
  <c r="J26" i="18"/>
  <c r="E8" i="22"/>
  <c r="G26" i="18" s="1"/>
  <c r="J29" i="18"/>
  <c r="J50" i="18"/>
  <c r="J53" i="18"/>
  <c r="J55" i="18"/>
  <c r="J51" i="18"/>
  <c r="G8" i="22"/>
  <c r="G46" i="18" s="1"/>
  <c r="J46" i="18"/>
  <c r="AK24" i="9"/>
  <c r="AL24" i="9" s="1"/>
  <c r="S10" i="22"/>
  <c r="G197" i="18"/>
  <c r="AZ34" i="9"/>
  <c r="J178" i="18"/>
  <c r="J170" i="18"/>
  <c r="J185" i="18"/>
  <c r="J180" i="18"/>
  <c r="J166" i="18"/>
  <c r="Q8" i="22"/>
  <c r="G166" i="18" s="1"/>
  <c r="J176" i="18"/>
  <c r="J175" i="18"/>
  <c r="K161" i="18"/>
  <c r="F161" i="18"/>
  <c r="AJ33" i="19" s="1"/>
  <c r="AK33" i="19"/>
  <c r="I161" i="18"/>
  <c r="AM33" i="19" s="1"/>
  <c r="H161" i="18"/>
  <c r="AL33" i="19" s="1"/>
  <c r="E161" i="18"/>
  <c r="AI33" i="19" s="1"/>
  <c r="H218" i="18"/>
  <c r="AV30" i="19" s="1"/>
  <c r="K218" i="18"/>
  <c r="E218" i="18"/>
  <c r="AS30" i="19" s="1"/>
  <c r="I218" i="18"/>
  <c r="AW30" i="19" s="1"/>
  <c r="F218" i="18"/>
  <c r="AT30" i="19" s="1"/>
  <c r="AU30" i="19"/>
  <c r="J13" i="18"/>
  <c r="J24" i="18"/>
  <c r="C26" i="22"/>
  <c r="G24" i="18" s="1"/>
  <c r="J8" i="18"/>
  <c r="J12" i="18"/>
  <c r="J18" i="18"/>
  <c r="BE26" i="9"/>
  <c r="BG26" i="9" s="1"/>
  <c r="BA26" i="9"/>
  <c r="BO26" i="9"/>
  <c r="AQ26" i="9"/>
  <c r="BB26" i="9"/>
  <c r="AU26" i="9"/>
  <c r="AV26" i="9" s="1"/>
  <c r="AW26" i="9" s="1"/>
  <c r="AX26" i="9" s="1"/>
  <c r="V8" i="19"/>
  <c r="K66" i="18"/>
  <c r="H66" i="18" s="1"/>
  <c r="I164" i="18"/>
  <c r="AM36" i="19" s="1"/>
  <c r="F164" i="18"/>
  <c r="AJ36" i="19" s="1"/>
  <c r="K164" i="18"/>
  <c r="H164" i="18"/>
  <c r="AL36" i="19" s="1"/>
  <c r="AK36" i="19"/>
  <c r="E164" i="18"/>
  <c r="AI36" i="19" s="1"/>
  <c r="AZ40" i="9"/>
  <c r="AA9" i="19"/>
  <c r="AK21" i="9" s="1"/>
  <c r="K87" i="18"/>
  <c r="H87" i="18" s="1"/>
  <c r="AF34" i="19"/>
  <c r="I132" i="18"/>
  <c r="AH34" i="19" s="1"/>
  <c r="E132" i="18"/>
  <c r="AD34" i="19" s="1"/>
  <c r="K132" i="18"/>
  <c r="H132" i="18"/>
  <c r="AG34" i="19" s="1"/>
  <c r="F132" i="18"/>
  <c r="AE34" i="19" s="1"/>
  <c r="J39" i="18"/>
  <c r="J27" i="18"/>
  <c r="J31" i="18"/>
  <c r="J35" i="18"/>
  <c r="J38" i="18"/>
  <c r="J40" i="18"/>
  <c r="J36" i="18"/>
  <c r="J58" i="18"/>
  <c r="J59" i="18"/>
  <c r="J57" i="18"/>
  <c r="AZ36" i="9"/>
  <c r="K216" i="18"/>
  <c r="I216" i="18"/>
  <c r="AW28" i="19" s="1"/>
  <c r="F216" i="18"/>
  <c r="AT28" i="19" s="1"/>
  <c r="AU28" i="19"/>
  <c r="H216" i="18"/>
  <c r="AV28" i="19" s="1"/>
  <c r="E216" i="18"/>
  <c r="AS28" i="19" s="1"/>
  <c r="AK8" i="19"/>
  <c r="K136" i="18"/>
  <c r="F136" i="18" s="1"/>
  <c r="K158" i="18"/>
  <c r="E158" i="18"/>
  <c r="AI30" i="19" s="1"/>
  <c r="AK30" i="19"/>
  <c r="I158" i="18"/>
  <c r="AM30" i="19" s="1"/>
  <c r="H158" i="18"/>
  <c r="AL30" i="19" s="1"/>
  <c r="F158" i="18"/>
  <c r="AJ30" i="19" s="1"/>
  <c r="J182" i="18"/>
  <c r="J191" i="18"/>
  <c r="Q33" i="22"/>
  <c r="G191" i="18" s="1"/>
  <c r="J194" i="18"/>
  <c r="Q36" i="22"/>
  <c r="G194" i="18" s="1"/>
  <c r="J181" i="18"/>
  <c r="J186" i="18"/>
  <c r="Q28" i="22"/>
  <c r="G186" i="18" s="1"/>
  <c r="J169" i="18"/>
  <c r="J173" i="18"/>
  <c r="J21" i="18"/>
  <c r="C23" i="22"/>
  <c r="G21" i="18" s="1"/>
  <c r="J9" i="18"/>
  <c r="J17" i="18"/>
  <c r="J6" i="18"/>
  <c r="C8" i="22"/>
  <c r="G6" i="18" s="1"/>
  <c r="J22" i="18"/>
  <c r="C24" i="22"/>
  <c r="G22" i="18" s="1"/>
  <c r="J16" i="18"/>
  <c r="AF28" i="19"/>
  <c r="E126" i="18"/>
  <c r="AD28" i="19" s="1"/>
  <c r="H126" i="18"/>
  <c r="AG28" i="19" s="1"/>
  <c r="I126" i="18"/>
  <c r="AH28" i="19" s="1"/>
  <c r="F126" i="18"/>
  <c r="AE28" i="19" s="1"/>
  <c r="K126" i="18"/>
  <c r="O10" i="22"/>
  <c r="AR10" i="9"/>
  <c r="BO11" i="9"/>
  <c r="AQ11" i="9"/>
  <c r="AT11" i="9"/>
  <c r="AU11" i="9"/>
  <c r="AV11" i="9" s="1"/>
  <c r="AW11" i="9" s="1"/>
  <c r="AX11" i="9" s="1"/>
  <c r="BE11" i="9"/>
  <c r="BG11" i="9" s="1"/>
  <c r="BB11" i="9"/>
  <c r="BA11" i="9"/>
  <c r="AS26" i="9"/>
  <c r="AT26" i="9" s="1"/>
  <c r="AF35" i="19"/>
  <c r="F133" i="18"/>
  <c r="AE35" i="19" s="1"/>
  <c r="E133" i="18"/>
  <c r="AD35" i="19" s="1"/>
  <c r="I133" i="18"/>
  <c r="AH35" i="19" s="1"/>
  <c r="H133" i="18"/>
  <c r="AG35" i="19" s="1"/>
  <c r="K133" i="18"/>
  <c r="AZ32" i="9"/>
  <c r="J42" i="18"/>
  <c r="E24" i="22"/>
  <c r="G42" i="18" s="1"/>
  <c r="J30" i="18"/>
  <c r="J28" i="18"/>
  <c r="J61" i="18"/>
  <c r="J52" i="18"/>
  <c r="J62" i="18"/>
  <c r="J49" i="18"/>
  <c r="J60" i="18"/>
  <c r="J54" i="18"/>
  <c r="J64" i="18"/>
  <c r="AS13" i="9"/>
  <c r="AT13" i="9" s="1"/>
  <c r="AU13" i="9" s="1"/>
  <c r="E159" i="18"/>
  <c r="AI31" i="19" s="1"/>
  <c r="K159" i="18"/>
  <c r="H159" i="18"/>
  <c r="AL31" i="19" s="1"/>
  <c r="AK31" i="19"/>
  <c r="F159" i="18"/>
  <c r="AJ31" i="19" s="1"/>
  <c r="I159" i="18"/>
  <c r="AM31" i="19" s="1"/>
  <c r="I9" i="22"/>
  <c r="AZ33" i="9"/>
  <c r="AZ37" i="9"/>
  <c r="J192" i="18"/>
  <c r="Q34" i="22"/>
  <c r="G192" i="18" s="1"/>
  <c r="J184" i="18"/>
  <c r="J190" i="18"/>
  <c r="Q32" i="22"/>
  <c r="G190" i="18" s="1"/>
  <c r="J171" i="18"/>
  <c r="J172" i="18"/>
  <c r="J187" i="18"/>
  <c r="Q29" i="22"/>
  <c r="G187" i="18" s="1"/>
  <c r="J174" i="18"/>
  <c r="H224" i="18"/>
  <c r="AV36" i="19" s="1"/>
  <c r="I224" i="18"/>
  <c r="AW36" i="19" s="1"/>
  <c r="E224" i="18"/>
  <c r="AS36" i="19" s="1"/>
  <c r="AU36" i="19"/>
  <c r="K224" i="18"/>
  <c r="F224" i="18"/>
  <c r="AT36" i="19" s="1"/>
  <c r="G106" i="18"/>
  <c r="M9" i="22"/>
  <c r="AF31" i="19"/>
  <c r="F129" i="18"/>
  <c r="AE31" i="19" s="1"/>
  <c r="I129" i="18"/>
  <c r="AH31" i="19" s="1"/>
  <c r="K129" i="18"/>
  <c r="H129" i="18"/>
  <c r="AG31" i="19" s="1"/>
  <c r="E129" i="18"/>
  <c r="AD31" i="19" s="1"/>
  <c r="J20" i="18"/>
  <c r="J14" i="18"/>
  <c r="J15" i="18"/>
  <c r="J19" i="18"/>
  <c r="BP61" i="9" l="1"/>
  <c r="BQ61" i="9" s="1"/>
  <c r="BR61" i="9" s="1"/>
  <c r="BI61" i="9"/>
  <c r="BJ61" i="9" s="1"/>
  <c r="BP46" i="9"/>
  <c r="BQ46" i="9" s="1"/>
  <c r="BR46" i="9" s="1"/>
  <c r="BI54" i="9"/>
  <c r="BJ54" i="9" s="1"/>
  <c r="BP54" i="9"/>
  <c r="BQ54" i="9" s="1"/>
  <c r="BR54" i="9" s="1"/>
  <c r="BI49" i="9"/>
  <c r="BJ49" i="9" s="1"/>
  <c r="BH55" i="9"/>
  <c r="BH47" i="9"/>
  <c r="BP47" i="9" s="1"/>
  <c r="BQ47" i="9" s="1"/>
  <c r="BR47" i="9" s="1"/>
  <c r="BP48" i="9"/>
  <c r="BQ48" i="9" s="1"/>
  <c r="BR48" i="9" s="1"/>
  <c r="BP50" i="9"/>
  <c r="BQ50" i="9" s="1"/>
  <c r="BR50" i="9" s="1"/>
  <c r="BI51" i="9"/>
  <c r="BJ51" i="9" s="1"/>
  <c r="BP51" i="9"/>
  <c r="BQ51" i="9" s="1"/>
  <c r="BR51" i="9" s="1"/>
  <c r="AY60" i="9"/>
  <c r="AV51" i="9"/>
  <c r="AW51" i="9" s="1"/>
  <c r="AX51" i="9" s="1"/>
  <c r="AY51" i="9" s="1"/>
  <c r="AY52" i="9"/>
  <c r="BI55" i="9"/>
  <c r="BJ55" i="9" s="1"/>
  <c r="BP55" i="9"/>
  <c r="BQ55" i="9" s="1"/>
  <c r="BR55" i="9" s="1"/>
  <c r="BP52" i="9"/>
  <c r="BQ52" i="9" s="1"/>
  <c r="BR52" i="9" s="1"/>
  <c r="BI52" i="9"/>
  <c r="BJ52" i="9" s="1"/>
  <c r="BP60" i="9"/>
  <c r="BQ60" i="9" s="1"/>
  <c r="BR60" i="9" s="1"/>
  <c r="BI60" i="9"/>
  <c r="BJ60" i="9" s="1"/>
  <c r="AY26" i="9"/>
  <c r="E221" i="18"/>
  <c r="AS33" i="19" s="1"/>
  <c r="H221" i="18"/>
  <c r="AV33" i="19" s="1"/>
  <c r="I221" i="18"/>
  <c r="AW33" i="19" s="1"/>
  <c r="K221" i="18"/>
  <c r="AU33" i="19"/>
  <c r="F221" i="18"/>
  <c r="AT33" i="19" s="1"/>
  <c r="F66" i="18"/>
  <c r="U8" i="19" s="1"/>
  <c r="F160" i="18"/>
  <c r="AJ32" i="19" s="1"/>
  <c r="I160" i="18"/>
  <c r="AM32" i="19" s="1"/>
  <c r="K160" i="18"/>
  <c r="H160" i="18"/>
  <c r="AL32" i="19" s="1"/>
  <c r="E160" i="18"/>
  <c r="AI32" i="19" s="1"/>
  <c r="AK32" i="19"/>
  <c r="AY10" i="9"/>
  <c r="H222" i="18"/>
  <c r="AV34" i="19" s="1"/>
  <c r="I222" i="18"/>
  <c r="AW34" i="19" s="1"/>
  <c r="F222" i="18"/>
  <c r="AT34" i="19" s="1"/>
  <c r="E222" i="18"/>
  <c r="AS34" i="19" s="1"/>
  <c r="AU34" i="19"/>
  <c r="K222" i="18"/>
  <c r="F137" i="18"/>
  <c r="AJ9" i="19" s="1"/>
  <c r="AF36" i="19"/>
  <c r="I134" i="18"/>
  <c r="AH36" i="19" s="1"/>
  <c r="E134" i="18"/>
  <c r="AD36" i="19" s="1"/>
  <c r="K134" i="18"/>
  <c r="H134" i="18"/>
  <c r="AG36" i="19" s="1"/>
  <c r="F134" i="18"/>
  <c r="AE36" i="19" s="1"/>
  <c r="I157" i="18"/>
  <c r="AM29" i="19" s="1"/>
  <c r="H157" i="18"/>
  <c r="AL29" i="19" s="1"/>
  <c r="E157" i="18"/>
  <c r="AI29" i="19" s="1"/>
  <c r="F157" i="18"/>
  <c r="AJ29" i="19" s="1"/>
  <c r="K157" i="18"/>
  <c r="AK29" i="19"/>
  <c r="AV13" i="9"/>
  <c r="AW13" i="9" s="1"/>
  <c r="AX13" i="9" s="1"/>
  <c r="AY13" i="9" s="1"/>
  <c r="AZ13" i="9" s="1"/>
  <c r="AY11" i="9"/>
  <c r="AL9" i="19"/>
  <c r="I137" i="18"/>
  <c r="AM9" i="19" s="1"/>
  <c r="W8" i="19"/>
  <c r="I66" i="18"/>
  <c r="X8" i="19" s="1"/>
  <c r="AJ8" i="19"/>
  <c r="E136" i="18"/>
  <c r="AI8" i="19" s="1"/>
  <c r="AB9" i="19"/>
  <c r="I87" i="18"/>
  <c r="AC9" i="19" s="1"/>
  <c r="K6" i="18"/>
  <c r="H6" i="18" s="1"/>
  <c r="G8" i="19"/>
  <c r="H186" i="18"/>
  <c r="AQ28" i="19" s="1"/>
  <c r="I186" i="18"/>
  <c r="AR28" i="19" s="1"/>
  <c r="E186" i="18"/>
  <c r="AN28" i="19" s="1"/>
  <c r="AP28" i="19"/>
  <c r="K186" i="18"/>
  <c r="F186" i="18"/>
  <c r="AO28" i="19" s="1"/>
  <c r="H136" i="18"/>
  <c r="K197" i="18"/>
  <c r="H197" i="18" s="1"/>
  <c r="AU9" i="19"/>
  <c r="K106" i="18"/>
  <c r="H106" i="18" s="1"/>
  <c r="AF8" i="19"/>
  <c r="H22" i="18"/>
  <c r="H24" i="19" s="1"/>
  <c r="E22" i="18"/>
  <c r="E24" i="19" s="1"/>
  <c r="I22" i="18"/>
  <c r="I24" i="19" s="1"/>
  <c r="G24" i="19"/>
  <c r="K22" i="18"/>
  <c r="F22" i="18"/>
  <c r="F24" i="19" s="1"/>
  <c r="E21" i="18"/>
  <c r="E23" i="19" s="1"/>
  <c r="I21" i="18"/>
  <c r="I23" i="19" s="1"/>
  <c r="H21" i="18"/>
  <c r="H23" i="19" s="1"/>
  <c r="F21" i="18"/>
  <c r="F23" i="19" s="1"/>
  <c r="K21" i="18"/>
  <c r="G23" i="19"/>
  <c r="I191" i="18"/>
  <c r="AR33" i="19" s="1"/>
  <c r="E191" i="18"/>
  <c r="AN33" i="19" s="1"/>
  <c r="F191" i="18"/>
  <c r="AO33" i="19" s="1"/>
  <c r="H191" i="18"/>
  <c r="AQ33" i="19" s="1"/>
  <c r="K191" i="18"/>
  <c r="AP33" i="19"/>
  <c r="E9" i="22"/>
  <c r="I24" i="18"/>
  <c r="I26" i="19" s="1"/>
  <c r="E24" i="18"/>
  <c r="E26" i="19" s="1"/>
  <c r="H24" i="18"/>
  <c r="H26" i="19" s="1"/>
  <c r="F24" i="18"/>
  <c r="F26" i="19" s="1"/>
  <c r="K24" i="18"/>
  <c r="G26" i="19"/>
  <c r="K166" i="18"/>
  <c r="H166" i="18" s="1"/>
  <c r="AQ8" i="19" s="1"/>
  <c r="AP8" i="19"/>
  <c r="BD24" i="9"/>
  <c r="BH24" i="9"/>
  <c r="F187" i="18"/>
  <c r="AO29" i="19" s="1"/>
  <c r="E187" i="18"/>
  <c r="AN29" i="19" s="1"/>
  <c r="K187" i="18"/>
  <c r="H187" i="18"/>
  <c r="AQ29" i="19" s="1"/>
  <c r="I187" i="18"/>
  <c r="AR29" i="19" s="1"/>
  <c r="AP29" i="19"/>
  <c r="G67" i="18"/>
  <c r="I10" i="22"/>
  <c r="F87" i="18"/>
  <c r="P23" i="9"/>
  <c r="S23" i="9" s="1"/>
  <c r="Y23" i="9" s="1"/>
  <c r="P28" i="9"/>
  <c r="S28" i="9" s="1"/>
  <c r="Y28" i="9" s="1"/>
  <c r="C9" i="22"/>
  <c r="E193" i="18"/>
  <c r="AN35" i="19" s="1"/>
  <c r="F193" i="18"/>
  <c r="AO35" i="19" s="1"/>
  <c r="H193" i="18"/>
  <c r="AQ35" i="19" s="1"/>
  <c r="I193" i="18"/>
  <c r="AR35" i="19" s="1"/>
  <c r="K193" i="18"/>
  <c r="AP35" i="19"/>
  <c r="F41" i="18"/>
  <c r="K23" i="19" s="1"/>
  <c r="E41" i="18"/>
  <c r="J23" i="19" s="1"/>
  <c r="L23" i="19"/>
  <c r="H41" i="18"/>
  <c r="M23" i="19" s="1"/>
  <c r="K41" i="18"/>
  <c r="I41" i="18"/>
  <c r="N23" i="19" s="1"/>
  <c r="E137" i="18"/>
  <c r="AI9" i="19" s="1"/>
  <c r="BO6" i="9"/>
  <c r="BE6" i="9"/>
  <c r="K194" i="18"/>
  <c r="H194" i="18"/>
  <c r="AQ36" i="19" s="1"/>
  <c r="AP36" i="19"/>
  <c r="F194" i="18"/>
  <c r="AO36" i="19" s="1"/>
  <c r="I194" i="18"/>
  <c r="AR36" i="19" s="1"/>
  <c r="E194" i="18"/>
  <c r="AN36" i="19" s="1"/>
  <c r="K26" i="18"/>
  <c r="F26" i="18" s="1"/>
  <c r="L8" i="19"/>
  <c r="BC38" i="9" s="1"/>
  <c r="Z8" i="19"/>
  <c r="E86" i="18"/>
  <c r="Y8" i="19" s="1"/>
  <c r="H189" i="18"/>
  <c r="AQ31" i="19" s="1"/>
  <c r="E189" i="18"/>
  <c r="AN31" i="19" s="1"/>
  <c r="K189" i="18"/>
  <c r="I189" i="18"/>
  <c r="AR31" i="19" s="1"/>
  <c r="F189" i="18"/>
  <c r="AO31" i="19" s="1"/>
  <c r="AP31" i="19"/>
  <c r="H44" i="18"/>
  <c r="M26" i="19" s="1"/>
  <c r="E44" i="18"/>
  <c r="J26" i="19" s="1"/>
  <c r="I44" i="18"/>
  <c r="N26" i="19" s="1"/>
  <c r="L26" i="19"/>
  <c r="K44" i="18"/>
  <c r="F44" i="18"/>
  <c r="K26" i="19" s="1"/>
  <c r="AQ6" i="9"/>
  <c r="G107" i="18"/>
  <c r="M10" i="22"/>
  <c r="AP32" i="19"/>
  <c r="H190" i="18"/>
  <c r="AQ32" i="19" s="1"/>
  <c r="F190" i="18"/>
  <c r="AO32" i="19" s="1"/>
  <c r="K190" i="18"/>
  <c r="I190" i="18"/>
  <c r="AR32" i="19" s="1"/>
  <c r="E190" i="18"/>
  <c r="AN32" i="19" s="1"/>
  <c r="AP34" i="19"/>
  <c r="I192" i="18"/>
  <c r="AR34" i="19" s="1"/>
  <c r="F192" i="18"/>
  <c r="AO34" i="19" s="1"/>
  <c r="K192" i="18"/>
  <c r="H192" i="18"/>
  <c r="AQ34" i="19" s="1"/>
  <c r="E192" i="18"/>
  <c r="AN34" i="19" s="1"/>
  <c r="H42" i="18"/>
  <c r="M24" i="19" s="1"/>
  <c r="F42" i="18"/>
  <c r="K24" i="19" s="1"/>
  <c r="L24" i="19"/>
  <c r="E42" i="18"/>
  <c r="J24" i="19" s="1"/>
  <c r="K42" i="18"/>
  <c r="I42" i="18"/>
  <c r="N24" i="19" s="1"/>
  <c r="G138" i="18"/>
  <c r="O11" i="22"/>
  <c r="AL21" i="9"/>
  <c r="AS21" i="9"/>
  <c r="AT21" i="9" s="1"/>
  <c r="AU21" i="9" s="1"/>
  <c r="G198" i="18"/>
  <c r="S11" i="22"/>
  <c r="K46" i="18"/>
  <c r="H46" i="18" s="1"/>
  <c r="R8" i="19" s="1"/>
  <c r="Q8" i="19"/>
  <c r="I23" i="18"/>
  <c r="I25" i="19" s="1"/>
  <c r="K23" i="18"/>
  <c r="F23" i="18"/>
  <c r="F25" i="19" s="1"/>
  <c r="G25" i="19"/>
  <c r="H23" i="18"/>
  <c r="H25" i="19" s="1"/>
  <c r="E23" i="18"/>
  <c r="E25" i="19" s="1"/>
  <c r="Q9" i="22"/>
  <c r="AP30" i="19"/>
  <c r="I188" i="18"/>
  <c r="AR30" i="19" s="1"/>
  <c r="H188" i="18"/>
  <c r="AQ30" i="19" s="1"/>
  <c r="K188" i="18"/>
  <c r="E188" i="18"/>
  <c r="AN30" i="19" s="1"/>
  <c r="F188" i="18"/>
  <c r="AO30" i="19" s="1"/>
  <c r="G88" i="18"/>
  <c r="K11" i="22"/>
  <c r="G9" i="22"/>
  <c r="I43" i="18"/>
  <c r="N25" i="19" s="1"/>
  <c r="H43" i="18"/>
  <c r="M25" i="19" s="1"/>
  <c r="F43" i="18"/>
  <c r="K25" i="19" s="1"/>
  <c r="K43" i="18"/>
  <c r="L25" i="19"/>
  <c r="E43" i="18"/>
  <c r="J25" i="19" s="1"/>
  <c r="BG6" i="9"/>
  <c r="BI47" i="9" l="1"/>
  <c r="BJ47" i="9" s="1"/>
  <c r="E66" i="18"/>
  <c r="T8" i="19" s="1"/>
  <c r="F166" i="18"/>
  <c r="AO8" i="19" s="1"/>
  <c r="F46" i="18"/>
  <c r="P8" i="19" s="1"/>
  <c r="P40" i="9" s="1"/>
  <c r="S40" i="9" s="1"/>
  <c r="Y40" i="9" s="1"/>
  <c r="F197" i="18"/>
  <c r="F6" i="18"/>
  <c r="F8" i="19" s="1"/>
  <c r="H8" i="19"/>
  <c r="I6" i="18"/>
  <c r="I8" i="19" s="1"/>
  <c r="BD38" i="9"/>
  <c r="BH38" i="9"/>
  <c r="K8" i="19"/>
  <c r="E26" i="18"/>
  <c r="J8" i="19" s="1"/>
  <c r="AG8" i="19"/>
  <c r="I106" i="18"/>
  <c r="AH8" i="19" s="1"/>
  <c r="P20" i="9" s="1"/>
  <c r="S20" i="9" s="1"/>
  <c r="Y20" i="9" s="1"/>
  <c r="AV9" i="19"/>
  <c r="I197" i="18"/>
  <c r="AW9" i="19" s="1"/>
  <c r="AA10" i="19"/>
  <c r="K88" i="18"/>
  <c r="F88" i="18" s="1"/>
  <c r="G199" i="18"/>
  <c r="S12" i="22"/>
  <c r="AK10" i="19"/>
  <c r="K138" i="18"/>
  <c r="F138" i="18" s="1"/>
  <c r="G108" i="18"/>
  <c r="M11" i="22"/>
  <c r="Z9" i="19"/>
  <c r="E87" i="18"/>
  <c r="Y9" i="19" s="1"/>
  <c r="P18" i="9" s="1"/>
  <c r="S18" i="9" s="1"/>
  <c r="Y18" i="9" s="1"/>
  <c r="K67" i="18"/>
  <c r="H67" i="18" s="1"/>
  <c r="V9" i="19"/>
  <c r="BI24" i="9"/>
  <c r="BJ24" i="9" s="1"/>
  <c r="BP24" i="9"/>
  <c r="BQ24" i="9" s="1"/>
  <c r="BR24" i="9" s="1"/>
  <c r="G27" i="18"/>
  <c r="E10" i="22"/>
  <c r="F106" i="18"/>
  <c r="AL8" i="19"/>
  <c r="I136" i="18"/>
  <c r="AM8" i="19" s="1"/>
  <c r="K198" i="18"/>
  <c r="F198" i="18" s="1"/>
  <c r="AU10" i="19"/>
  <c r="K107" i="18"/>
  <c r="F107" i="18" s="1"/>
  <c r="AF9" i="19"/>
  <c r="P15" i="9" s="1"/>
  <c r="S15" i="9" s="1"/>
  <c r="Y15" i="9" s="1"/>
  <c r="H26" i="18"/>
  <c r="I166" i="18"/>
  <c r="AR8" i="19" s="1"/>
  <c r="G47" i="18"/>
  <c r="G10" i="22"/>
  <c r="AV21" i="9"/>
  <c r="AW21" i="9" s="1"/>
  <c r="AX21" i="9" s="1"/>
  <c r="AY21" i="9" s="1"/>
  <c r="AZ21" i="9" s="1"/>
  <c r="BC21" i="9" s="1"/>
  <c r="G7" i="18"/>
  <c r="C10" i="22"/>
  <c r="G89" i="18"/>
  <c r="K12" i="22"/>
  <c r="G167" i="18"/>
  <c r="Q10" i="22"/>
  <c r="I46" i="18"/>
  <c r="S8" i="19" s="1"/>
  <c r="G139" i="18"/>
  <c r="O12" i="22"/>
  <c r="P34" i="9"/>
  <c r="S34" i="9" s="1"/>
  <c r="Y34" i="9" s="1"/>
  <c r="P36" i="9"/>
  <c r="S36" i="9" s="1"/>
  <c r="Y36" i="9" s="1"/>
  <c r="AK38" i="9"/>
  <c r="AL38" i="9" s="1"/>
  <c r="G68" i="18"/>
  <c r="I11" i="22"/>
  <c r="E166" i="18"/>
  <c r="AN8" i="19" s="1"/>
  <c r="H198" i="18" l="1"/>
  <c r="AV10" i="19" s="1"/>
  <c r="I198" i="18"/>
  <c r="AW10" i="19" s="1"/>
  <c r="AT10" i="19"/>
  <c r="E198" i="18"/>
  <c r="AS10" i="19" s="1"/>
  <c r="E6" i="18"/>
  <c r="E8" i="19" s="1"/>
  <c r="E46" i="18"/>
  <c r="O8" i="19" s="1"/>
  <c r="AT9" i="19"/>
  <c r="E197" i="18"/>
  <c r="AS9" i="19" s="1"/>
  <c r="H107" i="18"/>
  <c r="AG9" i="19" s="1"/>
  <c r="F67" i="18"/>
  <c r="U9" i="19" s="1"/>
  <c r="AJ10" i="19"/>
  <c r="E138" i="18"/>
  <c r="AI10" i="19" s="1"/>
  <c r="Z10" i="19"/>
  <c r="E88" i="18"/>
  <c r="Y10" i="19" s="1"/>
  <c r="AE9" i="19"/>
  <c r="P17" i="9" s="1"/>
  <c r="S17" i="9" s="1"/>
  <c r="Y17" i="9" s="1"/>
  <c r="E107" i="18"/>
  <c r="AD9" i="19" s="1"/>
  <c r="W9" i="19"/>
  <c r="I67" i="18"/>
  <c r="X9" i="19" s="1"/>
  <c r="K68" i="18"/>
  <c r="F68" i="18" s="1"/>
  <c r="V10" i="19"/>
  <c r="G140" i="18"/>
  <c r="O13" i="22"/>
  <c r="AP9" i="19"/>
  <c r="K167" i="18"/>
  <c r="F167" i="18" s="1"/>
  <c r="K7" i="18"/>
  <c r="F7" i="18" s="1"/>
  <c r="G9" i="19"/>
  <c r="Q9" i="19"/>
  <c r="P32" i="9" s="1"/>
  <c r="S32" i="9" s="1"/>
  <c r="Y32" i="9" s="1"/>
  <c r="K47" i="18"/>
  <c r="H47" i="18" s="1"/>
  <c r="K89" i="18"/>
  <c r="F89" i="18" s="1"/>
  <c r="AA11" i="19"/>
  <c r="BD21" i="9"/>
  <c r="BH21" i="9"/>
  <c r="M8" i="19"/>
  <c r="I26" i="18"/>
  <c r="N8" i="19" s="1"/>
  <c r="G28" i="18"/>
  <c r="E11" i="22"/>
  <c r="G109" i="18"/>
  <c r="M12" i="22"/>
  <c r="G200" i="18"/>
  <c r="S13" i="22"/>
  <c r="G69" i="18"/>
  <c r="I12" i="22"/>
  <c r="G168" i="18"/>
  <c r="Q11" i="22"/>
  <c r="G8" i="18"/>
  <c r="C11" i="22"/>
  <c r="G48" i="18"/>
  <c r="G11" i="22"/>
  <c r="I107" i="18"/>
  <c r="AH9" i="19" s="1"/>
  <c r="K27" i="18"/>
  <c r="F27" i="18" s="1"/>
  <c r="K9" i="19" s="1"/>
  <c r="L9" i="19"/>
  <c r="BC23" i="9"/>
  <c r="AK23" i="9"/>
  <c r="AL23" i="9" s="1"/>
  <c r="P25" i="9"/>
  <c r="S25" i="9" s="1"/>
  <c r="Y25" i="9" s="1"/>
  <c r="AK28" i="9"/>
  <c r="AL28" i="9" s="1"/>
  <c r="BC28" i="9"/>
  <c r="K108" i="18"/>
  <c r="F108" i="18" s="1"/>
  <c r="AF10" i="19"/>
  <c r="AK15" i="9" s="1"/>
  <c r="H138" i="18"/>
  <c r="AU11" i="19"/>
  <c r="K199" i="18"/>
  <c r="F199" i="18" s="1"/>
  <c r="H88" i="18"/>
  <c r="BI38" i="9"/>
  <c r="BJ38" i="9" s="1"/>
  <c r="BP38" i="9"/>
  <c r="BQ38" i="9" s="1"/>
  <c r="BR38" i="9" s="1"/>
  <c r="AK11" i="19"/>
  <c r="K139" i="18"/>
  <c r="F139" i="18" s="1"/>
  <c r="G90" i="18"/>
  <c r="K13" i="22"/>
  <c r="AE8" i="19"/>
  <c r="E106" i="18"/>
  <c r="AD8" i="19" s="1"/>
  <c r="H7" i="18" l="1"/>
  <c r="H9" i="19" s="1"/>
  <c r="H139" i="18"/>
  <c r="AL11" i="19" s="1"/>
  <c r="BC12" i="9" s="1"/>
  <c r="H27" i="18"/>
  <c r="E67" i="18"/>
  <c r="T9" i="19" s="1"/>
  <c r="H89" i="18"/>
  <c r="AB11" i="19" s="1"/>
  <c r="H68" i="18"/>
  <c r="W10" i="19" s="1"/>
  <c r="AT11" i="19"/>
  <c r="E199" i="18"/>
  <c r="AS11" i="19" s="1"/>
  <c r="AE10" i="19"/>
  <c r="E108" i="18"/>
  <c r="AD10" i="19" s="1"/>
  <c r="Z11" i="19"/>
  <c r="E89" i="18"/>
  <c r="Y11" i="19" s="1"/>
  <c r="F9" i="19"/>
  <c r="E7" i="18"/>
  <c r="E9" i="19" s="1"/>
  <c r="R9" i="19"/>
  <c r="P41" i="9" s="1"/>
  <c r="S41" i="9" s="1"/>
  <c r="Y41" i="9" s="1"/>
  <c r="I47" i="18"/>
  <c r="S9" i="19" s="1"/>
  <c r="AJ11" i="19"/>
  <c r="E139" i="18"/>
  <c r="AI11" i="19" s="1"/>
  <c r="AO9" i="19"/>
  <c r="E167" i="18"/>
  <c r="AN9" i="19" s="1"/>
  <c r="U10" i="19"/>
  <c r="E68" i="18"/>
  <c r="T10" i="19" s="1"/>
  <c r="AL15" i="9"/>
  <c r="AS15" i="9"/>
  <c r="AT15" i="9" s="1"/>
  <c r="AU15" i="9" s="1"/>
  <c r="K8" i="18"/>
  <c r="H8" i="18" s="1"/>
  <c r="G10" i="19"/>
  <c r="AF11" i="19"/>
  <c r="P16" i="9" s="1"/>
  <c r="S16" i="9" s="1"/>
  <c r="Y16" i="9" s="1"/>
  <c r="K109" i="18"/>
  <c r="F109" i="18" s="1"/>
  <c r="BD28" i="9"/>
  <c r="BH28" i="9"/>
  <c r="H167" i="18"/>
  <c r="K140" i="18"/>
  <c r="F140" i="18" s="1"/>
  <c r="AK12" i="19"/>
  <c r="P14" i="9" s="1"/>
  <c r="S14" i="9" s="1"/>
  <c r="Y14" i="9" s="1"/>
  <c r="P26" i="9"/>
  <c r="S26" i="9" s="1"/>
  <c r="Y26" i="9" s="1"/>
  <c r="AK25" i="9"/>
  <c r="AL25" i="9" s="1"/>
  <c r="BC25" i="9"/>
  <c r="AA12" i="19"/>
  <c r="P22" i="9" s="1"/>
  <c r="S22" i="9" s="1"/>
  <c r="Y22" i="9" s="1"/>
  <c r="K90" i="18"/>
  <c r="H90" i="18" s="1"/>
  <c r="H199" i="18"/>
  <c r="AL10" i="19"/>
  <c r="P12" i="9" s="1"/>
  <c r="S12" i="9" s="1"/>
  <c r="Y12" i="9" s="1"/>
  <c r="I138" i="18"/>
  <c r="AM10" i="19" s="1"/>
  <c r="H108" i="18"/>
  <c r="E27" i="18"/>
  <c r="J9" i="19" s="1"/>
  <c r="AK34" i="9"/>
  <c r="AL34" i="9" s="1"/>
  <c r="AK36" i="9"/>
  <c r="AL36" i="9" s="1"/>
  <c r="BC34" i="9"/>
  <c r="BC36" i="9"/>
  <c r="Q10" i="19"/>
  <c r="K48" i="18"/>
  <c r="F48" i="18" s="1"/>
  <c r="K168" i="18"/>
  <c r="H168" i="18" s="1"/>
  <c r="AP10" i="19"/>
  <c r="AU12" i="19"/>
  <c r="K200" i="18"/>
  <c r="H200" i="18" s="1"/>
  <c r="G29" i="18"/>
  <c r="E12" i="22"/>
  <c r="BP21" i="9"/>
  <c r="BQ21" i="9" s="1"/>
  <c r="BR21" i="9" s="1"/>
  <c r="BI21" i="9"/>
  <c r="BJ21" i="9" s="1"/>
  <c r="I89" i="18"/>
  <c r="AC11" i="19" s="1"/>
  <c r="F47" i="18"/>
  <c r="I7" i="18"/>
  <c r="I9" i="19" s="1"/>
  <c r="AK20" i="9"/>
  <c r="K69" i="18"/>
  <c r="H69" i="18" s="1"/>
  <c r="W11" i="19" s="1"/>
  <c r="V11" i="19"/>
  <c r="G141" i="18"/>
  <c r="O14" i="22"/>
  <c r="AK18" i="9"/>
  <c r="AL18" i="9" s="1"/>
  <c r="BC18" i="9"/>
  <c r="G91" i="18"/>
  <c r="K14" i="22"/>
  <c r="AK12" i="9"/>
  <c r="BH23" i="9"/>
  <c r="BD23" i="9"/>
  <c r="G49" i="18"/>
  <c r="G12" i="22"/>
  <c r="G169" i="18"/>
  <c r="Q12" i="22"/>
  <c r="G201" i="18"/>
  <c r="S14" i="22"/>
  <c r="AB10" i="19"/>
  <c r="I88" i="18"/>
  <c r="AC10" i="19" s="1"/>
  <c r="G9" i="18"/>
  <c r="C12" i="22"/>
  <c r="G70" i="18"/>
  <c r="I13" i="22"/>
  <c r="G110" i="18"/>
  <c r="M13" i="22"/>
  <c r="K28" i="18"/>
  <c r="H28" i="18" s="1"/>
  <c r="M10" i="19" s="1"/>
  <c r="F28" i="18"/>
  <c r="K10" i="19" s="1"/>
  <c r="L10" i="19"/>
  <c r="AL12" i="9" l="1"/>
  <c r="AL20" i="9"/>
  <c r="AS20" i="9"/>
  <c r="AT20" i="9" s="1"/>
  <c r="AU20" i="9" s="1"/>
  <c r="E28" i="18"/>
  <c r="J10" i="19" s="1"/>
  <c r="I139" i="18"/>
  <c r="AM11" i="19" s="1"/>
  <c r="F90" i="18"/>
  <c r="F69" i="18"/>
  <c r="U11" i="19" s="1"/>
  <c r="I68" i="18"/>
  <c r="X10" i="19" s="1"/>
  <c r="H48" i="18"/>
  <c r="R10" i="19" s="1"/>
  <c r="AK41" i="9" s="1"/>
  <c r="AL41" i="9" s="1"/>
  <c r="F8" i="18"/>
  <c r="F10" i="19" s="1"/>
  <c r="M9" i="19"/>
  <c r="I27" i="18"/>
  <c r="N9" i="19" s="1"/>
  <c r="AQ10" i="19"/>
  <c r="I168" i="18"/>
  <c r="AR10" i="19" s="1"/>
  <c r="H10" i="19"/>
  <c r="I8" i="18"/>
  <c r="I10" i="19" s="1"/>
  <c r="AV12" i="19"/>
  <c r="I200" i="18"/>
  <c r="AW12" i="19" s="1"/>
  <c r="AE11" i="19"/>
  <c r="E109" i="18"/>
  <c r="AD11" i="19" s="1"/>
  <c r="P10" i="19"/>
  <c r="E48" i="18"/>
  <c r="O10" i="19" s="1"/>
  <c r="AB12" i="19"/>
  <c r="I90" i="18"/>
  <c r="AC12" i="19" s="1"/>
  <c r="AJ12" i="19"/>
  <c r="E140" i="18"/>
  <c r="AI12" i="19" s="1"/>
  <c r="G111" i="18"/>
  <c r="M14" i="22"/>
  <c r="G10" i="18"/>
  <c r="C13" i="22"/>
  <c r="K169" i="18"/>
  <c r="H169" i="18" s="1"/>
  <c r="AP11" i="19"/>
  <c r="BI23" i="9"/>
  <c r="BJ23" i="9" s="1"/>
  <c r="BP23" i="9"/>
  <c r="BQ23" i="9" s="1"/>
  <c r="BR23" i="9" s="1"/>
  <c r="AA13" i="19"/>
  <c r="K91" i="18"/>
  <c r="F91" i="18" s="1"/>
  <c r="H91" i="18"/>
  <c r="AB13" i="19" s="1"/>
  <c r="AK13" i="19"/>
  <c r="K141" i="18"/>
  <c r="H141" i="18" s="1"/>
  <c r="P27" i="9"/>
  <c r="S27" i="9" s="1"/>
  <c r="Y27" i="9" s="1"/>
  <c r="AK26" i="9"/>
  <c r="AL26" i="9" s="1"/>
  <c r="P39" i="9"/>
  <c r="S39" i="9" s="1"/>
  <c r="Y39" i="9" s="1"/>
  <c r="BC26" i="9"/>
  <c r="BP28" i="9"/>
  <c r="BQ28" i="9" s="1"/>
  <c r="BR28" i="9" s="1"/>
  <c r="BI28" i="9"/>
  <c r="BJ28" i="9" s="1"/>
  <c r="K110" i="18"/>
  <c r="H110" i="18" s="1"/>
  <c r="AG12" i="19" s="1"/>
  <c r="AF12" i="19"/>
  <c r="K9" i="18"/>
  <c r="H9" i="18" s="1"/>
  <c r="G11" i="19"/>
  <c r="G202" i="18"/>
  <c r="S15" i="22"/>
  <c r="G50" i="18"/>
  <c r="G13" i="22"/>
  <c r="BD18" i="9"/>
  <c r="BH18" i="9"/>
  <c r="H109" i="18"/>
  <c r="AK17" i="9"/>
  <c r="AL17" i="9" s="1"/>
  <c r="BC17" i="9"/>
  <c r="G71" i="18"/>
  <c r="I14" i="22"/>
  <c r="K201" i="18"/>
  <c r="F201" i="18" s="1"/>
  <c r="AU13" i="19"/>
  <c r="Q11" i="19"/>
  <c r="K49" i="18"/>
  <c r="F49" i="18" s="1"/>
  <c r="I69" i="18"/>
  <c r="X11" i="19" s="1"/>
  <c r="F200" i="18"/>
  <c r="I48" i="18"/>
  <c r="S10" i="19" s="1"/>
  <c r="P31" i="9"/>
  <c r="S31" i="9" s="1"/>
  <c r="Y31" i="9" s="1"/>
  <c r="AK32" i="9"/>
  <c r="AL32" i="9" s="1"/>
  <c r="BC32" i="9"/>
  <c r="BD25" i="9"/>
  <c r="BH25" i="9"/>
  <c r="H140" i="18"/>
  <c r="AV15" i="9"/>
  <c r="AW15" i="9" s="1"/>
  <c r="AX15" i="9" s="1"/>
  <c r="AY15" i="9" s="1"/>
  <c r="AZ15" i="9" s="1"/>
  <c r="BC15" i="9" s="1"/>
  <c r="K29" i="18"/>
  <c r="H29" i="18" s="1"/>
  <c r="L11" i="19"/>
  <c r="BC41" i="9"/>
  <c r="BH34" i="9"/>
  <c r="BD34" i="9"/>
  <c r="AG10" i="19"/>
  <c r="P19" i="9" s="1"/>
  <c r="S19" i="9" s="1"/>
  <c r="Y19" i="9" s="1"/>
  <c r="I108" i="18"/>
  <c r="AH10" i="19" s="1"/>
  <c r="F168" i="18"/>
  <c r="BD12" i="9"/>
  <c r="BH12" i="9"/>
  <c r="I28" i="18"/>
  <c r="N10" i="19" s="1"/>
  <c r="K70" i="18"/>
  <c r="F70" i="18" s="1"/>
  <c r="V12" i="19"/>
  <c r="G170" i="18"/>
  <c r="Q13" i="22"/>
  <c r="G92" i="18"/>
  <c r="K15" i="22"/>
  <c r="G142" i="18"/>
  <c r="O15" i="22"/>
  <c r="P9" i="19"/>
  <c r="E47" i="18"/>
  <c r="O9" i="19" s="1"/>
  <c r="G30" i="18"/>
  <c r="E13" i="22"/>
  <c r="BD36" i="9"/>
  <c r="BH36" i="9"/>
  <c r="AV11" i="19"/>
  <c r="I199" i="18"/>
  <c r="AW11" i="19" s="1"/>
  <c r="AQ9" i="19"/>
  <c r="I167" i="18"/>
  <c r="AR9" i="19" s="1"/>
  <c r="AV20" i="9" l="1"/>
  <c r="AW20" i="9" s="1"/>
  <c r="AX20" i="9" s="1"/>
  <c r="AY20" i="9" s="1"/>
  <c r="AZ20" i="9" s="1"/>
  <c r="BC20" i="9" s="1"/>
  <c r="F29" i="18"/>
  <c r="K11" i="19" s="1"/>
  <c r="E8" i="18"/>
  <c r="E10" i="19" s="1"/>
  <c r="F9" i="18"/>
  <c r="F11" i="19" s="1"/>
  <c r="F169" i="18"/>
  <c r="AL13" i="19"/>
  <c r="I141" i="18"/>
  <c r="AM13" i="19" s="1"/>
  <c r="F110" i="18"/>
  <c r="F141" i="18"/>
  <c r="AJ13" i="19" s="1"/>
  <c r="E69" i="18"/>
  <c r="T11" i="19" s="1"/>
  <c r="Z12" i="19"/>
  <c r="E90" i="18"/>
  <c r="Y12" i="19" s="1"/>
  <c r="BD15" i="9"/>
  <c r="BH15" i="9"/>
  <c r="H11" i="19"/>
  <c r="I9" i="18"/>
  <c r="I11" i="19" s="1"/>
  <c r="AT13" i="19"/>
  <c r="E201" i="18"/>
  <c r="AS13" i="19" s="1"/>
  <c r="AQ11" i="19"/>
  <c r="I169" i="18"/>
  <c r="AR11" i="19" s="1"/>
  <c r="U12" i="19"/>
  <c r="E70" i="18"/>
  <c r="T12" i="19" s="1"/>
  <c r="M11" i="19"/>
  <c r="I29" i="18"/>
  <c r="N11" i="19" s="1"/>
  <c r="P11" i="19"/>
  <c r="E49" i="18"/>
  <c r="O11" i="19" s="1"/>
  <c r="Z13" i="19"/>
  <c r="E91" i="18"/>
  <c r="Y13" i="19" s="1"/>
  <c r="K92" i="18"/>
  <c r="H92" i="18" s="1"/>
  <c r="AB14" i="19" s="1"/>
  <c r="AA14" i="19"/>
  <c r="AO10" i="19"/>
  <c r="E168" i="18"/>
  <c r="AN10" i="19" s="1"/>
  <c r="P11" i="9" s="1"/>
  <c r="S11" i="9" s="1"/>
  <c r="Y11" i="9" s="1"/>
  <c r="BP34" i="9"/>
  <c r="BQ34" i="9" s="1"/>
  <c r="BR34" i="9" s="1"/>
  <c r="BI34" i="9"/>
  <c r="BJ34" i="9" s="1"/>
  <c r="P33" i="9"/>
  <c r="S33" i="9" s="1"/>
  <c r="Y33" i="9" s="1"/>
  <c r="P37" i="9"/>
  <c r="S37" i="9" s="1"/>
  <c r="Y37" i="9" s="1"/>
  <c r="BP25" i="9"/>
  <c r="BQ25" i="9" s="1"/>
  <c r="BR25" i="9" s="1"/>
  <c r="BI25" i="9"/>
  <c r="BJ25" i="9" s="1"/>
  <c r="G112" i="18"/>
  <c r="M15" i="22"/>
  <c r="BD41" i="9"/>
  <c r="BH41" i="9"/>
  <c r="E29" i="18"/>
  <c r="J11" i="19" s="1"/>
  <c r="AK31" i="9"/>
  <c r="AL31" i="9" s="1"/>
  <c r="BC31" i="9"/>
  <c r="K71" i="18"/>
  <c r="F71" i="18" s="1"/>
  <c r="V13" i="19"/>
  <c r="AG11" i="19"/>
  <c r="AK19" i="9" s="1"/>
  <c r="I109" i="18"/>
  <c r="AH11" i="19" s="1"/>
  <c r="K50" i="18"/>
  <c r="H50" i="18" s="1"/>
  <c r="Q12" i="19"/>
  <c r="K111" i="18"/>
  <c r="F111" i="18" s="1"/>
  <c r="AF13" i="19"/>
  <c r="G31" i="18"/>
  <c r="E14" i="22"/>
  <c r="K142" i="18"/>
  <c r="F142" i="18" s="1"/>
  <c r="AK14" i="19"/>
  <c r="AP12" i="19"/>
  <c r="K170" i="18"/>
  <c r="H170" i="18" s="1"/>
  <c r="AQ12" i="19" s="1"/>
  <c r="H70" i="18"/>
  <c r="BP12" i="9"/>
  <c r="BQ12" i="9" s="1"/>
  <c r="BR12" i="9" s="1"/>
  <c r="BI12" i="9"/>
  <c r="BJ12" i="9" s="1"/>
  <c r="BD32" i="9"/>
  <c r="BH32" i="9"/>
  <c r="AT12" i="19"/>
  <c r="E200" i="18"/>
  <c r="AS12" i="19" s="1"/>
  <c r="BD17" i="9"/>
  <c r="BH17" i="9"/>
  <c r="BI18" i="9"/>
  <c r="BJ18" i="9" s="1"/>
  <c r="BP18" i="9"/>
  <c r="BQ18" i="9" s="1"/>
  <c r="BR18" i="9" s="1"/>
  <c r="G203" i="18"/>
  <c r="S16" i="22"/>
  <c r="E9" i="18"/>
  <c r="E11" i="19" s="1"/>
  <c r="BC16" i="9"/>
  <c r="AK16" i="9"/>
  <c r="AL16" i="9" s="1"/>
  <c r="BD26" i="9"/>
  <c r="BH26" i="9"/>
  <c r="I91" i="18"/>
  <c r="AC13" i="19" s="1"/>
  <c r="G11" i="18"/>
  <c r="C14" i="22"/>
  <c r="BP36" i="9"/>
  <c r="BQ36" i="9" s="1"/>
  <c r="BR36" i="9" s="1"/>
  <c r="BI36" i="9"/>
  <c r="BJ36" i="9" s="1"/>
  <c r="H49" i="18"/>
  <c r="G72" i="18"/>
  <c r="I15" i="22"/>
  <c r="G51" i="18"/>
  <c r="G14" i="22"/>
  <c r="AK40" i="9"/>
  <c r="AL40" i="9" s="1"/>
  <c r="BC40" i="9"/>
  <c r="G143" i="18"/>
  <c r="O16" i="22"/>
  <c r="G171" i="18"/>
  <c r="Q14" i="22"/>
  <c r="K30" i="18"/>
  <c r="F30" i="18" s="1"/>
  <c r="L12" i="19"/>
  <c r="BC37" i="9" s="1"/>
  <c r="G93" i="18"/>
  <c r="K16" i="22"/>
  <c r="AK39" i="9"/>
  <c r="AL39" i="9" s="1"/>
  <c r="BC39" i="9"/>
  <c r="AK27" i="9"/>
  <c r="AL27" i="9" s="1"/>
  <c r="BC27" i="9"/>
  <c r="AL12" i="19"/>
  <c r="I140" i="18"/>
  <c r="AM12" i="19" s="1"/>
  <c r="H201" i="18"/>
  <c r="AU14" i="19"/>
  <c r="K202" i="18"/>
  <c r="H202" i="18" s="1"/>
  <c r="I110" i="18"/>
  <c r="AH12" i="19" s="1"/>
  <c r="AK14" i="9"/>
  <c r="AL14" i="9" s="1"/>
  <c r="BC14" i="9"/>
  <c r="BC22" i="9"/>
  <c r="AK22" i="9"/>
  <c r="AL22" i="9" s="1"/>
  <c r="G12" i="19"/>
  <c r="P35" i="9" s="1"/>
  <c r="S35" i="9" s="1"/>
  <c r="Y35" i="9" s="1"/>
  <c r="K10" i="18"/>
  <c r="H10" i="18" s="1"/>
  <c r="H111" i="18" l="1"/>
  <c r="AG13" i="19" s="1"/>
  <c r="F202" i="18"/>
  <c r="AT14" i="19" s="1"/>
  <c r="BH20" i="9"/>
  <c r="BD20" i="9"/>
  <c r="AK37" i="9"/>
  <c r="AL37" i="9" s="1"/>
  <c r="H30" i="18"/>
  <c r="M12" i="19" s="1"/>
  <c r="F170" i="18"/>
  <c r="AO12" i="19" s="1"/>
  <c r="AV14" i="19"/>
  <c r="I202" i="18"/>
  <c r="AW14" i="19" s="1"/>
  <c r="E170" i="18"/>
  <c r="AN12" i="19" s="1"/>
  <c r="AO11" i="19"/>
  <c r="E169" i="18"/>
  <c r="AN11" i="19" s="1"/>
  <c r="U13" i="19"/>
  <c r="E71" i="18"/>
  <c r="T13" i="19" s="1"/>
  <c r="E141" i="18"/>
  <c r="AI13" i="19" s="1"/>
  <c r="H71" i="18"/>
  <c r="F92" i="18"/>
  <c r="Z14" i="19" s="1"/>
  <c r="AE12" i="19"/>
  <c r="E110" i="18"/>
  <c r="AD12" i="19" s="1"/>
  <c r="F50" i="18"/>
  <c r="P12" i="19" s="1"/>
  <c r="AJ14" i="19"/>
  <c r="E142" i="18"/>
  <c r="AI14" i="19" s="1"/>
  <c r="R12" i="19"/>
  <c r="I50" i="18"/>
  <c r="S12" i="19" s="1"/>
  <c r="K12" i="19"/>
  <c r="E30" i="18"/>
  <c r="J12" i="19" s="1"/>
  <c r="AE13" i="19"/>
  <c r="E111" i="18"/>
  <c r="AD13" i="19" s="1"/>
  <c r="H12" i="19"/>
  <c r="I10" i="18"/>
  <c r="I12" i="19" s="1"/>
  <c r="BD14" i="9"/>
  <c r="BH14" i="9"/>
  <c r="AK33" i="9"/>
  <c r="AL33" i="9" s="1"/>
  <c r="BC33" i="9"/>
  <c r="AP13" i="19"/>
  <c r="K171" i="18"/>
  <c r="F171" i="18" s="1"/>
  <c r="AO13" i="19" s="1"/>
  <c r="K51" i="18"/>
  <c r="H51" i="18" s="1"/>
  <c r="R13" i="19" s="1"/>
  <c r="Q13" i="19"/>
  <c r="F51" i="18"/>
  <c r="P13" i="19" s="1"/>
  <c r="AV13" i="19"/>
  <c r="I201" i="18"/>
  <c r="AW13" i="19" s="1"/>
  <c r="K93" i="18"/>
  <c r="H93" i="18" s="1"/>
  <c r="AB15" i="19" s="1"/>
  <c r="AA15" i="19"/>
  <c r="AK15" i="19"/>
  <c r="K143" i="18"/>
  <c r="F143" i="18" s="1"/>
  <c r="K72" i="18"/>
  <c r="H72" i="18" s="1"/>
  <c r="W14" i="19" s="1"/>
  <c r="V14" i="19"/>
  <c r="F72" i="18"/>
  <c r="U14" i="19" s="1"/>
  <c r="G12" i="18"/>
  <c r="C15" i="22"/>
  <c r="G204" i="18"/>
  <c r="S17" i="22"/>
  <c r="BI17" i="9"/>
  <c r="BJ17" i="9" s="1"/>
  <c r="BP17" i="9"/>
  <c r="BQ17" i="9" s="1"/>
  <c r="BR17" i="9" s="1"/>
  <c r="BI32" i="9"/>
  <c r="BJ32" i="9" s="1"/>
  <c r="BP32" i="9"/>
  <c r="BQ32" i="9" s="1"/>
  <c r="BR32" i="9" s="1"/>
  <c r="W12" i="19"/>
  <c r="I70" i="18"/>
  <c r="X12" i="19" s="1"/>
  <c r="H142" i="18"/>
  <c r="AL19" i="9"/>
  <c r="AS19" i="9"/>
  <c r="AT19" i="9" s="1"/>
  <c r="AU19" i="9" s="1"/>
  <c r="G113" i="18"/>
  <c r="M16" i="22"/>
  <c r="BD22" i="9"/>
  <c r="BH22" i="9"/>
  <c r="BD39" i="9"/>
  <c r="BH39" i="9"/>
  <c r="G172" i="18"/>
  <c r="Q15" i="22"/>
  <c r="BD40" i="9"/>
  <c r="BH40" i="9"/>
  <c r="G52" i="18"/>
  <c r="G15" i="22"/>
  <c r="R11" i="19"/>
  <c r="I49" i="18"/>
  <c r="S11" i="19" s="1"/>
  <c r="G13" i="19"/>
  <c r="AK35" i="9" s="1"/>
  <c r="K11" i="18"/>
  <c r="F11" i="18" s="1"/>
  <c r="AU15" i="19"/>
  <c r="K203" i="18"/>
  <c r="F203" i="18" s="1"/>
  <c r="AT15" i="19" s="1"/>
  <c r="I170" i="18"/>
  <c r="AR12" i="19" s="1"/>
  <c r="G32" i="18"/>
  <c r="E15" i="22"/>
  <c r="K112" i="18"/>
  <c r="H112" i="18" s="1"/>
  <c r="AF14" i="19"/>
  <c r="F10" i="18"/>
  <c r="BD16" i="9"/>
  <c r="BH16" i="9"/>
  <c r="AK10" i="9"/>
  <c r="BC10" i="9"/>
  <c r="K31" i="18"/>
  <c r="F31" i="18" s="1"/>
  <c r="L13" i="19"/>
  <c r="H31" i="18"/>
  <c r="M13" i="19" s="1"/>
  <c r="BP41" i="9"/>
  <c r="BQ41" i="9" s="1"/>
  <c r="BR41" i="9" s="1"/>
  <c r="BI41" i="9"/>
  <c r="BJ41" i="9" s="1"/>
  <c r="BH37" i="9"/>
  <c r="BD37" i="9"/>
  <c r="BP15" i="9"/>
  <c r="BQ15" i="9" s="1"/>
  <c r="BR15" i="9" s="1"/>
  <c r="BI15" i="9"/>
  <c r="BJ15" i="9" s="1"/>
  <c r="BH27" i="9"/>
  <c r="BD27" i="9"/>
  <c r="G94" i="18"/>
  <c r="K17" i="22"/>
  <c r="I30" i="18"/>
  <c r="N12" i="19" s="1"/>
  <c r="G144" i="18"/>
  <c r="O17" i="22"/>
  <c r="G73" i="18"/>
  <c r="I16" i="22"/>
  <c r="BP26" i="9"/>
  <c r="BQ26" i="9" s="1"/>
  <c r="BR26" i="9" s="1"/>
  <c r="BI26" i="9"/>
  <c r="BJ26" i="9" s="1"/>
  <c r="AK13" i="9"/>
  <c r="BC13" i="9"/>
  <c r="I111" i="18"/>
  <c r="AH13" i="19" s="1"/>
  <c r="BD31" i="9"/>
  <c r="BH31" i="9"/>
  <c r="I92" i="18"/>
  <c r="AC14" i="19" s="1"/>
  <c r="E92" i="18" l="1"/>
  <c r="Y14" i="19" s="1"/>
  <c r="E202" i="18"/>
  <c r="AS14" i="19" s="1"/>
  <c r="BI20" i="9"/>
  <c r="BJ20" i="9" s="1"/>
  <c r="BP20" i="9"/>
  <c r="BQ20" i="9" s="1"/>
  <c r="BR20" i="9" s="1"/>
  <c r="H171" i="18"/>
  <c r="AQ13" i="19" s="1"/>
  <c r="F93" i="18"/>
  <c r="Z15" i="19" s="1"/>
  <c r="H203" i="18"/>
  <c r="AV15" i="19" s="1"/>
  <c r="BC11" i="9"/>
  <c r="AK11" i="9"/>
  <c r="AL11" i="9" s="1"/>
  <c r="I31" i="18"/>
  <c r="N13" i="19" s="1"/>
  <c r="P13" i="9"/>
  <c r="S13" i="9" s="1"/>
  <c r="Y13" i="9" s="1"/>
  <c r="P10" i="9"/>
  <c r="S10" i="9" s="1"/>
  <c r="Y10" i="9" s="1"/>
  <c r="K13" i="19"/>
  <c r="E31" i="18"/>
  <c r="J13" i="19" s="1"/>
  <c r="AG14" i="19"/>
  <c r="I112" i="18"/>
  <c r="AH14" i="19" s="1"/>
  <c r="W13" i="19"/>
  <c r="I71" i="18"/>
  <c r="X13" i="19" s="1"/>
  <c r="E50" i="18"/>
  <c r="O12" i="19" s="1"/>
  <c r="F112" i="18"/>
  <c r="AE14" i="19" s="1"/>
  <c r="H143" i="18"/>
  <c r="AL15" i="19" s="1"/>
  <c r="G13" i="18"/>
  <c r="C16" i="22"/>
  <c r="G33" i="18"/>
  <c r="L15" i="19" s="1"/>
  <c r="E16" i="22"/>
  <c r="AJ15" i="19"/>
  <c r="E143" i="18"/>
  <c r="AI15" i="19" s="1"/>
  <c r="F13" i="19"/>
  <c r="E11" i="18"/>
  <c r="E13" i="19" s="1"/>
  <c r="BH10" i="9"/>
  <c r="F12" i="19"/>
  <c r="E10" i="18"/>
  <c r="E12" i="19" s="1"/>
  <c r="V15" i="19"/>
  <c r="K73" i="18"/>
  <c r="F73" i="18" s="1"/>
  <c r="G95" i="18"/>
  <c r="K18" i="22"/>
  <c r="G145" i="18"/>
  <c r="O18" i="22"/>
  <c r="K94" i="18"/>
  <c r="F94" i="18" s="1"/>
  <c r="Z16" i="19" s="1"/>
  <c r="AA16" i="19"/>
  <c r="BP16" i="9"/>
  <c r="BQ16" i="9" s="1"/>
  <c r="BR16" i="9" s="1"/>
  <c r="BI16" i="9"/>
  <c r="BJ16" i="9" s="1"/>
  <c r="H11" i="18"/>
  <c r="Q14" i="19"/>
  <c r="K52" i="18"/>
  <c r="H52" i="18" s="1"/>
  <c r="AP14" i="19"/>
  <c r="K172" i="18"/>
  <c r="F172" i="18" s="1"/>
  <c r="G205" i="18"/>
  <c r="S18" i="22"/>
  <c r="P29" i="9"/>
  <c r="P30" i="9"/>
  <c r="S30" i="9" s="1"/>
  <c r="Y30" i="9" s="1"/>
  <c r="BI14" i="9"/>
  <c r="BJ14" i="9" s="1"/>
  <c r="BP14" i="9"/>
  <c r="BQ14" i="9" s="1"/>
  <c r="BR14" i="9" s="1"/>
  <c r="AK16" i="19"/>
  <c r="K144" i="18"/>
  <c r="F144" i="18" s="1"/>
  <c r="E203" i="18"/>
  <c r="AS15" i="19" s="1"/>
  <c r="BP40" i="9"/>
  <c r="BQ40" i="9" s="1"/>
  <c r="BR40" i="9" s="1"/>
  <c r="BI40" i="9"/>
  <c r="BJ40" i="9" s="1"/>
  <c r="BI39" i="9"/>
  <c r="BJ39" i="9" s="1"/>
  <c r="BP39" i="9"/>
  <c r="BQ39" i="9" s="1"/>
  <c r="BR39" i="9" s="1"/>
  <c r="G114" i="18"/>
  <c r="M17" i="22"/>
  <c r="AL14" i="19"/>
  <c r="I142" i="18"/>
  <c r="AM14" i="19" s="1"/>
  <c r="AU16" i="19"/>
  <c r="K204" i="18"/>
  <c r="F204" i="18" s="1"/>
  <c r="AT16" i="19" s="1"/>
  <c r="E72" i="18"/>
  <c r="T14" i="19" s="1"/>
  <c r="I93" i="18"/>
  <c r="AC15" i="19" s="1"/>
  <c r="E51" i="18"/>
  <c r="O13" i="19" s="1"/>
  <c r="I171" i="18"/>
  <c r="AR13" i="19" s="1"/>
  <c r="BH13" i="9"/>
  <c r="G74" i="18"/>
  <c r="I17" i="22"/>
  <c r="BI27" i="9"/>
  <c r="BJ27" i="9" s="1"/>
  <c r="BP27" i="9"/>
  <c r="BQ27" i="9" s="1"/>
  <c r="BR27" i="9" s="1"/>
  <c r="BP37" i="9"/>
  <c r="BQ37" i="9" s="1"/>
  <c r="BR37" i="9" s="1"/>
  <c r="BI37" i="9"/>
  <c r="BJ37" i="9" s="1"/>
  <c r="AS35" i="9"/>
  <c r="AT35" i="9" s="1"/>
  <c r="AU35" i="9" s="1"/>
  <c r="AL35" i="9"/>
  <c r="AF15" i="19"/>
  <c r="K113" i="18"/>
  <c r="F113" i="18" s="1"/>
  <c r="K13" i="18"/>
  <c r="BD33" i="9"/>
  <c r="BH33" i="9"/>
  <c r="BP31" i="9"/>
  <c r="BQ31" i="9" s="1"/>
  <c r="BR31" i="9" s="1"/>
  <c r="BI31" i="9"/>
  <c r="BJ31" i="9" s="1"/>
  <c r="L14" i="19"/>
  <c r="K32" i="18"/>
  <c r="H32" i="18" s="1"/>
  <c r="M14" i="19" s="1"/>
  <c r="G53" i="18"/>
  <c r="G16" i="22"/>
  <c r="G173" i="18"/>
  <c r="Q16" i="22"/>
  <c r="BP22" i="9"/>
  <c r="BQ22" i="9" s="1"/>
  <c r="BR22" i="9" s="1"/>
  <c r="BI22" i="9"/>
  <c r="BJ22" i="9" s="1"/>
  <c r="AV19" i="9"/>
  <c r="AW19" i="9" s="1"/>
  <c r="AX19" i="9" s="1"/>
  <c r="AY19" i="9" s="1"/>
  <c r="AZ19" i="9" s="1"/>
  <c r="K12" i="18"/>
  <c r="H12" i="18" s="1"/>
  <c r="H14" i="19" s="1"/>
  <c r="G14" i="19"/>
  <c r="I72" i="18"/>
  <c r="X14" i="19" s="1"/>
  <c r="I51" i="18"/>
  <c r="S13" i="19" s="1"/>
  <c r="E171" i="18"/>
  <c r="AN13" i="19" s="1"/>
  <c r="AL10" i="9" l="1"/>
  <c r="BD13" i="9"/>
  <c r="E93" i="18"/>
  <c r="Y15" i="19" s="1"/>
  <c r="F32" i="18"/>
  <c r="K14" i="19" s="1"/>
  <c r="I143" i="18"/>
  <c r="AM15" i="19" s="1"/>
  <c r="I203" i="18"/>
  <c r="AW15" i="19" s="1"/>
  <c r="AL13" i="9"/>
  <c r="H204" i="18"/>
  <c r="AV16" i="19" s="1"/>
  <c r="H94" i="18"/>
  <c r="AB16" i="19" s="1"/>
  <c r="H113" i="18"/>
  <c r="AG15" i="19" s="1"/>
  <c r="H144" i="18"/>
  <c r="K33" i="18"/>
  <c r="F33" i="18" s="1"/>
  <c r="E33" i="18" s="1"/>
  <c r="J15" i="19" s="1"/>
  <c r="BD10" i="9"/>
  <c r="BH11" i="9"/>
  <c r="BD11" i="9"/>
  <c r="H13" i="18"/>
  <c r="H15" i="19" s="1"/>
  <c r="G15" i="19"/>
  <c r="F12" i="18"/>
  <c r="F14" i="19" s="1"/>
  <c r="E112" i="18"/>
  <c r="AD14" i="19" s="1"/>
  <c r="F13" i="18"/>
  <c r="F15" i="19" s="1"/>
  <c r="F52" i="18"/>
  <c r="P14" i="19" s="1"/>
  <c r="H73" i="18"/>
  <c r="G14" i="18"/>
  <c r="C17" i="22"/>
  <c r="G34" i="18"/>
  <c r="E17" i="22"/>
  <c r="R14" i="19"/>
  <c r="I52" i="18"/>
  <c r="S14" i="19" s="1"/>
  <c r="AE15" i="19"/>
  <c r="E113" i="18"/>
  <c r="AD15" i="19" s="1"/>
  <c r="AJ16" i="19"/>
  <c r="E144" i="18"/>
  <c r="AI16" i="19" s="1"/>
  <c r="U15" i="19"/>
  <c r="E73" i="18"/>
  <c r="T15" i="19" s="1"/>
  <c r="AO14" i="19"/>
  <c r="E172" i="18"/>
  <c r="AN14" i="19" s="1"/>
  <c r="BI33" i="9"/>
  <c r="BJ33" i="9" s="1"/>
  <c r="BP33" i="9"/>
  <c r="BQ33" i="9" s="1"/>
  <c r="BR33" i="9" s="1"/>
  <c r="K173" i="18"/>
  <c r="H173" i="18" s="1"/>
  <c r="AP15" i="19"/>
  <c r="G75" i="18"/>
  <c r="I18" i="22"/>
  <c r="E52" i="18"/>
  <c r="O14" i="19" s="1"/>
  <c r="H13" i="19"/>
  <c r="I11" i="18"/>
  <c r="I13" i="19" s="1"/>
  <c r="I12" i="18"/>
  <c r="I14" i="19" s="1"/>
  <c r="G54" i="18"/>
  <c r="G17" i="22"/>
  <c r="I32" i="18"/>
  <c r="N14" i="19" s="1"/>
  <c r="K74" i="18"/>
  <c r="H74" i="18" s="1"/>
  <c r="V16" i="19"/>
  <c r="P44" i="9" s="1"/>
  <c r="S44" i="9" s="1"/>
  <c r="Y44" i="9" s="1"/>
  <c r="I204" i="18"/>
  <c r="AW16" i="19" s="1"/>
  <c r="G115" i="18"/>
  <c r="M18" i="22"/>
  <c r="S29" i="9"/>
  <c r="H172" i="18"/>
  <c r="G146" i="18"/>
  <c r="O19" i="22"/>
  <c r="G96" i="18"/>
  <c r="K19" i="22"/>
  <c r="BI10" i="9"/>
  <c r="BP10" i="9"/>
  <c r="Q15" i="19"/>
  <c r="K53" i="18"/>
  <c r="F53" i="18" s="1"/>
  <c r="BI13" i="9"/>
  <c r="BJ13" i="9" s="1"/>
  <c r="BP13" i="9"/>
  <c r="BQ13" i="9" s="1"/>
  <c r="BR13" i="9" s="1"/>
  <c r="AF16" i="19"/>
  <c r="K114" i="18"/>
  <c r="H114" i="18" s="1"/>
  <c r="G206" i="18"/>
  <c r="S19" i="22"/>
  <c r="K145" i="18"/>
  <c r="H145" i="18" s="1"/>
  <c r="AK17" i="19"/>
  <c r="AA17" i="19"/>
  <c r="BC19" i="9" s="1"/>
  <c r="K95" i="18"/>
  <c r="H95" i="18" s="1"/>
  <c r="AB17" i="19" s="1"/>
  <c r="H33" i="18"/>
  <c r="G174" i="18"/>
  <c r="Q17" i="22"/>
  <c r="AV35" i="9"/>
  <c r="AW35" i="9" s="1"/>
  <c r="AX35" i="9" s="1"/>
  <c r="AY35" i="9" s="1"/>
  <c r="AZ35" i="9" s="1"/>
  <c r="BC35" i="9" s="1"/>
  <c r="E204" i="18"/>
  <c r="AS16" i="19" s="1"/>
  <c r="AU17" i="19"/>
  <c r="K205" i="18"/>
  <c r="H205" i="18" s="1"/>
  <c r="AK30" i="9"/>
  <c r="AK29" i="9"/>
  <c r="BC29" i="9"/>
  <c r="E94" i="18"/>
  <c r="Y16" i="19" s="1"/>
  <c r="I113" i="18" l="1"/>
  <c r="AH15" i="19" s="1"/>
  <c r="F173" i="18"/>
  <c r="E32" i="18"/>
  <c r="J14" i="19" s="1"/>
  <c r="F114" i="18"/>
  <c r="AE16" i="19" s="1"/>
  <c r="AQ15" i="19"/>
  <c r="I173" i="18"/>
  <c r="AR15" i="19" s="1"/>
  <c r="K15" i="19"/>
  <c r="BI11" i="9"/>
  <c r="BJ11" i="9" s="1"/>
  <c r="BP11" i="9"/>
  <c r="BQ11" i="9" s="1"/>
  <c r="BR11" i="9" s="1"/>
  <c r="E12" i="18"/>
  <c r="E14" i="19" s="1"/>
  <c r="I94" i="18"/>
  <c r="AC16" i="19" s="1"/>
  <c r="AL16" i="19"/>
  <c r="I144" i="18"/>
  <c r="AM16" i="19" s="1"/>
  <c r="AG16" i="19"/>
  <c r="I114" i="18"/>
  <c r="AH16" i="19" s="1"/>
  <c r="BD19" i="9"/>
  <c r="BH19" i="9"/>
  <c r="BP19" i="9" s="1"/>
  <c r="BQ19" i="9" s="1"/>
  <c r="BR19" i="9" s="1"/>
  <c r="G15" i="18"/>
  <c r="C18" i="22"/>
  <c r="I13" i="18"/>
  <c r="I15" i="19" s="1"/>
  <c r="F95" i="18"/>
  <c r="Z17" i="19" s="1"/>
  <c r="G35" i="18"/>
  <c r="E18" i="22"/>
  <c r="G16" i="19"/>
  <c r="K14" i="18"/>
  <c r="F14" i="18" s="1"/>
  <c r="E13" i="18"/>
  <c r="E15" i="19" s="1"/>
  <c r="F74" i="18"/>
  <c r="U16" i="19" s="1"/>
  <c r="F34" i="18"/>
  <c r="K16" i="19" s="1"/>
  <c r="K34" i="18"/>
  <c r="H34" i="18" s="1"/>
  <c r="L16" i="19"/>
  <c r="W15" i="19"/>
  <c r="I73" i="18"/>
  <c r="X15" i="19" s="1"/>
  <c r="P15" i="19"/>
  <c r="E53" i="18"/>
  <c r="O15" i="19" s="1"/>
  <c r="AL17" i="19"/>
  <c r="I145" i="18"/>
  <c r="AM17" i="19" s="1"/>
  <c r="AV17" i="19"/>
  <c r="I205" i="18"/>
  <c r="AW17" i="19" s="1"/>
  <c r="W16" i="19"/>
  <c r="I74" i="18"/>
  <c r="X16" i="19" s="1"/>
  <c r="BD35" i="9"/>
  <c r="BH35" i="9"/>
  <c r="K174" i="18"/>
  <c r="F174" i="18" s="1"/>
  <c r="AP16" i="19"/>
  <c r="G207" i="18"/>
  <c r="S20" i="22"/>
  <c r="K96" i="18"/>
  <c r="H96" i="18" s="1"/>
  <c r="AB18" i="19" s="1"/>
  <c r="AA18" i="19"/>
  <c r="BD29" i="9"/>
  <c r="BH29" i="9"/>
  <c r="F145" i="18"/>
  <c r="AU18" i="19"/>
  <c r="K206" i="18"/>
  <c r="F206" i="18" s="1"/>
  <c r="AT18" i="19" s="1"/>
  <c r="H206" i="18"/>
  <c r="AV18" i="19" s="1"/>
  <c r="BJ10" i="9"/>
  <c r="G147" i="18"/>
  <c r="O20" i="22"/>
  <c r="Y29" i="9"/>
  <c r="AL29" i="9"/>
  <c r="I95" i="18"/>
  <c r="AC17" i="19" s="1"/>
  <c r="H53" i="18"/>
  <c r="K146" i="18"/>
  <c r="H146" i="18" s="1"/>
  <c r="AK18" i="19"/>
  <c r="G116" i="18"/>
  <c r="M19" i="22"/>
  <c r="K54" i="18"/>
  <c r="H54" i="18" s="1"/>
  <c r="R16" i="19" s="1"/>
  <c r="Q16" i="19"/>
  <c r="BQ10" i="9"/>
  <c r="K75" i="18"/>
  <c r="H75" i="18" s="1"/>
  <c r="V17" i="19"/>
  <c r="F205" i="18"/>
  <c r="G55" i="18"/>
  <c r="G18" i="22"/>
  <c r="AL30" i="9"/>
  <c r="AS30" i="9"/>
  <c r="AT30" i="9" s="1"/>
  <c r="AU30" i="9" s="1"/>
  <c r="G175" i="18"/>
  <c r="Q18" i="22"/>
  <c r="M15" i="19"/>
  <c r="I33" i="18"/>
  <c r="N15" i="19" s="1"/>
  <c r="G97" i="18"/>
  <c r="K20" i="22"/>
  <c r="AQ14" i="19"/>
  <c r="I172" i="18"/>
  <c r="AR14" i="19" s="1"/>
  <c r="K115" i="18"/>
  <c r="F115" i="18" s="1"/>
  <c r="AE17" i="19" s="1"/>
  <c r="AF17" i="19"/>
  <c r="G76" i="18"/>
  <c r="I19" i="22"/>
  <c r="E114" i="18" l="1"/>
  <c r="AD16" i="19" s="1"/>
  <c r="BI19" i="9"/>
  <c r="BJ19" i="9" s="1"/>
  <c r="F96" i="18"/>
  <c r="Z18" i="19" s="1"/>
  <c r="AO15" i="19"/>
  <c r="E173" i="18"/>
  <c r="AN15" i="19" s="1"/>
  <c r="I206" i="18"/>
  <c r="AW18" i="19" s="1"/>
  <c r="H174" i="18"/>
  <c r="F146" i="18"/>
  <c r="AJ18" i="19" s="1"/>
  <c r="M16" i="19"/>
  <c r="I34" i="18"/>
  <c r="N16" i="19" s="1"/>
  <c r="F16" i="19"/>
  <c r="E14" i="18"/>
  <c r="E16" i="19" s="1"/>
  <c r="H115" i="18"/>
  <c r="E95" i="18"/>
  <c r="Y17" i="19" s="1"/>
  <c r="F75" i="18"/>
  <c r="F54" i="18"/>
  <c r="E96" i="18"/>
  <c r="Y18" i="19" s="1"/>
  <c r="H14" i="18"/>
  <c r="G36" i="18"/>
  <c r="E19" i="22"/>
  <c r="G16" i="18"/>
  <c r="C19" i="22"/>
  <c r="E74" i="18"/>
  <c r="T16" i="19" s="1"/>
  <c r="E34" i="18"/>
  <c r="J16" i="19" s="1"/>
  <c r="K35" i="18"/>
  <c r="F35" i="18" s="1"/>
  <c r="L17" i="19"/>
  <c r="K15" i="18"/>
  <c r="F15" i="18" s="1"/>
  <c r="H15" i="18"/>
  <c r="H17" i="19" s="1"/>
  <c r="G17" i="19"/>
  <c r="AL18" i="19"/>
  <c r="I146" i="18"/>
  <c r="AM18" i="19" s="1"/>
  <c r="AO16" i="19"/>
  <c r="E174" i="18"/>
  <c r="AN16" i="19" s="1"/>
  <c r="W17" i="19"/>
  <c r="I75" i="18"/>
  <c r="X17" i="19" s="1"/>
  <c r="G77" i="18"/>
  <c r="I20" i="22"/>
  <c r="K55" i="18"/>
  <c r="F55" i="18" s="1"/>
  <c r="Q17" i="19"/>
  <c r="E115" i="18"/>
  <c r="AD17" i="19" s="1"/>
  <c r="G98" i="18"/>
  <c r="K21" i="22"/>
  <c r="G176" i="18"/>
  <c r="Q19" i="22"/>
  <c r="AT17" i="19"/>
  <c r="E205" i="18"/>
  <c r="AS17" i="19" s="1"/>
  <c r="BI29" i="9"/>
  <c r="BJ29" i="9" s="1"/>
  <c r="BP29" i="9"/>
  <c r="G208" i="18"/>
  <c r="S21" i="22"/>
  <c r="BI35" i="9"/>
  <c r="BJ35" i="9" s="1"/>
  <c r="BP35" i="9"/>
  <c r="BQ35" i="9" s="1"/>
  <c r="BR35" i="9" s="1"/>
  <c r="K97" i="18"/>
  <c r="H97" i="18" s="1"/>
  <c r="AA19" i="19"/>
  <c r="K175" i="18"/>
  <c r="F175" i="18" s="1"/>
  <c r="AP17" i="19"/>
  <c r="G56" i="18"/>
  <c r="G19" i="22"/>
  <c r="BR10" i="9"/>
  <c r="I54" i="18"/>
  <c r="S16" i="19" s="1"/>
  <c r="G148" i="18"/>
  <c r="O21" i="22"/>
  <c r="I96" i="18"/>
  <c r="AC18" i="19" s="1"/>
  <c r="AU19" i="19"/>
  <c r="K207" i="18"/>
  <c r="H207" i="18" s="1"/>
  <c r="AV30" i="9"/>
  <c r="AW30" i="9" s="1"/>
  <c r="AX30" i="9" s="1"/>
  <c r="AY30" i="9" s="1"/>
  <c r="AZ30" i="9" s="1"/>
  <c r="BC30" i="9" s="1"/>
  <c r="G117" i="18"/>
  <c r="M20" i="22"/>
  <c r="R15" i="19"/>
  <c r="I53" i="18"/>
  <c r="S15" i="19" s="1"/>
  <c r="AK19" i="19"/>
  <c r="K147" i="18"/>
  <c r="F147" i="18" s="1"/>
  <c r="K76" i="18"/>
  <c r="H76" i="18" s="1"/>
  <c r="W18" i="19" s="1"/>
  <c r="F76" i="18"/>
  <c r="U18" i="19" s="1"/>
  <c r="V18" i="19"/>
  <c r="AF18" i="19"/>
  <c r="K116" i="18"/>
  <c r="H116" i="18" s="1"/>
  <c r="E206" i="18"/>
  <c r="AS18" i="19" s="1"/>
  <c r="AJ17" i="19"/>
  <c r="E145" i="18"/>
  <c r="AI17" i="19" s="1"/>
  <c r="BC44" i="9"/>
  <c r="AK44" i="9"/>
  <c r="AL44" i="9" s="1"/>
  <c r="E146" i="18" l="1"/>
  <c r="AI18" i="19" s="1"/>
  <c r="AV19" i="19"/>
  <c r="I207" i="18"/>
  <c r="AW19" i="19" s="1"/>
  <c r="F207" i="18"/>
  <c r="AT19" i="19" s="1"/>
  <c r="F97" i="18"/>
  <c r="Z19" i="19" s="1"/>
  <c r="AQ16" i="19"/>
  <c r="I174" i="18"/>
  <c r="AR16" i="19" s="1"/>
  <c r="F17" i="19"/>
  <c r="E15" i="18"/>
  <c r="E17" i="19" s="1"/>
  <c r="K17" i="19"/>
  <c r="E35" i="18"/>
  <c r="J17" i="19" s="1"/>
  <c r="G17" i="18"/>
  <c r="C20" i="22"/>
  <c r="H16" i="19"/>
  <c r="I14" i="18"/>
  <c r="I16" i="19" s="1"/>
  <c r="G57" i="18"/>
  <c r="K57" i="18" s="1"/>
  <c r="F57" i="18" s="1"/>
  <c r="P19" i="19" s="1"/>
  <c r="G20" i="22"/>
  <c r="H55" i="18"/>
  <c r="I15" i="18"/>
  <c r="I17" i="19" s="1"/>
  <c r="H35" i="18"/>
  <c r="G37" i="18"/>
  <c r="E20" i="22"/>
  <c r="P16" i="19"/>
  <c r="E54" i="18"/>
  <c r="O16" i="19" s="1"/>
  <c r="F116" i="18"/>
  <c r="K36" i="18"/>
  <c r="F36" i="18" s="1"/>
  <c r="L18" i="19"/>
  <c r="H36" i="18"/>
  <c r="M18" i="19" s="1"/>
  <c r="I36" i="18"/>
  <c r="N18" i="19" s="1"/>
  <c r="U17" i="19"/>
  <c r="E75" i="18"/>
  <c r="T17" i="19" s="1"/>
  <c r="G18" i="19"/>
  <c r="K16" i="18"/>
  <c r="H16" i="18" s="1"/>
  <c r="AG17" i="19"/>
  <c r="I115" i="18"/>
  <c r="AH17" i="19" s="1"/>
  <c r="BD30" i="9"/>
  <c r="BH30" i="9"/>
  <c r="AB19" i="19"/>
  <c r="I97" i="18"/>
  <c r="AC19" i="19" s="1"/>
  <c r="AG18" i="19"/>
  <c r="I116" i="18"/>
  <c r="AH18" i="19" s="1"/>
  <c r="AJ19" i="19"/>
  <c r="E147" i="18"/>
  <c r="AI19" i="19" s="1"/>
  <c r="AO17" i="19"/>
  <c r="E175" i="18"/>
  <c r="AN17" i="19" s="1"/>
  <c r="P17" i="19"/>
  <c r="E55" i="18"/>
  <c r="O17" i="19" s="1"/>
  <c r="K176" i="18"/>
  <c r="F176" i="18" s="1"/>
  <c r="AP18" i="19"/>
  <c r="K77" i="18"/>
  <c r="H77" i="18" s="1"/>
  <c r="V19" i="19"/>
  <c r="E76" i="18"/>
  <c r="T18" i="19" s="1"/>
  <c r="H147" i="18"/>
  <c r="G118" i="18"/>
  <c r="M21" i="22"/>
  <c r="K148" i="18"/>
  <c r="H148" i="18" s="1"/>
  <c r="AK20" i="19"/>
  <c r="H175" i="18"/>
  <c r="E97" i="18"/>
  <c r="Y19" i="19" s="1"/>
  <c r="G209" i="18"/>
  <c r="S22" i="22"/>
  <c r="K98" i="18"/>
  <c r="H98" i="18" s="1"/>
  <c r="AA20" i="19"/>
  <c r="BQ29" i="9"/>
  <c r="I76" i="18"/>
  <c r="X18" i="19" s="1"/>
  <c r="G149" i="18"/>
  <c r="O22" i="22"/>
  <c r="G99" i="18"/>
  <c r="K22" i="22"/>
  <c r="BH44" i="9"/>
  <c r="BD44" i="9"/>
  <c r="AF19" i="19"/>
  <c r="K117" i="18"/>
  <c r="F117" i="18" s="1"/>
  <c r="E207" i="18"/>
  <c r="AS19" i="19" s="1"/>
  <c r="Q18" i="19"/>
  <c r="K56" i="18"/>
  <c r="F56" i="18" s="1"/>
  <c r="K208" i="18"/>
  <c r="H208" i="18" s="1"/>
  <c r="AV20" i="19" s="1"/>
  <c r="AU20" i="19"/>
  <c r="G177" i="18"/>
  <c r="Q20" i="22"/>
  <c r="G78" i="18"/>
  <c r="I21" i="22"/>
  <c r="Q19" i="19" l="1"/>
  <c r="H176" i="18"/>
  <c r="AQ18" i="19" s="1"/>
  <c r="I176" i="18"/>
  <c r="AR18" i="19" s="1"/>
  <c r="F208" i="18"/>
  <c r="K18" i="19"/>
  <c r="E36" i="18"/>
  <c r="J18" i="19" s="1"/>
  <c r="H18" i="19"/>
  <c r="I16" i="18"/>
  <c r="I18" i="19" s="1"/>
  <c r="H117" i="18"/>
  <c r="H57" i="18"/>
  <c r="G38" i="18"/>
  <c r="E21" i="22"/>
  <c r="R17" i="19"/>
  <c r="I55" i="18"/>
  <c r="S17" i="19" s="1"/>
  <c r="F16" i="18"/>
  <c r="AE18" i="19"/>
  <c r="E116" i="18"/>
  <c r="AD18" i="19" s="1"/>
  <c r="F37" i="18"/>
  <c r="K19" i="19" s="1"/>
  <c r="L19" i="19"/>
  <c r="K37" i="18"/>
  <c r="H37" i="18" s="1"/>
  <c r="G58" i="18"/>
  <c r="G21" i="22"/>
  <c r="G18" i="18"/>
  <c r="C21" i="22"/>
  <c r="G100" i="18"/>
  <c r="AA22" i="19" s="1"/>
  <c r="K23" i="22"/>
  <c r="F98" i="18"/>
  <c r="M17" i="19"/>
  <c r="I35" i="18"/>
  <c r="N17" i="19" s="1"/>
  <c r="K17" i="18"/>
  <c r="H17" i="18" s="1"/>
  <c r="G19" i="19"/>
  <c r="AB20" i="19"/>
  <c r="I98" i="18"/>
  <c r="AC20" i="19" s="1"/>
  <c r="W19" i="19"/>
  <c r="I77" i="18"/>
  <c r="X19" i="19" s="1"/>
  <c r="P18" i="19"/>
  <c r="E56" i="18"/>
  <c r="O18" i="19" s="1"/>
  <c r="AE19" i="19"/>
  <c r="E117" i="18"/>
  <c r="AD19" i="19" s="1"/>
  <c r="AL20" i="19"/>
  <c r="I148" i="18"/>
  <c r="AM20" i="19" s="1"/>
  <c r="AO18" i="19"/>
  <c r="E176" i="18"/>
  <c r="AN18" i="19" s="1"/>
  <c r="BI44" i="9"/>
  <c r="BJ44" i="9" s="1"/>
  <c r="BP44" i="9"/>
  <c r="BQ44" i="9" s="1"/>
  <c r="BR44" i="9" s="1"/>
  <c r="K78" i="18"/>
  <c r="H78" i="18" s="1"/>
  <c r="V20" i="19"/>
  <c r="AL19" i="19"/>
  <c r="I147" i="18"/>
  <c r="AM19" i="19" s="1"/>
  <c r="G178" i="18"/>
  <c r="Q21" i="22"/>
  <c r="AQ17" i="19"/>
  <c r="I175" i="18"/>
  <c r="AR17" i="19" s="1"/>
  <c r="F148" i="18"/>
  <c r="F77" i="18"/>
  <c r="BI30" i="9"/>
  <c r="BP30" i="9"/>
  <c r="G79" i="18"/>
  <c r="I22" i="22"/>
  <c r="K149" i="18"/>
  <c r="H149" i="18" s="1"/>
  <c r="AK21" i="19"/>
  <c r="K209" i="18"/>
  <c r="F209" i="18" s="1"/>
  <c r="AU21" i="19"/>
  <c r="K118" i="18"/>
  <c r="H118" i="18" s="1"/>
  <c r="AF20" i="19"/>
  <c r="H56" i="18"/>
  <c r="K99" i="18"/>
  <c r="F99" i="18" s="1"/>
  <c r="AA21" i="19"/>
  <c r="P43" i="9" s="1"/>
  <c r="H99" i="18"/>
  <c r="AB21" i="19" s="1"/>
  <c r="K177" i="18"/>
  <c r="H177" i="18" s="1"/>
  <c r="AQ19" i="19" s="1"/>
  <c r="AP19" i="19"/>
  <c r="F177" i="18"/>
  <c r="AO19" i="19" s="1"/>
  <c r="I208" i="18"/>
  <c r="AW20" i="19" s="1"/>
  <c r="G150" i="18"/>
  <c r="O23" i="22"/>
  <c r="BR29" i="9"/>
  <c r="G210" i="18"/>
  <c r="S23" i="22"/>
  <c r="E57" i="18"/>
  <c r="O19" i="19" s="1"/>
  <c r="G119" i="18"/>
  <c r="M22" i="22"/>
  <c r="K100" i="18" l="1"/>
  <c r="E177" i="18"/>
  <c r="AN19" i="19" s="1"/>
  <c r="H100" i="18"/>
  <c r="AT20" i="19"/>
  <c r="E208" i="18"/>
  <c r="AS20" i="19" s="1"/>
  <c r="M19" i="19"/>
  <c r="I37" i="18"/>
  <c r="N19" i="19" s="1"/>
  <c r="H19" i="19"/>
  <c r="I17" i="18"/>
  <c r="I19" i="19" s="1"/>
  <c r="Z21" i="19"/>
  <c r="E99" i="18"/>
  <c r="Y21" i="19" s="1"/>
  <c r="AB22" i="19"/>
  <c r="I100" i="18"/>
  <c r="AC22" i="19" s="1"/>
  <c r="Z20" i="19"/>
  <c r="E98" i="18"/>
  <c r="Y20" i="19" s="1"/>
  <c r="E18" i="18"/>
  <c r="E20" i="19" s="1"/>
  <c r="K18" i="18"/>
  <c r="H18" i="18" s="1"/>
  <c r="F18" i="18"/>
  <c r="F20" i="19" s="1"/>
  <c r="G20" i="19"/>
  <c r="R19" i="19"/>
  <c r="I57" i="18"/>
  <c r="S19" i="19" s="1"/>
  <c r="G80" i="18"/>
  <c r="I23" i="22"/>
  <c r="K58" i="18"/>
  <c r="F58" i="18" s="1"/>
  <c r="Q20" i="19"/>
  <c r="G39" i="18"/>
  <c r="E22" i="22"/>
  <c r="G40" i="18" s="1"/>
  <c r="F100" i="18"/>
  <c r="Z22" i="19" s="1"/>
  <c r="G19" i="18"/>
  <c r="C22" i="22"/>
  <c r="G20" i="18" s="1"/>
  <c r="E37" i="18"/>
  <c r="J19" i="19" s="1"/>
  <c r="F18" i="19"/>
  <c r="E16" i="18"/>
  <c r="E18" i="19" s="1"/>
  <c r="H38" i="18"/>
  <c r="M20" i="19" s="1"/>
  <c r="F38" i="18"/>
  <c r="K20" i="19" s="1"/>
  <c r="E38" i="18"/>
  <c r="J20" i="19" s="1"/>
  <c r="K38" i="18"/>
  <c r="L20" i="19"/>
  <c r="F78" i="18"/>
  <c r="U20" i="19" s="1"/>
  <c r="F17" i="18"/>
  <c r="G101" i="18"/>
  <c r="K24" i="22"/>
  <c r="G59" i="18"/>
  <c r="G22" i="22"/>
  <c r="AG19" i="19"/>
  <c r="I117" i="18"/>
  <c r="AH19" i="19" s="1"/>
  <c r="W20" i="19"/>
  <c r="I78" i="18"/>
  <c r="X20" i="19" s="1"/>
  <c r="AL21" i="19"/>
  <c r="I149" i="18"/>
  <c r="AM21" i="19" s="1"/>
  <c r="AG20" i="19"/>
  <c r="I118" i="18"/>
  <c r="AH20" i="19" s="1"/>
  <c r="AT21" i="19"/>
  <c r="E209" i="18"/>
  <c r="AS21" i="19" s="1"/>
  <c r="G120" i="18"/>
  <c r="M23" i="22"/>
  <c r="AU22" i="19"/>
  <c r="K210" i="18"/>
  <c r="H210" i="18" s="1"/>
  <c r="AK22" i="19"/>
  <c r="K150" i="18"/>
  <c r="F150" i="18" s="1"/>
  <c r="S43" i="9"/>
  <c r="BQ30" i="9"/>
  <c r="K119" i="18"/>
  <c r="F119" i="18" s="1"/>
  <c r="AE21" i="19" s="1"/>
  <c r="AF21" i="19"/>
  <c r="BC43" i="9"/>
  <c r="AK43" i="9"/>
  <c r="F118" i="18"/>
  <c r="H209" i="18"/>
  <c r="V22" i="19"/>
  <c r="K80" i="18"/>
  <c r="F80" i="18" s="1"/>
  <c r="U22" i="19" s="1"/>
  <c r="BJ30" i="9"/>
  <c r="R18" i="19"/>
  <c r="I56" i="18"/>
  <c r="S18" i="19" s="1"/>
  <c r="K79" i="18"/>
  <c r="H79" i="18" s="1"/>
  <c r="V21" i="19"/>
  <c r="U19" i="19"/>
  <c r="E77" i="18"/>
  <c r="T19" i="19" s="1"/>
  <c r="G179" i="18"/>
  <c r="Q22" i="22"/>
  <c r="G211" i="18"/>
  <c r="S24" i="22"/>
  <c r="G151" i="18"/>
  <c r="O24" i="22"/>
  <c r="I177" i="18"/>
  <c r="AR19" i="19" s="1"/>
  <c r="I99" i="18"/>
  <c r="AC21" i="19" s="1"/>
  <c r="F149" i="18"/>
  <c r="AJ20" i="19"/>
  <c r="E148" i="18"/>
  <c r="AI20" i="19" s="1"/>
  <c r="K178" i="18"/>
  <c r="F178" i="18" s="1"/>
  <c r="AP20" i="19"/>
  <c r="E100" i="18"/>
  <c r="Y22" i="19" s="1"/>
  <c r="E78" i="18"/>
  <c r="T20" i="19" s="1"/>
  <c r="F210" i="18" l="1"/>
  <c r="AT22" i="19" s="1"/>
  <c r="H119" i="18"/>
  <c r="AG21" i="19" s="1"/>
  <c r="H178" i="18"/>
  <c r="AQ20" i="19" s="1"/>
  <c r="H20" i="19"/>
  <c r="I18" i="18"/>
  <c r="I20" i="19" s="1"/>
  <c r="P20" i="19"/>
  <c r="E58" i="18"/>
  <c r="O20" i="19" s="1"/>
  <c r="G102" i="18"/>
  <c r="K25" i="22"/>
  <c r="L22" i="19"/>
  <c r="E40" i="18"/>
  <c r="J22" i="19" s="1"/>
  <c r="K40" i="18"/>
  <c r="H40" i="18" s="1"/>
  <c r="F40" i="18"/>
  <c r="K22" i="19" s="1"/>
  <c r="G81" i="18"/>
  <c r="I24" i="22"/>
  <c r="AA23" i="19"/>
  <c r="H101" i="18"/>
  <c r="AB23" i="19" s="1"/>
  <c r="K101" i="18"/>
  <c r="F101" i="18" s="1"/>
  <c r="I38" i="18"/>
  <c r="N20" i="19" s="1"/>
  <c r="G22" i="19"/>
  <c r="K20" i="18"/>
  <c r="H20" i="18" s="1"/>
  <c r="F39" i="18"/>
  <c r="K21" i="19" s="1"/>
  <c r="E39" i="18"/>
  <c r="J21" i="19" s="1"/>
  <c r="L21" i="19"/>
  <c r="K39" i="18"/>
  <c r="H39" i="18" s="1"/>
  <c r="F79" i="18"/>
  <c r="H80" i="18"/>
  <c r="W22" i="19" s="1"/>
  <c r="G60" i="18"/>
  <c r="G23" i="22"/>
  <c r="F19" i="19"/>
  <c r="E17" i="18"/>
  <c r="E19" i="19" s="1"/>
  <c r="F19" i="18"/>
  <c r="F21" i="19" s="1"/>
  <c r="G21" i="19"/>
  <c r="E19" i="18"/>
  <c r="E21" i="19" s="1"/>
  <c r="K19" i="18"/>
  <c r="H19" i="18"/>
  <c r="H21" i="19" s="1"/>
  <c r="E59" i="18"/>
  <c r="O21" i="19" s="1"/>
  <c r="F59" i="18"/>
  <c r="P21" i="19" s="1"/>
  <c r="K59" i="18"/>
  <c r="H59" i="18" s="1"/>
  <c r="Q21" i="19"/>
  <c r="H58" i="18"/>
  <c r="W21" i="19"/>
  <c r="I79" i="18"/>
  <c r="X21" i="19" s="1"/>
  <c r="AJ22" i="19"/>
  <c r="E150" i="18"/>
  <c r="AI22" i="19" s="1"/>
  <c r="AV22" i="19"/>
  <c r="I210" i="18"/>
  <c r="AW22" i="19" s="1"/>
  <c r="AO20" i="19"/>
  <c r="E178" i="18"/>
  <c r="AN20" i="19" s="1"/>
  <c r="AL43" i="9"/>
  <c r="G121" i="18"/>
  <c r="M24" i="22"/>
  <c r="I178" i="18"/>
  <c r="AR20" i="19" s="1"/>
  <c r="AU23" i="19"/>
  <c r="K211" i="18"/>
  <c r="F211" i="18" s="1"/>
  <c r="G152" i="18"/>
  <c r="O25" i="22"/>
  <c r="G180" i="18"/>
  <c r="Q23" i="22"/>
  <c r="AV21" i="19"/>
  <c r="I209" i="18"/>
  <c r="AW21" i="19" s="1"/>
  <c r="E119" i="18"/>
  <c r="AD21" i="19" s="1"/>
  <c r="H150" i="18"/>
  <c r="AJ21" i="19"/>
  <c r="E149" i="18"/>
  <c r="AI21" i="19" s="1"/>
  <c r="AK23" i="19"/>
  <c r="K151" i="18"/>
  <c r="H151" i="18" s="1"/>
  <c r="K179" i="18"/>
  <c r="H179" i="18" s="1"/>
  <c r="AP21" i="19"/>
  <c r="E80" i="18"/>
  <c r="T22" i="19" s="1"/>
  <c r="AE20" i="19"/>
  <c r="E118" i="18"/>
  <c r="AD20" i="19" s="1"/>
  <c r="I119" i="18"/>
  <c r="AH21" i="19" s="1"/>
  <c r="Y43" i="9"/>
  <c r="G212" i="18"/>
  <c r="S25" i="22"/>
  <c r="BH43" i="9"/>
  <c r="BD43" i="9"/>
  <c r="BR30" i="9"/>
  <c r="K120" i="18"/>
  <c r="H120" i="18" s="1"/>
  <c r="AF22" i="19"/>
  <c r="E210" i="18" l="1"/>
  <c r="AS22" i="19" s="1"/>
  <c r="I80" i="18"/>
  <c r="X22" i="19" s="1"/>
  <c r="H211" i="18"/>
  <c r="AV23" i="19" s="1"/>
  <c r="R21" i="19"/>
  <c r="I59" i="18"/>
  <c r="S21" i="19" s="1"/>
  <c r="Z23" i="19"/>
  <c r="E101" i="18"/>
  <c r="Y23" i="19" s="1"/>
  <c r="M21" i="19"/>
  <c r="I39" i="18"/>
  <c r="N21" i="19" s="1"/>
  <c r="H22" i="19"/>
  <c r="I20" i="18"/>
  <c r="I22" i="19" s="1"/>
  <c r="M22" i="19"/>
  <c r="I40" i="18"/>
  <c r="N22" i="19" s="1"/>
  <c r="R20" i="19"/>
  <c r="I58" i="18"/>
  <c r="S20" i="19" s="1"/>
  <c r="Q22" i="19"/>
  <c r="K60" i="18"/>
  <c r="H60" i="18" s="1"/>
  <c r="I101" i="18"/>
  <c r="AC23" i="19" s="1"/>
  <c r="F20" i="18"/>
  <c r="U21" i="19"/>
  <c r="E79" i="18"/>
  <c r="T21" i="19" s="1"/>
  <c r="G82" i="18"/>
  <c r="I25" i="22"/>
  <c r="G103" i="18"/>
  <c r="K26" i="22"/>
  <c r="I19" i="18"/>
  <c r="I21" i="19" s="1"/>
  <c r="G61" i="18"/>
  <c r="G24" i="22"/>
  <c r="V23" i="19"/>
  <c r="K81" i="18"/>
  <c r="H81" i="18" s="1"/>
  <c r="H102" i="18"/>
  <c r="AB24" i="19" s="1"/>
  <c r="E102" i="18"/>
  <c r="Y24" i="19" s="1"/>
  <c r="F102" i="18"/>
  <c r="Z24" i="19" s="1"/>
  <c r="AA24" i="19"/>
  <c r="K102" i="18"/>
  <c r="AL23" i="19"/>
  <c r="I151" i="18"/>
  <c r="AM23" i="19" s="1"/>
  <c r="AT23" i="19"/>
  <c r="E211" i="18"/>
  <c r="AS23" i="19" s="1"/>
  <c r="AQ21" i="19"/>
  <c r="I179" i="18"/>
  <c r="AR21" i="19" s="1"/>
  <c r="AG22" i="19"/>
  <c r="I120" i="18"/>
  <c r="AH22" i="19" s="1"/>
  <c r="AU24" i="19"/>
  <c r="K212" i="18"/>
  <c r="H212" i="18" s="1"/>
  <c r="K152" i="18"/>
  <c r="F152" i="18" s="1"/>
  <c r="AJ24" i="19" s="1"/>
  <c r="AK24" i="19"/>
  <c r="H152" i="18"/>
  <c r="AL24" i="19" s="1"/>
  <c r="G122" i="18"/>
  <c r="M25" i="22"/>
  <c r="F151" i="18"/>
  <c r="AL22" i="19"/>
  <c r="I150" i="18"/>
  <c r="AM22" i="19" s="1"/>
  <c r="G181" i="18"/>
  <c r="Q24" i="22"/>
  <c r="K121" i="18"/>
  <c r="H121" i="18" s="1"/>
  <c r="AF23" i="19"/>
  <c r="AP22" i="19"/>
  <c r="K180" i="18"/>
  <c r="F180" i="18" s="1"/>
  <c r="BI43" i="9"/>
  <c r="BP43" i="9"/>
  <c r="F120" i="18"/>
  <c r="G213" i="18"/>
  <c r="S26" i="22"/>
  <c r="F179" i="18"/>
  <c r="G153" i="18"/>
  <c r="O26" i="22"/>
  <c r="I211" i="18"/>
  <c r="AW23" i="19" s="1"/>
  <c r="F212" i="18" l="1"/>
  <c r="AT24" i="19" s="1"/>
  <c r="W23" i="19"/>
  <c r="I81" i="18"/>
  <c r="X23" i="19" s="1"/>
  <c r="R22" i="19"/>
  <c r="I60" i="18"/>
  <c r="S22" i="19" s="1"/>
  <c r="K61" i="18"/>
  <c r="H61" i="18" s="1"/>
  <c r="E61" i="18"/>
  <c r="O23" i="19" s="1"/>
  <c r="Q23" i="19"/>
  <c r="F61" i="18"/>
  <c r="P23" i="19" s="1"/>
  <c r="G83" i="18"/>
  <c r="I26" i="22"/>
  <c r="F22" i="19"/>
  <c r="E20" i="18"/>
  <c r="E22" i="19" s="1"/>
  <c r="F60" i="18"/>
  <c r="E152" i="18"/>
  <c r="AI24" i="19" s="1"/>
  <c r="F81" i="18"/>
  <c r="H82" i="18"/>
  <c r="W24" i="19" s="1"/>
  <c r="V24" i="19"/>
  <c r="K82" i="18"/>
  <c r="F82" i="18"/>
  <c r="U24" i="19" s="1"/>
  <c r="G104" i="18"/>
  <c r="K27" i="22"/>
  <c r="I102" i="18"/>
  <c r="AC24" i="19" s="1"/>
  <c r="G62" i="18"/>
  <c r="G25" i="22"/>
  <c r="K103" i="18"/>
  <c r="F103" i="18"/>
  <c r="Z25" i="19" s="1"/>
  <c r="AA25" i="19"/>
  <c r="E103" i="18"/>
  <c r="Y25" i="19" s="1"/>
  <c r="H103" i="18"/>
  <c r="AB25" i="19" s="1"/>
  <c r="AV24" i="19"/>
  <c r="I212" i="18"/>
  <c r="AW24" i="19" s="1"/>
  <c r="AO22" i="19"/>
  <c r="E180" i="18"/>
  <c r="AN22" i="19" s="1"/>
  <c r="AG23" i="19"/>
  <c r="I121" i="18"/>
  <c r="AH23" i="19" s="1"/>
  <c r="AO21" i="19"/>
  <c r="E179" i="18"/>
  <c r="AN21" i="19" s="1"/>
  <c r="K181" i="18"/>
  <c r="H181" i="18" s="1"/>
  <c r="AP23" i="19"/>
  <c r="G123" i="18"/>
  <c r="M26" i="22"/>
  <c r="I152" i="18"/>
  <c r="AM24" i="19" s="1"/>
  <c r="AK25" i="19"/>
  <c r="K153" i="18"/>
  <c r="F153" i="18" s="1"/>
  <c r="AE22" i="19"/>
  <c r="E120" i="18"/>
  <c r="AD22" i="19" s="1"/>
  <c r="H180" i="18"/>
  <c r="G182" i="18"/>
  <c r="Q25" i="22"/>
  <c r="AJ23" i="19"/>
  <c r="E151" i="18"/>
  <c r="AI23" i="19" s="1"/>
  <c r="AK45" i="9"/>
  <c r="P45" i="9"/>
  <c r="G214" i="18"/>
  <c r="S27" i="22"/>
  <c r="G215" i="18" s="1"/>
  <c r="BQ43" i="9"/>
  <c r="G154" i="18"/>
  <c r="O27" i="22"/>
  <c r="G155" i="18" s="1"/>
  <c r="K213" i="18"/>
  <c r="F213" i="18" s="1"/>
  <c r="AU25" i="19"/>
  <c r="BJ43" i="9"/>
  <c r="F121" i="18"/>
  <c r="K122" i="18"/>
  <c r="H122" i="18" s="1"/>
  <c r="AF24" i="19"/>
  <c r="F181" i="18" l="1"/>
  <c r="AO23" i="19" s="1"/>
  <c r="AQ23" i="19"/>
  <c r="I181" i="18"/>
  <c r="AR23" i="19" s="1"/>
  <c r="E181" i="18"/>
  <c r="AN23" i="19" s="1"/>
  <c r="H213" i="18"/>
  <c r="E212" i="18"/>
  <c r="AS24" i="19" s="1"/>
  <c r="AJ25" i="19"/>
  <c r="E153" i="18"/>
  <c r="AI25" i="19" s="1"/>
  <c r="H153" i="18"/>
  <c r="AL25" i="19" s="1"/>
  <c r="R23" i="19"/>
  <c r="I61" i="18"/>
  <c r="S23" i="19" s="1"/>
  <c r="G63" i="18"/>
  <c r="G26" i="22"/>
  <c r="AA26" i="19"/>
  <c r="K104" i="18"/>
  <c r="H104" i="18" s="1"/>
  <c r="G84" i="18"/>
  <c r="I27" i="22"/>
  <c r="K62" i="18"/>
  <c r="H62" i="18" s="1"/>
  <c r="Q24" i="19"/>
  <c r="E62" i="18"/>
  <c r="O24" i="19" s="1"/>
  <c r="F62" i="18"/>
  <c r="P24" i="19" s="1"/>
  <c r="I82" i="18"/>
  <c r="X24" i="19" s="1"/>
  <c r="E82" i="18"/>
  <c r="T24" i="19" s="1"/>
  <c r="P22" i="19"/>
  <c r="E60" i="18"/>
  <c r="O22" i="19" s="1"/>
  <c r="V25" i="19"/>
  <c r="K83" i="18"/>
  <c r="H83" i="18"/>
  <c r="W25" i="19" s="1"/>
  <c r="F83" i="18"/>
  <c r="U25" i="19" s="1"/>
  <c r="I103" i="18"/>
  <c r="AC25" i="19" s="1"/>
  <c r="U23" i="19"/>
  <c r="E81" i="18"/>
  <c r="T23" i="19" s="1"/>
  <c r="AT25" i="19"/>
  <c r="E213" i="18"/>
  <c r="AS25" i="19" s="1"/>
  <c r="AG24" i="19"/>
  <c r="I122" i="18"/>
  <c r="AH24" i="19" s="1"/>
  <c r="F122" i="18"/>
  <c r="AL45" i="9"/>
  <c r="AL6" i="9" s="1"/>
  <c r="AS45" i="9"/>
  <c r="AT45" i="9" s="1"/>
  <c r="AU45" i="9" s="1"/>
  <c r="AK6" i="9"/>
  <c r="AP24" i="19"/>
  <c r="K182" i="18"/>
  <c r="F182" i="18" s="1"/>
  <c r="AO24" i="19" s="1"/>
  <c r="K123" i="18"/>
  <c r="H123" i="18" s="1"/>
  <c r="AF25" i="19"/>
  <c r="K155" i="18"/>
  <c r="F155" i="18" s="1"/>
  <c r="AJ27" i="19" s="1"/>
  <c r="AK27" i="19"/>
  <c r="AU27" i="19"/>
  <c r="K215" i="18"/>
  <c r="F215" i="18" s="1"/>
  <c r="AQ22" i="19"/>
  <c r="I180" i="18"/>
  <c r="AR22" i="19" s="1"/>
  <c r="S45" i="9"/>
  <c r="P6" i="9"/>
  <c r="G183" i="18"/>
  <c r="Q26" i="22"/>
  <c r="G124" i="18"/>
  <c r="M27" i="22"/>
  <c r="G125" i="18" s="1"/>
  <c r="AE23" i="19"/>
  <c r="E121" i="18"/>
  <c r="AD23" i="19" s="1"/>
  <c r="BR43" i="9"/>
  <c r="K154" i="18"/>
  <c r="H154" i="18" s="1"/>
  <c r="AK26" i="19"/>
  <c r="F154" i="18"/>
  <c r="AJ26" i="19" s="1"/>
  <c r="K214" i="18"/>
  <c r="F214" i="18" s="1"/>
  <c r="AT26" i="19" s="1"/>
  <c r="AU26" i="19"/>
  <c r="H214" i="18" l="1"/>
  <c r="AV26" i="19" s="1"/>
  <c r="H182" i="18"/>
  <c r="AQ24" i="19" s="1"/>
  <c r="H155" i="18"/>
  <c r="I182" i="18"/>
  <c r="AR24" i="19" s="1"/>
  <c r="I153" i="18"/>
  <c r="AM25" i="19" s="1"/>
  <c r="AV25" i="19"/>
  <c r="I213" i="18"/>
  <c r="AW25" i="19" s="1"/>
  <c r="F123" i="18"/>
  <c r="AE25" i="19" s="1"/>
  <c r="E155" i="18"/>
  <c r="AI27" i="19" s="1"/>
  <c r="I214" i="18"/>
  <c r="AW26" i="19" s="1"/>
  <c r="AL26" i="19"/>
  <c r="I154" i="18"/>
  <c r="AM26" i="19" s="1"/>
  <c r="AG25" i="19"/>
  <c r="I123" i="18"/>
  <c r="AH25" i="19" s="1"/>
  <c r="AB26" i="19"/>
  <c r="I104" i="18"/>
  <c r="AC26" i="19" s="1"/>
  <c r="R24" i="19"/>
  <c r="I62" i="18"/>
  <c r="S24" i="19" s="1"/>
  <c r="G64" i="18"/>
  <c r="G27" i="22"/>
  <c r="E83" i="18"/>
  <c r="T25" i="19" s="1"/>
  <c r="I83" i="18"/>
  <c r="X25" i="19" s="1"/>
  <c r="V26" i="19"/>
  <c r="K84" i="18"/>
  <c r="F84" i="18" s="1"/>
  <c r="F104" i="18"/>
  <c r="Q25" i="19"/>
  <c r="K63" i="18"/>
  <c r="H63" i="18"/>
  <c r="R25" i="19" s="1"/>
  <c r="F63" i="18"/>
  <c r="P25" i="19" s="1"/>
  <c r="AT27" i="19"/>
  <c r="E215" i="18"/>
  <c r="AS27" i="19" s="1"/>
  <c r="E214" i="18"/>
  <c r="AS26" i="19" s="1"/>
  <c r="AF27" i="19"/>
  <c r="K125" i="18"/>
  <c r="F125" i="18" s="1"/>
  <c r="H215" i="18"/>
  <c r="E182" i="18"/>
  <c r="AN24" i="19" s="1"/>
  <c r="AK4" i="9"/>
  <c r="E154" i="18"/>
  <c r="AI26" i="19" s="1"/>
  <c r="K124" i="18"/>
  <c r="F124" i="18" s="1"/>
  <c r="AE26" i="19" s="1"/>
  <c r="AF26" i="19"/>
  <c r="Y45" i="9"/>
  <c r="Y6" i="9" s="1"/>
  <c r="S6" i="9"/>
  <c r="AV45" i="9"/>
  <c r="AW45" i="9" s="1"/>
  <c r="AX45" i="9" s="1"/>
  <c r="AY45" i="9" s="1"/>
  <c r="AZ45" i="9" s="1"/>
  <c r="BC45" i="9" s="1"/>
  <c r="G184" i="18"/>
  <c r="Q27" i="22"/>
  <c r="G185" i="18" s="1"/>
  <c r="K183" i="18"/>
  <c r="H183" i="18"/>
  <c r="AQ25" i="19" s="1"/>
  <c r="AP25" i="19"/>
  <c r="F183" i="18"/>
  <c r="AO25" i="19" s="1"/>
  <c r="E123" i="18"/>
  <c r="AD25" i="19" s="1"/>
  <c r="AE24" i="19"/>
  <c r="E122" i="18"/>
  <c r="AD24" i="19" s="1"/>
  <c r="H124" i="18" l="1"/>
  <c r="AG26" i="19" s="1"/>
  <c r="AL27" i="19"/>
  <c r="I155" i="18"/>
  <c r="AM27" i="19" s="1"/>
  <c r="I183" i="18"/>
  <c r="AR25" i="19" s="1"/>
  <c r="U26" i="19"/>
  <c r="E84" i="18"/>
  <c r="T26" i="19" s="1"/>
  <c r="I63" i="18"/>
  <c r="S25" i="19" s="1"/>
  <c r="E63" i="18"/>
  <c r="O25" i="19" s="1"/>
  <c r="Z26" i="19"/>
  <c r="E104" i="18"/>
  <c r="Y26" i="19" s="1"/>
  <c r="H84" i="18"/>
  <c r="K64" i="18"/>
  <c r="H64" i="18" s="1"/>
  <c r="Q26" i="19"/>
  <c r="BD45" i="9"/>
  <c r="BD6" i="9" s="1"/>
  <c r="BH45" i="9"/>
  <c r="BC6" i="9"/>
  <c r="BC4" i="9" s="1"/>
  <c r="AE27" i="19"/>
  <c r="E125" i="18"/>
  <c r="AD27" i="19" s="1"/>
  <c r="E183" i="18"/>
  <c r="AN25" i="19" s="1"/>
  <c r="AV27" i="19"/>
  <c r="I215" i="18"/>
  <c r="AW27" i="19" s="1"/>
  <c r="K184" i="18"/>
  <c r="H184" i="18" s="1"/>
  <c r="AQ26" i="19" s="1"/>
  <c r="AP26" i="19"/>
  <c r="AP27" i="19"/>
  <c r="K185" i="18"/>
  <c r="H185" i="18" s="1"/>
  <c r="E124" i="18"/>
  <c r="AD26" i="19" s="1"/>
  <c r="H125" i="18"/>
  <c r="F184" i="18" l="1"/>
  <c r="I124" i="18"/>
  <c r="AH26" i="19" s="1"/>
  <c r="R26" i="19"/>
  <c r="I64" i="18"/>
  <c r="S26" i="19" s="1"/>
  <c r="W26" i="19"/>
  <c r="I84" i="18"/>
  <c r="X26" i="19" s="1"/>
  <c r="F64" i="18"/>
  <c r="AQ27" i="19"/>
  <c r="I185" i="18"/>
  <c r="AR27" i="19" s="1"/>
  <c r="I184" i="18"/>
  <c r="AR26" i="19" s="1"/>
  <c r="BI45" i="9"/>
  <c r="BP45" i="9"/>
  <c r="BH6" i="9"/>
  <c r="F185" i="18"/>
  <c r="AG27" i="19"/>
  <c r="I125" i="18"/>
  <c r="AH27" i="19" s="1"/>
  <c r="AO26" i="19" l="1"/>
  <c r="E184" i="18"/>
  <c r="AN26" i="19" s="1"/>
  <c r="P26" i="19"/>
  <c r="E64" i="18"/>
  <c r="O26" i="19" s="1"/>
  <c r="BJ45" i="9"/>
  <c r="BI6" i="9"/>
  <c r="BJ6" i="9" s="1"/>
  <c r="AO27" i="19"/>
  <c r="E185" i="18"/>
  <c r="AN27" i="19" s="1"/>
  <c r="BQ45" i="9"/>
  <c r="BP6" i="9"/>
  <c r="BR45" i="9" l="1"/>
  <c r="BQ6" i="9"/>
  <c r="BR6" i="9" s="1"/>
</calcChain>
</file>

<file path=xl/sharedStrings.xml><?xml version="1.0" encoding="utf-8"?>
<sst xmlns="http://schemas.openxmlformats.org/spreadsheetml/2006/main" count="754" uniqueCount="322">
  <si>
    <t>年齢給</t>
    <rPh sb="0" eb="2">
      <t>ネンレイ</t>
    </rPh>
    <rPh sb="2" eb="3">
      <t>キュウ</t>
    </rPh>
    <phoneticPr fontId="3"/>
  </si>
  <si>
    <t>昇格昇給</t>
    <rPh sb="0" eb="2">
      <t>ショウカク</t>
    </rPh>
    <rPh sb="2" eb="4">
      <t>ショウキュウ</t>
    </rPh>
    <phoneticPr fontId="3"/>
  </si>
  <si>
    <t>年齢</t>
    <rPh sb="0" eb="2">
      <t>ネンレイ</t>
    </rPh>
    <phoneticPr fontId="3"/>
  </si>
  <si>
    <t>上限年数</t>
    <rPh sb="0" eb="2">
      <t>ジョウゲン</t>
    </rPh>
    <rPh sb="2" eb="4">
      <t>ネンスウ</t>
    </rPh>
    <phoneticPr fontId="3"/>
  </si>
  <si>
    <t>年</t>
    <rPh sb="0" eb="1">
      <t>ネン</t>
    </rPh>
    <phoneticPr fontId="3"/>
  </si>
  <si>
    <t>作成日</t>
  </si>
  <si>
    <t>No.</t>
    <phoneticPr fontId="3"/>
  </si>
  <si>
    <t>男=1</t>
  </si>
  <si>
    <t>勤続</t>
    <rPh sb="0" eb="2">
      <t>キンゾク</t>
    </rPh>
    <phoneticPr fontId="3"/>
  </si>
  <si>
    <t>賃金合計</t>
    <rPh sb="0" eb="2">
      <t>チンギン</t>
    </rPh>
    <rPh sb="2" eb="4">
      <t>ゴウケイ</t>
    </rPh>
    <phoneticPr fontId="3"/>
  </si>
  <si>
    <t>女=2</t>
  </si>
  <si>
    <t>月</t>
    <rPh sb="0" eb="1">
      <t>ツキ</t>
    </rPh>
    <phoneticPr fontId="3"/>
  </si>
  <si>
    <t>基本給計</t>
    <rPh sb="0" eb="3">
      <t>キホンキュウ</t>
    </rPh>
    <rPh sb="3" eb="4">
      <t>ケイ</t>
    </rPh>
    <phoneticPr fontId="3"/>
  </si>
  <si>
    <t>役職手当</t>
    <rPh sb="0" eb="2">
      <t>ヤクショク</t>
    </rPh>
    <rPh sb="2" eb="4">
      <t>テアテ</t>
    </rPh>
    <phoneticPr fontId="3"/>
  </si>
  <si>
    <t>家族手当</t>
    <rPh sb="0" eb="2">
      <t>カゾク</t>
    </rPh>
    <rPh sb="2" eb="4">
      <t>テアテ</t>
    </rPh>
    <phoneticPr fontId="3"/>
  </si>
  <si>
    <t>手当計</t>
    <rPh sb="0" eb="2">
      <t>テアテ</t>
    </rPh>
    <rPh sb="2" eb="3">
      <t>ケイ</t>
    </rPh>
    <phoneticPr fontId="3"/>
  </si>
  <si>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</si>
  <si>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</si>
  <si>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</si>
  <si>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</si>
  <si>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</si>
  <si>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</si>
  <si>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</si>
  <si>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</si>
  <si>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</si>
  <si>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</si>
  <si>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</si>
  <si>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</si>
  <si>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</si>
  <si>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</si>
  <si>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</si>
  <si>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</si>
  <si>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</si>
  <si>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</si>
  <si>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</si>
  <si>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</si>
  <si>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</si>
  <si>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</si>
  <si>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</si>
  <si>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</si>
  <si>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</si>
  <si>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</si>
  <si>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</si>
  <si>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</si>
  <si>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DE</t>
  </si>
  <si>
    <t>BF</t>
  </si>
  <si>
    <t>基 本 給</t>
    <rPh sb="0" eb="1">
      <t>モト</t>
    </rPh>
    <rPh sb="2" eb="3">
      <t>ホン</t>
    </rPh>
    <rPh sb="4" eb="5">
      <t>キュウ</t>
    </rPh>
    <phoneticPr fontId="3"/>
  </si>
  <si>
    <t>新年齢給</t>
    <rPh sb="0" eb="1">
      <t>シン</t>
    </rPh>
    <rPh sb="1" eb="4">
      <t>ネンレイキュウ</t>
    </rPh>
    <phoneticPr fontId="3"/>
  </si>
  <si>
    <t>新基本給</t>
    <rPh sb="0" eb="1">
      <t>シン</t>
    </rPh>
    <rPh sb="1" eb="4">
      <t>キホンキュウ</t>
    </rPh>
    <phoneticPr fontId="3"/>
  </si>
  <si>
    <t>初号金額</t>
    <rPh sb="0" eb="2">
      <t>ショゴウ</t>
    </rPh>
    <rPh sb="2" eb="4">
      <t>キンガク</t>
    </rPh>
    <phoneticPr fontId="3"/>
  </si>
  <si>
    <t>新職能給</t>
    <rPh sb="0" eb="1">
      <t>シン</t>
    </rPh>
    <rPh sb="1" eb="4">
      <t>ショクノウキュウ</t>
    </rPh>
    <phoneticPr fontId="3"/>
  </si>
  <si>
    <t>← 現行データ入力ゾーン →</t>
    <rPh sb="2" eb="4">
      <t>ゲンコウ</t>
    </rPh>
    <rPh sb="7" eb="9">
      <t>ニュウリョク</t>
    </rPh>
    <phoneticPr fontId="3"/>
  </si>
  <si>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3"/>
  </si>
  <si>
    <t>１．免責について</t>
    <rPh sb="2" eb="4">
      <t>メンセキ</t>
    </rPh>
    <phoneticPr fontId="3"/>
  </si>
  <si>
    <t>　あなたがこのソフトウェアをご利用になることで生じたいかなる損害に対しても、</t>
    <rPh sb="23" eb="24">
      <t>ショウ</t>
    </rPh>
    <rPh sb="30" eb="32">
      <t>ソンガイ</t>
    </rPh>
    <rPh sb="33" eb="34">
      <t>タイ</t>
    </rPh>
    <phoneticPr fontId="3"/>
  </si>
  <si>
    <t>当方は一切の補償はいたしません。</t>
    <rPh sb="0" eb="2">
      <t>トウホウ</t>
    </rPh>
    <rPh sb="3" eb="5">
      <t>イッサイ</t>
    </rPh>
    <rPh sb="6" eb="8">
      <t>ホショウ</t>
    </rPh>
    <phoneticPr fontId="3"/>
  </si>
  <si>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3"/>
  </si>
  <si>
    <t>２．解析・改造について</t>
    <rPh sb="2" eb="4">
      <t>カイセキ</t>
    </rPh>
    <rPh sb="5" eb="7">
      <t>カイゾウ</t>
    </rPh>
    <phoneticPr fontId="3"/>
  </si>
  <si>
    <t>　このソフトウェアはクライアントのニーズに合わせて自由に設計変更して</t>
    <rPh sb="21" eb="22">
      <t>ア</t>
    </rPh>
    <rPh sb="25" eb="27">
      <t>ジユウ</t>
    </rPh>
    <rPh sb="28" eb="30">
      <t>セッケイ</t>
    </rPh>
    <rPh sb="30" eb="32">
      <t>ヘンコウ</t>
    </rPh>
    <phoneticPr fontId="3"/>
  </si>
  <si>
    <t>ご使用下さい。</t>
    <rPh sb="1" eb="3">
      <t>シヨウ</t>
    </rPh>
    <rPh sb="3" eb="4">
      <t>クダ</t>
    </rPh>
    <phoneticPr fontId="3"/>
  </si>
  <si>
    <t>３．第三者への配布禁止</t>
    <rPh sb="2" eb="5">
      <t>ダイサンシャ</t>
    </rPh>
    <rPh sb="7" eb="9">
      <t>ハイフ</t>
    </rPh>
    <rPh sb="9" eb="11">
      <t>キンシ</t>
    </rPh>
    <phoneticPr fontId="3"/>
  </si>
  <si>
    <t>　このソフトウェアを複製して第三者に配布することは禁止いたします。</t>
    <rPh sb="10" eb="12">
      <t>フクセイ</t>
    </rPh>
    <rPh sb="14" eb="17">
      <t>ダイサンシャ</t>
    </rPh>
    <rPh sb="18" eb="20">
      <t>ハイフ</t>
    </rPh>
    <rPh sb="25" eb="27">
      <t>キンシ</t>
    </rPh>
    <phoneticPr fontId="3"/>
  </si>
  <si>
    <t>横井人事労務サポート事務所</t>
    <rPh sb="0" eb="2">
      <t>ヨコイ</t>
    </rPh>
    <rPh sb="2" eb="4">
      <t>ジンジ</t>
    </rPh>
    <rPh sb="4" eb="6">
      <t>ロウム</t>
    </rPh>
    <rPh sb="10" eb="13">
      <t>ジムショ</t>
    </rPh>
    <phoneticPr fontId="3"/>
  </si>
  <si>
    <t>　　横　井　明　徳</t>
    <rPh sb="2" eb="3">
      <t>ヨコ</t>
    </rPh>
    <rPh sb="4" eb="5">
      <t>セイ</t>
    </rPh>
    <rPh sb="6" eb="7">
      <t>メイ</t>
    </rPh>
    <rPh sb="8" eb="9">
      <t>トク</t>
    </rPh>
    <phoneticPr fontId="3"/>
  </si>
  <si>
    <t xml:space="preserve">  青字＝入力セル</t>
    <rPh sb="2" eb="3">
      <t>アオ</t>
    </rPh>
    <rPh sb="3" eb="4">
      <t>ジ</t>
    </rPh>
    <rPh sb="5" eb="7">
      <t>ニュウリョク</t>
    </rPh>
    <phoneticPr fontId="3"/>
  </si>
  <si>
    <t>現行</t>
    <rPh sb="0" eb="2">
      <t>ゲンコウ</t>
    </rPh>
    <phoneticPr fontId="3"/>
  </si>
  <si>
    <t>手　当</t>
    <rPh sb="0" eb="1">
      <t>テ</t>
    </rPh>
    <rPh sb="2" eb="3">
      <t>トウ</t>
    </rPh>
    <phoneticPr fontId="3"/>
  </si>
  <si>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3"/>
  </si>
  <si>
    <t>上限号俸</t>
    <rPh sb="0" eb="2">
      <t>ジョウゲン</t>
    </rPh>
    <rPh sb="2" eb="4">
      <t>ゴウホウ</t>
    </rPh>
    <phoneticPr fontId="3"/>
  </si>
  <si>
    <t>参照セル</t>
    <rPh sb="0" eb="2">
      <t>サンショウ</t>
    </rPh>
    <phoneticPr fontId="3"/>
  </si>
  <si>
    <t>必ずお読み下さい。</t>
    <rPh sb="0" eb="1">
      <t>カナラ</t>
    </rPh>
    <rPh sb="3" eb="4">
      <t>ヨ</t>
    </rPh>
    <rPh sb="5" eb="6">
      <t>クダ</t>
    </rPh>
    <phoneticPr fontId="3"/>
  </si>
  <si>
    <t/>
  </si>
  <si>
    <t>社員データをコピー＆貼付又は手入力</t>
    <rPh sb="0" eb="2">
      <t>シャイン</t>
    </rPh>
    <rPh sb="10" eb="12">
      <t>ハリツケ</t>
    </rPh>
    <rPh sb="12" eb="13">
      <t>マタ</t>
    </rPh>
    <rPh sb="14" eb="15">
      <t>テ</t>
    </rPh>
    <rPh sb="15" eb="17">
      <t>ニュウリョク</t>
    </rPh>
    <phoneticPr fontId="3"/>
  </si>
  <si>
    <t>このシートはすべて自動処理です！</t>
    <rPh sb="9" eb="11">
      <t>ジドウ</t>
    </rPh>
    <rPh sb="11" eb="13">
      <t>ショリ</t>
    </rPh>
    <phoneticPr fontId="3"/>
  </si>
  <si>
    <t>習熟昇給</t>
    <rPh sb="0" eb="2">
      <t>シュウジュク</t>
    </rPh>
    <rPh sb="2" eb="4">
      <t>ショウキュウ</t>
    </rPh>
    <phoneticPr fontId="3"/>
  </si>
  <si>
    <t>グレード</t>
    <phoneticPr fontId="13"/>
  </si>
  <si>
    <t xml:space="preserve">  黒字＝自動計算セル</t>
    <rPh sb="2" eb="4">
      <t>クロジ</t>
    </rPh>
    <rPh sb="5" eb="7">
      <t>ジドウ</t>
    </rPh>
    <rPh sb="7" eb="9">
      <t>ケイサン</t>
    </rPh>
    <phoneticPr fontId="3"/>
  </si>
  <si>
    <r>
      <rPr>
        <sz val="11"/>
        <color indexed="12"/>
        <rFont val="ＭＳ ゴシック"/>
        <family val="3"/>
        <charset val="128"/>
      </rPr>
      <t>氏　　名</t>
    </r>
    <r>
      <rPr>
        <sz val="11"/>
        <color indexed="8"/>
        <rFont val="ＭＳ ゴシック"/>
        <family val="3"/>
        <charset val="128"/>
      </rPr>
      <t xml:space="preserve">
</t>
    </r>
    <r>
      <rPr>
        <b/>
        <sz val="9"/>
        <color indexed="10"/>
        <rFont val="ＭＳ ゴシック"/>
        <family val="3"/>
        <charset val="128"/>
      </rPr>
      <t>（入力必須）</t>
    </r>
    <rPh sb="0" eb="1">
      <t>シ</t>
    </rPh>
    <rPh sb="3" eb="4">
      <t>メイ</t>
    </rPh>
    <rPh sb="6" eb="8">
      <t>ニュウリョク</t>
    </rPh>
    <rPh sb="8" eb="10">
      <t>ヒッス</t>
    </rPh>
    <phoneticPr fontId="3"/>
  </si>
  <si>
    <r>
      <rPr>
        <sz val="11"/>
        <color indexed="12"/>
        <rFont val="ＭＳ ゴシック"/>
        <family val="3"/>
        <charset val="128"/>
      </rPr>
      <t>生年月日</t>
    </r>
    <r>
      <rPr>
        <sz val="11"/>
        <color indexed="8"/>
        <rFont val="ＭＳ ゴシック"/>
        <family val="3"/>
        <charset val="128"/>
      </rPr>
      <t xml:space="preserve">
</t>
    </r>
    <r>
      <rPr>
        <b/>
        <sz val="9"/>
        <color indexed="10"/>
        <rFont val="ＭＳ ゴシック"/>
        <family val="3"/>
        <charset val="128"/>
      </rPr>
      <t>（入力必須）</t>
    </r>
    <rPh sb="0" eb="2">
      <t>セイネン</t>
    </rPh>
    <rPh sb="2" eb="4">
      <t>ガッピ</t>
    </rPh>
    <phoneticPr fontId="3"/>
  </si>
  <si>
    <r>
      <rPr>
        <sz val="11"/>
        <color indexed="12"/>
        <rFont val="ＭＳ ゴシック"/>
        <family val="3"/>
        <charset val="128"/>
      </rPr>
      <t>入社年月日</t>
    </r>
    <r>
      <rPr>
        <sz val="11"/>
        <color indexed="8"/>
        <rFont val="ＭＳ ゴシック"/>
        <family val="3"/>
        <charset val="128"/>
      </rPr>
      <t xml:space="preserve">
</t>
    </r>
    <r>
      <rPr>
        <b/>
        <sz val="9"/>
        <color indexed="10"/>
        <rFont val="ＭＳ ゴシック"/>
        <family val="3"/>
        <charset val="128"/>
      </rPr>
      <t>（入力必須）</t>
    </r>
    <rPh sb="0" eb="2">
      <t>ニュウシャ</t>
    </rPh>
    <rPh sb="2" eb="5">
      <t>ネンガッピ</t>
    </rPh>
    <phoneticPr fontId="3"/>
  </si>
  <si>
    <t>職能給</t>
    <rPh sb="0" eb="3">
      <t>ショクノウキュウ</t>
    </rPh>
    <phoneticPr fontId="3"/>
  </si>
  <si>
    <t>職能給</t>
    <rPh sb="0" eb="3">
      <t>ショクノウキュウキュウ</t>
    </rPh>
    <phoneticPr fontId="3"/>
  </si>
  <si>
    <t>調整給</t>
    <rPh sb="0" eb="2">
      <t>チョウセイ</t>
    </rPh>
    <rPh sb="2" eb="3">
      <t>キュウ</t>
    </rPh>
    <phoneticPr fontId="3"/>
  </si>
  <si>
    <t>年齢給昇給率</t>
    <rPh sb="0" eb="2">
      <t>ネンレイ</t>
    </rPh>
    <rPh sb="2" eb="3">
      <t>キュウ</t>
    </rPh>
    <rPh sb="3" eb="5">
      <t>ショウキュウ</t>
    </rPh>
    <rPh sb="5" eb="6">
      <t>リツ</t>
    </rPh>
    <phoneticPr fontId="3"/>
  </si>
  <si>
    <t>基本給昇給率</t>
    <rPh sb="0" eb="3">
      <t>キホンキュウ</t>
    </rPh>
    <rPh sb="3" eb="5">
      <t>ショウキュウ</t>
    </rPh>
    <rPh sb="5" eb="6">
      <t>リツ</t>
    </rPh>
    <phoneticPr fontId="3"/>
  </si>
  <si>
    <t>増減</t>
    <rPh sb="0" eb="2">
      <t>ゾウゲン</t>
    </rPh>
    <phoneticPr fontId="3"/>
  </si>
  <si>
    <t>職能給昇給</t>
    <rPh sb="0" eb="3">
      <t>ショクノウキュウ</t>
    </rPh>
    <rPh sb="3" eb="5">
      <t>ショウキュウ</t>
    </rPh>
    <phoneticPr fontId="3"/>
  </si>
  <si>
    <t>基本給
昇給額</t>
    <rPh sb="0" eb="3">
      <t>キホンキュウ</t>
    </rPh>
    <rPh sb="4" eb="7">
      <t>ショウキュウガク</t>
    </rPh>
    <phoneticPr fontId="3"/>
  </si>
  <si>
    <t>個別昇給率</t>
    <rPh sb="0" eb="2">
      <t>コベツ</t>
    </rPh>
    <rPh sb="2" eb="4">
      <t>ショウキュウ</t>
    </rPh>
    <rPh sb="4" eb="5">
      <t>リツ</t>
    </rPh>
    <phoneticPr fontId="3"/>
  </si>
  <si>
    <t>評価</t>
    <rPh sb="0" eb="2">
      <t>ヒョウカ</t>
    </rPh>
    <phoneticPr fontId="3"/>
  </si>
  <si>
    <t>新号俸</t>
    <rPh sb="0" eb="1">
      <t>シン</t>
    </rPh>
    <rPh sb="1" eb="3">
      <t>ゴウホウ</t>
    </rPh>
    <phoneticPr fontId="3"/>
  </si>
  <si>
    <t>B</t>
  </si>
  <si>
    <r>
      <t xml:space="preserve">号俸
</t>
    </r>
    <r>
      <rPr>
        <b/>
        <sz val="9"/>
        <color indexed="10"/>
        <rFont val="ＭＳ ゴシック"/>
        <family val="3"/>
        <charset val="128"/>
      </rPr>
      <t>（入力必須）</t>
    </r>
    <rPh sb="0" eb="2">
      <t>ゴウホウ</t>
    </rPh>
    <phoneticPr fontId="3"/>
  </si>
  <si>
    <t>A</t>
  </si>
  <si>
    <t>S</t>
  </si>
  <si>
    <t>C</t>
  </si>
  <si>
    <t>D</t>
  </si>
  <si>
    <t>A</t>
    <phoneticPr fontId="3"/>
  </si>
  <si>
    <t>C</t>
    <phoneticPr fontId="3"/>
  </si>
  <si>
    <t>昇号数</t>
    <rPh sb="0" eb="1">
      <t>ノボル</t>
    </rPh>
    <rPh sb="1" eb="2">
      <t>ゴウ</t>
    </rPh>
    <rPh sb="2" eb="3">
      <t>スウ</t>
    </rPh>
    <phoneticPr fontId="3"/>
  </si>
  <si>
    <t>S</t>
    <phoneticPr fontId="3"/>
  </si>
  <si>
    <t>A</t>
    <phoneticPr fontId="3"/>
  </si>
  <si>
    <t>B</t>
    <phoneticPr fontId="3"/>
  </si>
  <si>
    <t>C</t>
    <phoneticPr fontId="3"/>
  </si>
  <si>
    <t>D</t>
    <phoneticPr fontId="3"/>
  </si>
  <si>
    <t>評語</t>
    <rPh sb="0" eb="2">
      <t>ヒョウゴ</t>
    </rPh>
    <phoneticPr fontId="3"/>
  </si>
  <si>
    <t>職能給昇給率</t>
    <rPh sb="0" eb="1">
      <t>ショク</t>
    </rPh>
    <rPh sb="1" eb="2">
      <t>ノウ</t>
    </rPh>
    <rPh sb="2" eb="3">
      <t>キュウ</t>
    </rPh>
    <rPh sb="3" eb="5">
      <t>ショウキュウ</t>
    </rPh>
    <rPh sb="5" eb="6">
      <t>リツ</t>
    </rPh>
    <phoneticPr fontId="3"/>
  </si>
  <si>
    <t>新調整給</t>
    <rPh sb="0" eb="1">
      <t>シン</t>
    </rPh>
    <rPh sb="1" eb="3">
      <t>チョウセイ</t>
    </rPh>
    <rPh sb="3" eb="4">
      <t>キュウ</t>
    </rPh>
    <phoneticPr fontId="3"/>
  </si>
  <si>
    <t>調整</t>
    <rPh sb="0" eb="2">
      <t>チョウセイ</t>
    </rPh>
    <phoneticPr fontId="3"/>
  </si>
  <si>
    <t>賃金改定に合わせて相殺する調整給の額を入力します！</t>
    <rPh sb="0" eb="2">
      <t>チンギン</t>
    </rPh>
    <rPh sb="2" eb="4">
      <t>カイテイ</t>
    </rPh>
    <rPh sb="5" eb="6">
      <t>ア</t>
    </rPh>
    <rPh sb="9" eb="11">
      <t>ソウサイ</t>
    </rPh>
    <rPh sb="13" eb="15">
      <t>チョウセイ</t>
    </rPh>
    <rPh sb="15" eb="16">
      <t>キュウ</t>
    </rPh>
    <rPh sb="17" eb="18">
      <t>ガク</t>
    </rPh>
    <rPh sb="19" eb="21">
      <t>ニュウリョク</t>
    </rPh>
    <phoneticPr fontId="3"/>
  </si>
  <si>
    <t>旧調整給</t>
    <rPh sb="0" eb="1">
      <t>キュウ</t>
    </rPh>
    <rPh sb="1" eb="3">
      <t>チョウセイ</t>
    </rPh>
    <rPh sb="3" eb="4">
      <t>キュウ</t>
    </rPh>
    <phoneticPr fontId="3"/>
  </si>
  <si>
    <t>昇給額計</t>
    <rPh sb="0" eb="2">
      <t>ショウキュウ</t>
    </rPh>
    <rPh sb="2" eb="3">
      <t>ガク</t>
    </rPh>
    <rPh sb="3" eb="4">
      <t>ケイ</t>
    </rPh>
    <phoneticPr fontId="3"/>
  </si>
  <si>
    <t>改定後の社員データを手入力</t>
    <rPh sb="0" eb="2">
      <t>カイテイ</t>
    </rPh>
    <rPh sb="2" eb="3">
      <t>ゴ</t>
    </rPh>
    <phoneticPr fontId="3"/>
  </si>
  <si>
    <t>決定
新号俸</t>
    <rPh sb="0" eb="2">
      <t>ケッテイ</t>
    </rPh>
    <rPh sb="3" eb="4">
      <t>シン</t>
    </rPh>
    <rPh sb="4" eb="6">
      <t>ゴウホウ</t>
    </rPh>
    <phoneticPr fontId="3"/>
  </si>
  <si>
    <t>昇格後</t>
    <rPh sb="0" eb="2">
      <t>ショウカク</t>
    </rPh>
    <rPh sb="2" eb="3">
      <t>ゴ</t>
    </rPh>
    <phoneticPr fontId="3"/>
  </si>
  <si>
    <t>昇格前</t>
    <rPh sb="0" eb="2">
      <t>ショウカク</t>
    </rPh>
    <rPh sb="2" eb="3">
      <t>マエ</t>
    </rPh>
    <phoneticPr fontId="3"/>
  </si>
  <si>
    <t>全昇給率</t>
    <rPh sb="0" eb="1">
      <t>ゼン</t>
    </rPh>
    <rPh sb="1" eb="3">
      <t>ショウキュウ</t>
    </rPh>
    <rPh sb="3" eb="4">
      <t>リツ</t>
    </rPh>
    <phoneticPr fontId="3"/>
  </si>
  <si>
    <r>
      <t xml:space="preserve">賃金合計
</t>
    </r>
    <r>
      <rPr>
        <sz val="10"/>
        <rFont val="ＭＳ ゴシック"/>
        <family val="3"/>
        <charset val="128"/>
      </rPr>
      <t>諸手当込</t>
    </r>
    <rPh sb="0" eb="2">
      <t>チンギン</t>
    </rPh>
    <rPh sb="2" eb="4">
      <t>ゴウケイ</t>
    </rPh>
    <rPh sb="5" eb="8">
      <t>ショテアテ</t>
    </rPh>
    <rPh sb="8" eb="9">
      <t>コミ</t>
    </rPh>
    <phoneticPr fontId="3"/>
  </si>
  <si>
    <t>　評価</t>
    <rPh sb="1" eb="3">
      <t>ヒョウカ</t>
    </rPh>
    <phoneticPr fontId="3"/>
  </si>
  <si>
    <t>昇格前号俸</t>
    <rPh sb="0" eb="2">
      <t>ショウカク</t>
    </rPh>
    <rPh sb="2" eb="3">
      <t>マエ</t>
    </rPh>
    <rPh sb="3" eb="5">
      <t>ゴウホウ</t>
    </rPh>
    <phoneticPr fontId="3"/>
  </si>
  <si>
    <t>第2上限号俸</t>
    <rPh sb="0" eb="1">
      <t>ダイ</t>
    </rPh>
    <rPh sb="2" eb="4">
      <t>ジョウゲン</t>
    </rPh>
    <rPh sb="4" eb="6">
      <t>ゴウホウ</t>
    </rPh>
    <phoneticPr fontId="3"/>
  </si>
  <si>
    <t>決定新号俸</t>
    <rPh sb="0" eb="2">
      <t>ケッテイ</t>
    </rPh>
    <rPh sb="2" eb="3">
      <t>シン</t>
    </rPh>
    <rPh sb="3" eb="5">
      <t>ゴウホウ</t>
    </rPh>
    <phoneticPr fontId="3"/>
  </si>
  <si>
    <t>昇給前
号俸</t>
    <rPh sb="0" eb="2">
      <t>ショウキュウ</t>
    </rPh>
    <rPh sb="2" eb="3">
      <t>マエ</t>
    </rPh>
    <rPh sb="4" eb="6">
      <t>ゴウホウ</t>
    </rPh>
    <phoneticPr fontId="3"/>
  </si>
  <si>
    <t>１．メインシート</t>
    <phoneticPr fontId="3"/>
  </si>
  <si>
    <t>２．年齢給シート</t>
    <rPh sb="2" eb="5">
      <t>ネンレイキュウ</t>
    </rPh>
    <phoneticPr fontId="3"/>
  </si>
  <si>
    <t>　</t>
    <phoneticPr fontId="3"/>
  </si>
  <si>
    <t>② 昇給基準日等を入力します。</t>
    <rPh sb="2" eb="4">
      <t>ショウキュウ</t>
    </rPh>
    <rPh sb="4" eb="6">
      <t>キジュン</t>
    </rPh>
    <rPh sb="6" eb="7">
      <t>ビ</t>
    </rPh>
    <rPh sb="7" eb="8">
      <t>トウ</t>
    </rPh>
    <rPh sb="9" eb="11">
      <t>ニュウリョク</t>
    </rPh>
    <phoneticPr fontId="3"/>
  </si>
  <si>
    <t>⑤ 調整給が付いている者で、昇給時に減額調整する場合は調整金額を入力して処理します。</t>
    <rPh sb="2" eb="4">
      <t>チョウセイ</t>
    </rPh>
    <rPh sb="4" eb="5">
      <t>キュウ</t>
    </rPh>
    <rPh sb="6" eb="7">
      <t>ツ</t>
    </rPh>
    <rPh sb="11" eb="12">
      <t>モノ</t>
    </rPh>
    <rPh sb="14" eb="16">
      <t>ショウキュウ</t>
    </rPh>
    <rPh sb="16" eb="17">
      <t>ジ</t>
    </rPh>
    <rPh sb="18" eb="20">
      <t>ゲンガク</t>
    </rPh>
    <rPh sb="20" eb="22">
      <t>チョウセイ</t>
    </rPh>
    <rPh sb="24" eb="26">
      <t>バアイ</t>
    </rPh>
    <rPh sb="27" eb="29">
      <t>チョウセイ</t>
    </rPh>
    <rPh sb="29" eb="31">
      <t>キンガク</t>
    </rPh>
    <rPh sb="32" eb="34">
      <t>ニュウリョク</t>
    </rPh>
    <rPh sb="36" eb="38">
      <t>ショリ</t>
    </rPh>
    <phoneticPr fontId="3"/>
  </si>
  <si>
    <t>⑥ 手当を含んでシミュレーションする場合は、手当も入力します。</t>
    <rPh sb="2" eb="4">
      <t>テアテ</t>
    </rPh>
    <rPh sb="5" eb="6">
      <t>フク</t>
    </rPh>
    <rPh sb="18" eb="20">
      <t>バアイ</t>
    </rPh>
    <rPh sb="22" eb="24">
      <t>テアテ</t>
    </rPh>
    <rPh sb="25" eb="27">
      <t>ニュウリョク</t>
    </rPh>
    <phoneticPr fontId="3"/>
  </si>
  <si>
    <t>評価反映</t>
    <rPh sb="0" eb="2">
      <t>ヒョウカ</t>
    </rPh>
    <rPh sb="2" eb="4">
      <t>ハンエイ</t>
    </rPh>
    <phoneticPr fontId="3"/>
  </si>
  <si>
    <r>
      <t xml:space="preserve">前年評価
</t>
    </r>
    <r>
      <rPr>
        <b/>
        <sz val="9"/>
        <color indexed="10"/>
        <rFont val="ＭＳ Ｐゴシック"/>
        <family val="3"/>
        <charset val="128"/>
      </rPr>
      <t>（入力必須）</t>
    </r>
    <rPh sb="0" eb="2">
      <t>ゼンネン</t>
    </rPh>
    <rPh sb="2" eb="4">
      <t>ヒョウカ</t>
    </rPh>
    <phoneticPr fontId="3"/>
  </si>
  <si>
    <t>号俸</t>
    <rPh sb="0" eb="2">
      <t>ゴウホウ</t>
    </rPh>
    <phoneticPr fontId="3"/>
  </si>
  <si>
    <t>役職</t>
    <rPh sb="0" eb="2">
      <t>ヤクショク</t>
    </rPh>
    <phoneticPr fontId="3"/>
  </si>
  <si>
    <t>参照セル
現在処遇</t>
    <rPh sb="0" eb="2">
      <t>サンショウ</t>
    </rPh>
    <rPh sb="5" eb="7">
      <t>ゲンザイ</t>
    </rPh>
    <rPh sb="7" eb="9">
      <t>ショグウ</t>
    </rPh>
    <phoneticPr fontId="3"/>
  </si>
  <si>
    <t>昇号</t>
    <rPh sb="0" eb="1">
      <t>ノボル</t>
    </rPh>
    <rPh sb="1" eb="2">
      <t>ゴウ</t>
    </rPh>
    <phoneticPr fontId="3"/>
  </si>
  <si>
    <t>B</t>
    <phoneticPr fontId="3"/>
  </si>
  <si>
    <t>昇格者評価</t>
    <rPh sb="0" eb="2">
      <t>ショウカク</t>
    </rPh>
    <rPh sb="2" eb="3">
      <t>シャ</t>
    </rPh>
    <rPh sb="3" eb="5">
      <t>ヒョウカ</t>
    </rPh>
    <phoneticPr fontId="3"/>
  </si>
  <si>
    <t>C</t>
    <phoneticPr fontId="3"/>
  </si>
  <si>
    <t>③ 評価の評語を設定し、個別の評価結果を入力します。</t>
    <rPh sb="2" eb="4">
      <t>ヒョウカ</t>
    </rPh>
    <rPh sb="5" eb="7">
      <t>ヒョウゴ</t>
    </rPh>
    <rPh sb="8" eb="10">
      <t>セッテイ</t>
    </rPh>
    <rPh sb="12" eb="14">
      <t>コベツ</t>
    </rPh>
    <rPh sb="15" eb="17">
      <t>ヒョウカ</t>
    </rPh>
    <rPh sb="17" eb="19">
      <t>ケッカ</t>
    </rPh>
    <rPh sb="20" eb="22">
      <t>ニュウリョク</t>
    </rPh>
    <phoneticPr fontId="3"/>
  </si>
  <si>
    <t>　いただいてもＯＫですが、フォームは崩さないでください。</t>
    <rPh sb="18" eb="19">
      <t>クズ</t>
    </rPh>
    <phoneticPr fontId="3"/>
  </si>
  <si>
    <t>３．サラリースケール</t>
    <phoneticPr fontId="3"/>
  </si>
  <si>
    <t>３．サラリースケールシート</t>
    <phoneticPr fontId="3"/>
  </si>
  <si>
    <t>前のシートのデータより自動的に作成されます。</t>
    <rPh sb="0" eb="1">
      <t>ゼン</t>
    </rPh>
    <rPh sb="11" eb="14">
      <t>ジドウテキ</t>
    </rPh>
    <rPh sb="15" eb="17">
      <t>サクセイ</t>
    </rPh>
    <phoneticPr fontId="3"/>
  </si>
  <si>
    <t>　入力（コピー＆貼り付け等）しておきます。</t>
    <phoneticPr fontId="3"/>
  </si>
  <si>
    <r>
      <t>　</t>
    </r>
    <r>
      <rPr>
        <u/>
        <sz val="11"/>
        <color indexed="12"/>
        <rFont val="ＭＳ ゴシック"/>
        <family val="3"/>
        <charset val="128"/>
      </rPr>
      <t>自動処理できないケースでは社員データをコピー・貼付・手入力</t>
    </r>
    <phoneticPr fontId="3"/>
  </si>
  <si>
    <t>等級</t>
    <rPh sb="0" eb="2">
      <t>トウキュウ</t>
    </rPh>
    <phoneticPr fontId="3"/>
  </si>
  <si>
    <t>張り出し
年数</t>
    <rPh sb="0" eb="1">
      <t>ハ</t>
    </rPh>
    <rPh sb="2" eb="3">
      <t>ダ</t>
    </rPh>
    <rPh sb="5" eb="7">
      <t>ネンスウ</t>
    </rPh>
    <phoneticPr fontId="3"/>
  </si>
  <si>
    <t>張り出し
上限金額</t>
    <rPh sb="0" eb="1">
      <t>ハ</t>
    </rPh>
    <rPh sb="2" eb="3">
      <t>ダ</t>
    </rPh>
    <phoneticPr fontId="3"/>
  </si>
  <si>
    <t>張り出し上限号俸</t>
    <rPh sb="0" eb="1">
      <t>ハ</t>
    </rPh>
    <rPh sb="2" eb="3">
      <t>ダ</t>
    </rPh>
    <rPh sb="4" eb="6">
      <t>ジョウゲン</t>
    </rPh>
    <rPh sb="6" eb="8">
      <t>ゴウホウ</t>
    </rPh>
    <phoneticPr fontId="3"/>
  </si>
  <si>
    <t>年数号俸</t>
    <rPh sb="0" eb="2">
      <t>ネンスウ</t>
    </rPh>
    <rPh sb="2" eb="4">
      <t>ゴウホウ</t>
    </rPh>
    <phoneticPr fontId="3"/>
  </si>
  <si>
    <t>標準年齢</t>
    <rPh sb="0" eb="2">
      <t>ヒョウジュン</t>
    </rPh>
    <rPh sb="2" eb="4">
      <t>ネンレイ</t>
    </rPh>
    <phoneticPr fontId="3"/>
  </si>
  <si>
    <t>評価Ｓ</t>
    <rPh sb="0" eb="2">
      <t>ヒョウカ</t>
    </rPh>
    <phoneticPr fontId="3"/>
  </si>
  <si>
    <t>評価Ａ</t>
    <rPh sb="0" eb="2">
      <t>ヒョウカ</t>
    </rPh>
    <phoneticPr fontId="3"/>
  </si>
  <si>
    <t>習熟昇給額</t>
    <rPh sb="0" eb="2">
      <t>シュウジュク</t>
    </rPh>
    <rPh sb="2" eb="4">
      <t>ショウキュウ</t>
    </rPh>
    <rPh sb="4" eb="5">
      <t>ガク</t>
    </rPh>
    <phoneticPr fontId="3"/>
  </si>
  <si>
    <t>昇格昇給額</t>
    <rPh sb="0" eb="2">
      <t>ショウカク</t>
    </rPh>
    <rPh sb="2" eb="4">
      <t>ショウキュウ</t>
    </rPh>
    <rPh sb="4" eb="5">
      <t>ガク</t>
    </rPh>
    <phoneticPr fontId="3"/>
  </si>
  <si>
    <r>
      <t xml:space="preserve">等級
</t>
    </r>
    <r>
      <rPr>
        <b/>
        <sz val="9"/>
        <color indexed="10"/>
        <rFont val="ＭＳ ゴシック"/>
        <family val="3"/>
        <charset val="128"/>
      </rPr>
      <t>（入力必須）</t>
    </r>
    <rPh sb="0" eb="2">
      <t>トウキュウ</t>
    </rPh>
    <phoneticPr fontId="3"/>
  </si>
  <si>
    <t>張り出し
上限号俸</t>
    <rPh sb="0" eb="1">
      <t>ハ</t>
    </rPh>
    <rPh sb="2" eb="3">
      <t>ダ</t>
    </rPh>
    <rPh sb="5" eb="7">
      <t>ジョウゲン</t>
    </rPh>
    <rPh sb="7" eb="9">
      <t>ゴウホウ</t>
    </rPh>
    <phoneticPr fontId="3"/>
  </si>
  <si>
    <t xml:space="preserve">  初号俸の時の評価は「Ｂ」とする！</t>
    <rPh sb="2" eb="3">
      <t>ハツ</t>
    </rPh>
    <rPh sb="3" eb="5">
      <t>ゴウホウ</t>
    </rPh>
    <rPh sb="6" eb="7">
      <t>トキ</t>
    </rPh>
    <rPh sb="8" eb="10">
      <t>ヒョウカ</t>
    </rPh>
    <phoneticPr fontId="3"/>
  </si>
  <si>
    <t>昇格後
等級</t>
    <rPh sb="0" eb="2">
      <t>ショウカク</t>
    </rPh>
    <rPh sb="2" eb="3">
      <t>ゴ</t>
    </rPh>
    <rPh sb="4" eb="6">
      <t>トウキュウ</t>
    </rPh>
    <phoneticPr fontId="3"/>
  </si>
  <si>
    <t>昇格後
資格等級</t>
    <rPh sb="0" eb="2">
      <t>ショウカク</t>
    </rPh>
    <rPh sb="2" eb="3">
      <t>ゴ</t>
    </rPh>
    <rPh sb="4" eb="6">
      <t>シカク</t>
    </rPh>
    <rPh sb="6" eb="8">
      <t>トウキュウ</t>
    </rPh>
    <phoneticPr fontId="3"/>
  </si>
  <si>
    <t>賃金体系（職能給）設計ソフト</t>
    <rPh sb="0" eb="2">
      <t>チンギン</t>
    </rPh>
    <rPh sb="2" eb="4">
      <t>タイケイ</t>
    </rPh>
    <rPh sb="5" eb="8">
      <t>ショクノウキュウ</t>
    </rPh>
    <rPh sb="9" eb="11">
      <t>セッケイ</t>
    </rPh>
    <phoneticPr fontId="3"/>
  </si>
  <si>
    <t>① 氏名、資格等級、号俸、前回評価、生年月日、入社年月日、基本給等、現行の社員データを</t>
    <rPh sb="2" eb="4">
      <t>シメイ</t>
    </rPh>
    <rPh sb="5" eb="7">
      <t>シカク</t>
    </rPh>
    <rPh sb="7" eb="9">
      <t>トウキュウ</t>
    </rPh>
    <rPh sb="10" eb="12">
      <t>ゴウホウ</t>
    </rPh>
    <rPh sb="13" eb="15">
      <t>ゼンカイ</t>
    </rPh>
    <rPh sb="15" eb="17">
      <t>ヒョウカ</t>
    </rPh>
    <rPh sb="18" eb="20">
      <t>セイネン</t>
    </rPh>
    <rPh sb="20" eb="22">
      <t>ガッピ</t>
    </rPh>
    <rPh sb="23" eb="25">
      <t>ニュウシャ</t>
    </rPh>
    <rPh sb="25" eb="28">
      <t>ネンガッピ</t>
    </rPh>
    <rPh sb="29" eb="32">
      <t>キホンキュウ</t>
    </rPh>
    <rPh sb="32" eb="33">
      <t>トウ</t>
    </rPh>
    <rPh sb="34" eb="36">
      <t>ゲンコウ</t>
    </rPh>
    <rPh sb="37" eb="39">
      <t>シャイン</t>
    </rPh>
    <phoneticPr fontId="3"/>
  </si>
  <si>
    <t>　　入力（コピー＆貼付け又は手入力）します。</t>
    <phoneticPr fontId="3"/>
  </si>
  <si>
    <t>（注）評価評語入力！</t>
    <rPh sb="1" eb="2">
      <t>チュウ</t>
    </rPh>
    <rPh sb="3" eb="5">
      <t>ヒョウカ</t>
    </rPh>
    <rPh sb="5" eb="7">
      <t>ヒョウゴ</t>
    </rPh>
    <rPh sb="7" eb="9">
      <t>ニュウリョク</t>
    </rPh>
    <phoneticPr fontId="3"/>
  </si>
  <si>
    <t>等　級</t>
  </si>
  <si>
    <t>２を入力すると２段階一致方式、３だと３段階一致方式、４だと４段階一致方式</t>
    <rPh sb="1" eb="3">
      <t>ニュウリョク</t>
    </rPh>
    <rPh sb="6" eb="8">
      <t>ダンカイ</t>
    </rPh>
    <rPh sb="8" eb="10">
      <t>イッチ</t>
    </rPh>
    <rPh sb="10" eb="12">
      <t>ホウシキ</t>
    </rPh>
    <rPh sb="18" eb="20">
      <t>イッチ</t>
    </rPh>
    <rPh sb="20" eb="22">
      <t>ホウシキ</t>
    </rPh>
    <rPh sb="29" eb="31">
      <t>イッチ</t>
    </rPh>
    <rPh sb="31" eb="33">
      <t>ホウシキ</t>
    </rPh>
    <phoneticPr fontId="3"/>
  </si>
  <si>
    <r>
      <t>一致方式を手入力</t>
    </r>
    <r>
      <rPr>
        <b/>
        <u/>
        <sz val="11"/>
        <color indexed="12"/>
        <rFont val="ＭＳ Ｐゴシック"/>
        <family val="3"/>
        <charset val="128"/>
      </rPr>
      <t>（２から４の数字）</t>
    </r>
    <rPh sb="0" eb="2">
      <t>イッチ</t>
    </rPh>
    <rPh sb="2" eb="4">
      <t>ホウシキ</t>
    </rPh>
    <rPh sb="5" eb="6">
      <t>テ</t>
    </rPh>
    <rPh sb="6" eb="8">
      <t>ニュウリョク</t>
    </rPh>
    <rPh sb="14" eb="16">
      <t>スウジ</t>
    </rPh>
    <phoneticPr fontId="3"/>
  </si>
  <si>
    <t>評価Ｂ</t>
    <phoneticPr fontId="3"/>
  </si>
  <si>
    <t>評価Ｃ</t>
    <phoneticPr fontId="3"/>
  </si>
  <si>
    <t>評価Ｄ</t>
    <phoneticPr fontId="3"/>
  </si>
  <si>
    <r>
      <rPr>
        <sz val="11"/>
        <rFont val="ＭＳ Ｐゴシック"/>
        <family val="3"/>
        <charset val="128"/>
      </rPr>
      <t>□</t>
    </r>
    <r>
      <rPr>
        <u/>
        <sz val="11"/>
        <rFont val="ＭＳ Ｐゴシック"/>
        <family val="3"/>
        <charset val="128"/>
      </rPr>
      <t>2段階一致方式の運用の例</t>
    </r>
    <rPh sb="2" eb="4">
      <t>ダンカイ</t>
    </rPh>
    <rPh sb="4" eb="6">
      <t>イッチ</t>
    </rPh>
    <rPh sb="6" eb="8">
      <t>ホウシキ</t>
    </rPh>
    <rPh sb="9" eb="11">
      <t>ウンヨウ</t>
    </rPh>
    <rPh sb="12" eb="13">
      <t>レイ</t>
    </rPh>
    <phoneticPr fontId="3"/>
  </si>
  <si>
    <t>◇複数賃率表の運用は、毎年1号俸上位のＳ評価～Ｄ評価のいずれかに格付け（昇給）します。</t>
    <rPh sb="1" eb="3">
      <t>フクスウ</t>
    </rPh>
    <rPh sb="3" eb="5">
      <t>チンリツ</t>
    </rPh>
    <rPh sb="5" eb="6">
      <t>ヒョウ</t>
    </rPh>
    <rPh sb="7" eb="9">
      <t>ウンヨウ</t>
    </rPh>
    <rPh sb="11" eb="13">
      <t>マイトシ</t>
    </rPh>
    <rPh sb="14" eb="16">
      <t>ゴウホウ</t>
    </rPh>
    <rPh sb="16" eb="18">
      <t>ジョウイ</t>
    </rPh>
    <rPh sb="20" eb="22">
      <t>ヒョウカ</t>
    </rPh>
    <rPh sb="24" eb="26">
      <t>ヒョウカ</t>
    </rPh>
    <rPh sb="32" eb="33">
      <t>カク</t>
    </rPh>
    <rPh sb="33" eb="34">
      <t>ヅ</t>
    </rPh>
    <rPh sb="36" eb="38">
      <t>ショウキュウ</t>
    </rPh>
    <phoneticPr fontId="3"/>
  </si>
  <si>
    <r>
      <t>　　　　　→　2等級5号俸Ａ 80,080円　→　2等級6号俸Ｓ 81,230円</t>
    </r>
    <r>
      <rPr>
        <sz val="11"/>
        <color indexed="10"/>
        <rFont val="ＭＳ Ｐゴシック"/>
        <family val="3"/>
        <charset val="128"/>
      </rPr>
      <t/>
    </r>
    <rPh sb="39" eb="40">
      <t>エン</t>
    </rPh>
    <phoneticPr fontId="3"/>
  </si>
  <si>
    <t>⇒ 3等級に昇格</t>
    <rPh sb="3" eb="5">
      <t>トウキュウ</t>
    </rPh>
    <rPh sb="6" eb="8">
      <t>ショウカク</t>
    </rPh>
    <phoneticPr fontId="3"/>
  </si>
  <si>
    <r>
      <t>　　　　　</t>
    </r>
    <r>
      <rPr>
        <sz val="11"/>
        <color indexed="10"/>
        <rFont val="ＭＳ Ｐゴシック"/>
        <family val="3"/>
        <charset val="128"/>
      </rPr>
      <t>→</t>
    </r>
    <r>
      <rPr>
        <sz val="11"/>
        <color indexed="12"/>
        <rFont val="ＭＳ Ｐゴシック"/>
        <family val="3"/>
        <charset val="128"/>
      </rPr>
      <t>　3等級の直近上位Ｂ評価に格付け</t>
    </r>
    <rPh sb="11" eb="13">
      <t>チョッキン</t>
    </rPh>
    <rPh sb="13" eb="15">
      <t>ジョウイ</t>
    </rPh>
    <rPh sb="16" eb="18">
      <t>ヒョウカ</t>
    </rPh>
    <rPh sb="19" eb="20">
      <t>カク</t>
    </rPh>
    <rPh sb="20" eb="21">
      <t>ヅ</t>
    </rPh>
    <phoneticPr fontId="3"/>
  </si>
  <si>
    <t>3等級4号俸Ｂ　84,800円（昇格後の新賃金）</t>
    <rPh sb="1" eb="3">
      <t>トウキュウ</t>
    </rPh>
    <rPh sb="4" eb="6">
      <t>ゴウホウ</t>
    </rPh>
    <rPh sb="14" eb="15">
      <t>エン</t>
    </rPh>
    <rPh sb="16" eb="18">
      <t>ショウカク</t>
    </rPh>
    <rPh sb="18" eb="19">
      <t>ゴ</t>
    </rPh>
    <rPh sb="20" eb="23">
      <t>シンチンギン</t>
    </rPh>
    <phoneticPr fontId="3"/>
  </si>
  <si>
    <t>※金額例は、事例の賃金表によります。</t>
    <rPh sb="1" eb="3">
      <t>キンガク</t>
    </rPh>
    <rPh sb="3" eb="4">
      <t>レイ</t>
    </rPh>
    <rPh sb="6" eb="8">
      <t>ジレイ</t>
    </rPh>
    <rPh sb="9" eb="11">
      <t>チンギン</t>
    </rPh>
    <rPh sb="11" eb="12">
      <t>ヒョウ</t>
    </rPh>
    <phoneticPr fontId="3"/>
  </si>
  <si>
    <t>毎年の昇給に評価を反映させるが、格差を累積しない洗い替え方式の賃金設計です。</t>
    <rPh sb="0" eb="2">
      <t>マイトシ</t>
    </rPh>
    <rPh sb="3" eb="5">
      <t>ショウキュウ</t>
    </rPh>
    <rPh sb="6" eb="8">
      <t>ヒョウカ</t>
    </rPh>
    <rPh sb="9" eb="11">
      <t>ハンエイ</t>
    </rPh>
    <rPh sb="16" eb="18">
      <t>カクサ</t>
    </rPh>
    <rPh sb="19" eb="21">
      <t>ルイセキ</t>
    </rPh>
    <rPh sb="24" eb="25">
      <t>アラ</t>
    </rPh>
    <rPh sb="26" eb="27">
      <t>ガ</t>
    </rPh>
    <rPh sb="28" eb="30">
      <t>ホウシキ</t>
    </rPh>
    <rPh sb="31" eb="33">
      <t>チンギン</t>
    </rPh>
    <rPh sb="33" eb="35">
      <t>セッケイ</t>
    </rPh>
    <phoneticPr fontId="3"/>
  </si>
  <si>
    <t>評価を反映できない号俸表を採用している病院や社会福祉法人等の賃金再設計に、あるいは、</t>
    <rPh sb="0" eb="2">
      <t>ヒョウカ</t>
    </rPh>
    <rPh sb="3" eb="5">
      <t>ハンエイ</t>
    </rPh>
    <rPh sb="9" eb="11">
      <t>ゴウホウ</t>
    </rPh>
    <rPh sb="11" eb="12">
      <t>ヒョウ</t>
    </rPh>
    <rPh sb="13" eb="15">
      <t>サイヨウ</t>
    </rPh>
    <rPh sb="22" eb="24">
      <t>シャカイ</t>
    </rPh>
    <rPh sb="24" eb="26">
      <t>フクシ</t>
    </rPh>
    <rPh sb="26" eb="28">
      <t>ホウジン</t>
    </rPh>
    <rPh sb="28" eb="29">
      <t>トウ</t>
    </rPh>
    <rPh sb="30" eb="32">
      <t>チンギン</t>
    </rPh>
    <rPh sb="32" eb="35">
      <t>サイセッケイ</t>
    </rPh>
    <phoneticPr fontId="3"/>
  </si>
  <si>
    <t>あまり格差を好まない事業所に適した賃金表といえます。</t>
    <rPh sb="14" eb="15">
      <t>テキ</t>
    </rPh>
    <rPh sb="17" eb="20">
      <t>チンギンヒョウ</t>
    </rPh>
    <phoneticPr fontId="3"/>
  </si>
  <si>
    <t>◇複数賃率表の運用は、毎年1号俸上位のＡ評価～Ｄ評価のいずれかに格付け（昇給）します。</t>
    <rPh sb="1" eb="3">
      <t>フクスウ</t>
    </rPh>
    <rPh sb="3" eb="5">
      <t>チンリツ</t>
    </rPh>
    <rPh sb="5" eb="6">
      <t>ヒョウ</t>
    </rPh>
    <rPh sb="7" eb="9">
      <t>ウンヨウ</t>
    </rPh>
    <rPh sb="11" eb="13">
      <t>マイトシ</t>
    </rPh>
    <rPh sb="14" eb="16">
      <t>ゴウホウ</t>
    </rPh>
    <rPh sb="16" eb="18">
      <t>ジョウイ</t>
    </rPh>
    <rPh sb="20" eb="22">
      <t>ヒョウカ</t>
    </rPh>
    <rPh sb="24" eb="26">
      <t>ヒョウカ</t>
    </rPh>
    <rPh sb="32" eb="33">
      <t>カク</t>
    </rPh>
    <rPh sb="33" eb="34">
      <t>ヅ</t>
    </rPh>
    <rPh sb="36" eb="38">
      <t>ショウキュウ</t>
    </rPh>
    <phoneticPr fontId="3"/>
  </si>
  <si>
    <r>
      <t>　　</t>
    </r>
    <r>
      <rPr>
        <sz val="11"/>
        <color indexed="10"/>
        <rFont val="ＭＳ Ｐゴシック"/>
        <family val="3"/>
        <charset val="128"/>
      </rPr>
      <t>【昇給運用例】</t>
    </r>
    <r>
      <rPr>
        <sz val="11"/>
        <color indexed="8"/>
        <rFont val="ＭＳ Ｐゴシック"/>
        <family val="3"/>
        <charset val="128"/>
      </rPr>
      <t>　2等級3号俸Ａ  75,480円　→　2等級4号俸Ｃ 76,620円</t>
    </r>
    <rPh sb="3" eb="5">
      <t>ショウキュウ</t>
    </rPh>
    <rPh sb="5" eb="7">
      <t>ウンヨウ</t>
    </rPh>
    <rPh sb="7" eb="8">
      <t>レイ</t>
    </rPh>
    <rPh sb="11" eb="13">
      <t>トウキュウ</t>
    </rPh>
    <rPh sb="14" eb="16">
      <t>ゴウホウ</t>
    </rPh>
    <rPh sb="25" eb="26">
      <t>エン</t>
    </rPh>
    <rPh sb="30" eb="32">
      <t>トウキュウ</t>
    </rPh>
    <rPh sb="33" eb="35">
      <t>ゴウホウ</t>
    </rPh>
    <rPh sb="43" eb="44">
      <t>エン</t>
    </rPh>
    <phoneticPr fontId="3"/>
  </si>
  <si>
    <r>
      <t>　　</t>
    </r>
    <r>
      <rPr>
        <sz val="11"/>
        <color indexed="10"/>
        <rFont val="ＭＳ Ｐゴシック"/>
        <family val="3"/>
        <charset val="128"/>
      </rPr>
      <t>【昇格運用例】</t>
    </r>
    <r>
      <rPr>
        <sz val="11"/>
        <color indexed="8"/>
        <rFont val="ＭＳ Ｐゴシック"/>
        <family val="3"/>
        <charset val="128"/>
      </rPr>
      <t>　81,230円＋</t>
    </r>
    <r>
      <rPr>
        <u/>
        <sz val="11"/>
        <color indexed="8"/>
        <rFont val="ＭＳ Ｐゴシック"/>
        <family val="3"/>
        <charset val="128"/>
      </rPr>
      <t>昇格昇給加算</t>
    </r>
    <r>
      <rPr>
        <sz val="11"/>
        <color indexed="8"/>
        <rFont val="ＭＳ Ｐゴシック"/>
        <family val="3"/>
        <charset val="128"/>
      </rPr>
      <t xml:space="preserve"> 2,100円＝83,330円</t>
    </r>
    <rPh sb="5" eb="7">
      <t>ウンヨウ</t>
    </rPh>
    <rPh sb="7" eb="8">
      <t>レイ</t>
    </rPh>
    <rPh sb="22" eb="24">
      <t>カサン</t>
    </rPh>
    <phoneticPr fontId="3"/>
  </si>
  <si>
    <t>　　　　　→　3等級の直近上位Ｂ評価に格付け</t>
    <rPh sb="11" eb="13">
      <t>チョッキン</t>
    </rPh>
    <rPh sb="13" eb="15">
      <t>ジョウイ</t>
    </rPh>
    <rPh sb="16" eb="18">
      <t>ヒョウカ</t>
    </rPh>
    <rPh sb="19" eb="20">
      <t>カク</t>
    </rPh>
    <rPh sb="20" eb="21">
      <t>ヅ</t>
    </rPh>
    <phoneticPr fontId="3"/>
  </si>
  <si>
    <t>※金額例は、右図のサンプル賃金表によります。</t>
    <rPh sb="1" eb="3">
      <t>キンガク</t>
    </rPh>
    <rPh sb="3" eb="4">
      <t>レイ</t>
    </rPh>
    <rPh sb="6" eb="7">
      <t>ミギ</t>
    </rPh>
    <rPh sb="7" eb="8">
      <t>ズ</t>
    </rPh>
    <rPh sb="13" eb="15">
      <t>チンギン</t>
    </rPh>
    <rPh sb="15" eb="16">
      <t>ヒョウ</t>
    </rPh>
    <phoneticPr fontId="3"/>
  </si>
  <si>
    <t>４．号俸表設計シート</t>
    <rPh sb="2" eb="4">
      <t>ゴウホウ</t>
    </rPh>
    <rPh sb="4" eb="5">
      <t>ヒョウ</t>
    </rPh>
    <rPh sb="5" eb="7">
      <t>セッケイ</t>
    </rPh>
    <phoneticPr fontId="3"/>
  </si>
  <si>
    <t>＜サンプル：４段階一致方式の賃金表＞</t>
    <rPh sb="7" eb="9">
      <t>ダンカイ</t>
    </rPh>
    <rPh sb="9" eb="11">
      <t>イッチ</t>
    </rPh>
    <rPh sb="11" eb="13">
      <t>ホウシキ</t>
    </rPh>
    <rPh sb="14" eb="16">
      <t>チンギン</t>
    </rPh>
    <rPh sb="16" eb="17">
      <t>ヒョウ</t>
    </rPh>
    <phoneticPr fontId="3"/>
  </si>
  <si>
    <t>シートの入力セルに２～４の数字を入力することで、下記の段階一致方式を選択します。</t>
    <rPh sb="4" eb="6">
      <t>ニュウリョク</t>
    </rPh>
    <rPh sb="13" eb="15">
      <t>スウジ</t>
    </rPh>
    <rPh sb="16" eb="18">
      <t>ニュウリョク</t>
    </rPh>
    <rPh sb="24" eb="26">
      <t>カキ</t>
    </rPh>
    <rPh sb="27" eb="29">
      <t>ダンカイ</t>
    </rPh>
    <rPh sb="29" eb="31">
      <t>イッチ</t>
    </rPh>
    <rPh sb="31" eb="33">
      <t>ホウシキ</t>
    </rPh>
    <rPh sb="34" eb="36">
      <t>センタク</t>
    </rPh>
    <phoneticPr fontId="3"/>
  </si>
  <si>
    <t>＜２等級＞</t>
    <rPh sb="2" eb="4">
      <t>トウキュウ</t>
    </rPh>
    <phoneticPr fontId="3"/>
  </si>
  <si>
    <t>あとは、自動的に「洗い替え方式職務給表」が作成されます。</t>
    <rPh sb="4" eb="7">
      <t>ジドウテキ</t>
    </rPh>
    <phoneticPr fontId="3"/>
  </si>
  <si>
    <t>号数</t>
    <phoneticPr fontId="3"/>
  </si>
  <si>
    <r>
      <t>＜２段階一致の賃金表・・・「２」を入力＞　</t>
    </r>
    <r>
      <rPr>
        <u/>
        <sz val="11"/>
        <color indexed="10"/>
        <rFont val="ＭＳ Ｐゴシック"/>
        <family val="3"/>
        <charset val="128"/>
      </rPr>
      <t>評価の結果を厳しく反映できます！</t>
    </r>
    <rPh sb="2" eb="4">
      <t>ダンカイ</t>
    </rPh>
    <rPh sb="4" eb="6">
      <t>イッチ</t>
    </rPh>
    <rPh sb="7" eb="9">
      <t>チンギン</t>
    </rPh>
    <rPh sb="9" eb="10">
      <t>ヒョウ</t>
    </rPh>
    <rPh sb="17" eb="19">
      <t>ニュウリョク</t>
    </rPh>
    <rPh sb="21" eb="23">
      <t>ヒョウカ</t>
    </rPh>
    <rPh sb="24" eb="26">
      <t>ケッカ</t>
    </rPh>
    <rPh sb="27" eb="28">
      <t>キビ</t>
    </rPh>
    <rPh sb="30" eb="32">
      <t>ハンエイ</t>
    </rPh>
    <phoneticPr fontId="3"/>
  </si>
  <si>
    <t>Ｓ・ＡはＢの基準額に習熟昇給額の２分の１の金額を加算（１０円単位に切り上げ処理）、</t>
    <rPh sb="6" eb="9">
      <t>キジュンガク</t>
    </rPh>
    <rPh sb="10" eb="12">
      <t>シュウジュク</t>
    </rPh>
    <rPh sb="12" eb="14">
      <t>ショウキュウ</t>
    </rPh>
    <rPh sb="14" eb="15">
      <t>ガク</t>
    </rPh>
    <rPh sb="17" eb="18">
      <t>ブン</t>
    </rPh>
    <rPh sb="21" eb="23">
      <t>キンガク</t>
    </rPh>
    <rPh sb="24" eb="26">
      <t>カサン</t>
    </rPh>
    <rPh sb="29" eb="30">
      <t>エン</t>
    </rPh>
    <rPh sb="30" eb="32">
      <t>タンイ</t>
    </rPh>
    <rPh sb="33" eb="34">
      <t>キ</t>
    </rPh>
    <rPh sb="35" eb="36">
      <t>ア</t>
    </rPh>
    <rPh sb="37" eb="39">
      <t>ショリ</t>
    </rPh>
    <phoneticPr fontId="3"/>
  </si>
  <si>
    <t>Ｃ・ＤはＢの基準額に習熟昇給額の４分の１の金額を減額（１０円単位に切り上げ処理）します。</t>
    <rPh sb="6" eb="9">
      <t>キジュンガク</t>
    </rPh>
    <rPh sb="10" eb="12">
      <t>シュウジュク</t>
    </rPh>
    <rPh sb="12" eb="14">
      <t>ショウキュウ</t>
    </rPh>
    <rPh sb="14" eb="15">
      <t>ガク</t>
    </rPh>
    <rPh sb="17" eb="18">
      <t>ブン</t>
    </rPh>
    <rPh sb="21" eb="23">
      <t>キンガク</t>
    </rPh>
    <rPh sb="24" eb="26">
      <t>ゲンガク</t>
    </rPh>
    <rPh sb="29" eb="30">
      <t>エン</t>
    </rPh>
    <rPh sb="30" eb="32">
      <t>タンイ</t>
    </rPh>
    <rPh sb="33" eb="34">
      <t>キ</t>
    </rPh>
    <rPh sb="35" eb="36">
      <t>ア</t>
    </rPh>
    <rPh sb="37" eb="39">
      <t>ショリ</t>
    </rPh>
    <phoneticPr fontId="3"/>
  </si>
  <si>
    <t>該当号数の評価Ｓと次号数の評価Ｂの金額が原則として同額になります。</t>
    <rPh sb="0" eb="2">
      <t>ガイトウ</t>
    </rPh>
    <rPh sb="2" eb="4">
      <t>ゴウスウ</t>
    </rPh>
    <rPh sb="5" eb="7">
      <t>ヒョウカ</t>
    </rPh>
    <rPh sb="9" eb="10">
      <t>ジ</t>
    </rPh>
    <rPh sb="10" eb="12">
      <t>ゴウスウ</t>
    </rPh>
    <rPh sb="13" eb="15">
      <t>ヒョウカ</t>
    </rPh>
    <rPh sb="17" eb="19">
      <t>キンガク</t>
    </rPh>
    <rPh sb="20" eb="22">
      <t>ゲンソク</t>
    </rPh>
    <rPh sb="25" eb="27">
      <t>ドウガク</t>
    </rPh>
    <phoneticPr fontId="3"/>
  </si>
  <si>
    <t>　※但し、端数処理のため同額にならないこともあります。</t>
    <rPh sb="2" eb="3">
      <t>タダ</t>
    </rPh>
    <rPh sb="5" eb="7">
      <t>ハスウ</t>
    </rPh>
    <rPh sb="7" eb="9">
      <t>ショリ</t>
    </rPh>
    <rPh sb="12" eb="14">
      <t>ドウガク</t>
    </rPh>
    <phoneticPr fontId="3"/>
  </si>
  <si>
    <t>＜３段階一致の賃金表・・・「３」を入力＞</t>
    <rPh sb="2" eb="4">
      <t>ダンカイ</t>
    </rPh>
    <rPh sb="4" eb="6">
      <t>イッチ</t>
    </rPh>
    <rPh sb="7" eb="9">
      <t>チンギン</t>
    </rPh>
    <rPh sb="9" eb="10">
      <t>ヒョウ</t>
    </rPh>
    <phoneticPr fontId="3"/>
  </si>
  <si>
    <t>Ｓ・ＡはＢの基準額に習熟昇給額の３分の１の金額を加算（１０円単位に切り上げ処理）、</t>
    <rPh sb="6" eb="9">
      <t>キジュンガク</t>
    </rPh>
    <rPh sb="10" eb="12">
      <t>シュウジュク</t>
    </rPh>
    <rPh sb="12" eb="14">
      <t>ショウキュウ</t>
    </rPh>
    <rPh sb="14" eb="15">
      <t>ガク</t>
    </rPh>
    <rPh sb="17" eb="18">
      <t>ブン</t>
    </rPh>
    <rPh sb="21" eb="23">
      <t>キンガク</t>
    </rPh>
    <rPh sb="24" eb="26">
      <t>カサン</t>
    </rPh>
    <rPh sb="29" eb="30">
      <t>エン</t>
    </rPh>
    <rPh sb="30" eb="32">
      <t>タンイ</t>
    </rPh>
    <rPh sb="33" eb="34">
      <t>キ</t>
    </rPh>
    <rPh sb="35" eb="36">
      <t>ア</t>
    </rPh>
    <rPh sb="37" eb="39">
      <t>ショリ</t>
    </rPh>
    <phoneticPr fontId="3"/>
  </si>
  <si>
    <t>Ｃ・ＤはＢの基準額に習熟昇給額の３分の１の金額を減額（１０円単位に切り上げ処理）します。</t>
    <rPh sb="6" eb="9">
      <t>キジュンガク</t>
    </rPh>
    <rPh sb="10" eb="12">
      <t>シュウジュク</t>
    </rPh>
    <rPh sb="12" eb="14">
      <t>ショウキュウ</t>
    </rPh>
    <rPh sb="14" eb="15">
      <t>ガク</t>
    </rPh>
    <rPh sb="17" eb="18">
      <t>ブン</t>
    </rPh>
    <rPh sb="21" eb="23">
      <t>キンガク</t>
    </rPh>
    <rPh sb="24" eb="26">
      <t>ゲンガク</t>
    </rPh>
    <rPh sb="29" eb="30">
      <t>エン</t>
    </rPh>
    <rPh sb="30" eb="32">
      <t>タンイ</t>
    </rPh>
    <rPh sb="33" eb="34">
      <t>キ</t>
    </rPh>
    <rPh sb="35" eb="36">
      <t>ア</t>
    </rPh>
    <rPh sb="37" eb="39">
      <t>ショリ</t>
    </rPh>
    <phoneticPr fontId="3"/>
  </si>
  <si>
    <t>該当号数の評価Ｓと次号数の評価Ｃの金額が原則として同額になります。</t>
    <rPh sb="0" eb="2">
      <t>ガイトウ</t>
    </rPh>
    <rPh sb="2" eb="4">
      <t>ゴウスウ</t>
    </rPh>
    <rPh sb="5" eb="7">
      <t>ヒョウカ</t>
    </rPh>
    <rPh sb="9" eb="10">
      <t>ジ</t>
    </rPh>
    <rPh sb="10" eb="12">
      <t>ゴウスウ</t>
    </rPh>
    <rPh sb="13" eb="15">
      <t>ヒョウカ</t>
    </rPh>
    <rPh sb="17" eb="19">
      <t>キンガク</t>
    </rPh>
    <rPh sb="20" eb="22">
      <t>ゲンソク</t>
    </rPh>
    <rPh sb="25" eb="27">
      <t>ドウガク</t>
    </rPh>
    <phoneticPr fontId="3"/>
  </si>
  <si>
    <t>＜３等級＞</t>
    <rPh sb="2" eb="4">
      <t>トウキュウ</t>
    </rPh>
    <phoneticPr fontId="3"/>
  </si>
  <si>
    <t>＜４段階一致の賃金表・・・「４」を入力＞</t>
    <rPh sb="2" eb="4">
      <t>ダンカイ</t>
    </rPh>
    <rPh sb="4" eb="6">
      <t>イッチ</t>
    </rPh>
    <rPh sb="7" eb="9">
      <t>チンギン</t>
    </rPh>
    <rPh sb="9" eb="10">
      <t>ヒョウ</t>
    </rPh>
    <phoneticPr fontId="3"/>
  </si>
  <si>
    <t>Ｓ・ＡはＢの基準額に習熟昇給額の４分の１の金額を加算（１０円単位に切り上げ処理）、</t>
    <rPh sb="6" eb="9">
      <t>キジュンガク</t>
    </rPh>
    <rPh sb="10" eb="12">
      <t>シュウジュク</t>
    </rPh>
    <rPh sb="12" eb="14">
      <t>ショウキュウ</t>
    </rPh>
    <rPh sb="14" eb="15">
      <t>ガク</t>
    </rPh>
    <rPh sb="17" eb="18">
      <t>ブン</t>
    </rPh>
    <rPh sb="21" eb="23">
      <t>キンガク</t>
    </rPh>
    <rPh sb="24" eb="26">
      <t>カサン</t>
    </rPh>
    <rPh sb="29" eb="30">
      <t>エン</t>
    </rPh>
    <rPh sb="30" eb="32">
      <t>タンイ</t>
    </rPh>
    <rPh sb="33" eb="34">
      <t>キ</t>
    </rPh>
    <rPh sb="35" eb="36">
      <t>ア</t>
    </rPh>
    <rPh sb="37" eb="39">
      <t>ショリ</t>
    </rPh>
    <phoneticPr fontId="3"/>
  </si>
  <si>
    <t>該当号数の評価Ｓと次号数の評価Ｄの金額が原則として同額になります。</t>
    <rPh sb="0" eb="2">
      <t>ガイトウ</t>
    </rPh>
    <rPh sb="2" eb="4">
      <t>ゴウスウ</t>
    </rPh>
    <rPh sb="5" eb="7">
      <t>ヒョウカ</t>
    </rPh>
    <rPh sb="9" eb="10">
      <t>ジ</t>
    </rPh>
    <rPh sb="10" eb="12">
      <t>ゴウスウ</t>
    </rPh>
    <rPh sb="13" eb="15">
      <t>ヒョウカ</t>
    </rPh>
    <rPh sb="17" eb="19">
      <t>キンガク</t>
    </rPh>
    <rPh sb="20" eb="22">
      <t>ゲンソク</t>
    </rPh>
    <rPh sb="25" eb="27">
      <t>ドウガク</t>
    </rPh>
    <phoneticPr fontId="3"/>
  </si>
  <si>
    <t>＜４段階一致の複数賃率表＞</t>
    <rPh sb="2" eb="4">
      <t>ダンカイ</t>
    </rPh>
    <rPh sb="4" eb="6">
      <t>イッチ</t>
    </rPh>
    <rPh sb="7" eb="9">
      <t>フクスウ</t>
    </rPh>
    <rPh sb="9" eb="10">
      <t>チン</t>
    </rPh>
    <rPh sb="10" eb="11">
      <t>リツ</t>
    </rPh>
    <rPh sb="11" eb="12">
      <t>ヒョウ</t>
    </rPh>
    <phoneticPr fontId="3"/>
  </si>
  <si>
    <t>初号金額</t>
  </si>
  <si>
    <t>ﾓﾃﾞﾙ年数</t>
    <phoneticPr fontId="3"/>
  </si>
  <si>
    <t>モデル年齢</t>
    <rPh sb="3" eb="5">
      <t>ネンレイ</t>
    </rPh>
    <phoneticPr fontId="3"/>
  </si>
  <si>
    <t>習熟昇給額</t>
    <phoneticPr fontId="3"/>
  </si>
  <si>
    <t>昇格昇給額</t>
    <phoneticPr fontId="3"/>
  </si>
  <si>
    <t>①初号金額</t>
    <phoneticPr fontId="3"/>
  </si>
  <si>
    <t>②上限金額</t>
    <phoneticPr fontId="3"/>
  </si>
  <si>
    <t>③張り出し
上限金額</t>
    <rPh sb="1" eb="2">
      <t>ハ</t>
    </rPh>
    <rPh sb="3" eb="4">
      <t>ダ</t>
    </rPh>
    <phoneticPr fontId="3"/>
  </si>
  <si>
    <t>　張り出し昇給支給割合</t>
    <rPh sb="1" eb="2">
      <t>ハ</t>
    </rPh>
    <rPh sb="3" eb="4">
      <t>ダ</t>
    </rPh>
    <rPh sb="5" eb="7">
      <t>ショウキュウ</t>
    </rPh>
    <rPh sb="7" eb="9">
      <t>シキュウ</t>
    </rPh>
    <rPh sb="9" eb="11">
      <t>ワリアイ</t>
    </rPh>
    <phoneticPr fontId="3"/>
  </si>
  <si>
    <r>
      <t>　　</t>
    </r>
    <r>
      <rPr>
        <u/>
        <sz val="12"/>
        <color indexed="10"/>
        <rFont val="ＭＳ ゴシック"/>
        <family val="3"/>
        <charset val="128"/>
      </rPr>
      <t>支給率を手入力</t>
    </r>
    <rPh sb="2" eb="4">
      <t>シキュウ</t>
    </rPh>
    <rPh sb="4" eb="5">
      <t>リツ</t>
    </rPh>
    <rPh sb="6" eb="7">
      <t>テ</t>
    </rPh>
    <rPh sb="7" eb="9">
      <t>ニュウリョク</t>
    </rPh>
    <phoneticPr fontId="3"/>
  </si>
  <si>
    <r>
      <rPr>
        <sz val="12"/>
        <color indexed="12"/>
        <rFont val="ＭＳ ゴシック"/>
        <family val="3"/>
        <charset val="128"/>
      </rPr>
      <t xml:space="preserve">■ </t>
    </r>
    <r>
      <rPr>
        <u/>
        <sz val="12"/>
        <color indexed="12"/>
        <rFont val="ＭＳ ゴシック"/>
        <family val="3"/>
        <charset val="128"/>
      </rPr>
      <t>張り出し昇給支給率を設計します（習熟昇給額に対する割合）</t>
    </r>
    <rPh sb="2" eb="3">
      <t>ハ</t>
    </rPh>
    <rPh sb="4" eb="5">
      <t>ダ</t>
    </rPh>
    <rPh sb="6" eb="8">
      <t>ショウキュウ</t>
    </rPh>
    <rPh sb="8" eb="10">
      <t>シキュウ</t>
    </rPh>
    <rPh sb="10" eb="11">
      <t>リツ</t>
    </rPh>
    <rPh sb="12" eb="14">
      <t>セッケイ</t>
    </rPh>
    <rPh sb="18" eb="20">
      <t>シュウジュク</t>
    </rPh>
    <rPh sb="20" eb="22">
      <t>ショウキュウ</t>
    </rPh>
    <rPh sb="22" eb="23">
      <t>ガク</t>
    </rPh>
    <rPh sb="24" eb="25">
      <t>タイ</t>
    </rPh>
    <rPh sb="27" eb="29">
      <t>ワリアイ</t>
    </rPh>
    <phoneticPr fontId="3"/>
  </si>
  <si>
    <t>２．年齢給表</t>
    <rPh sb="2" eb="4">
      <t>ネンレイ</t>
    </rPh>
    <rPh sb="4" eb="5">
      <t>キュウ</t>
    </rPh>
    <rPh sb="5" eb="6">
      <t>ヒョウ</t>
    </rPh>
    <phoneticPr fontId="3"/>
  </si>
  <si>
    <t>号俸設計は青天井にならないように設計します！</t>
    <rPh sb="0" eb="2">
      <t>ゴウホウ</t>
    </rPh>
    <rPh sb="2" eb="4">
      <t>セッケイ</t>
    </rPh>
    <rPh sb="5" eb="8">
      <t>アオテンジョウ</t>
    </rPh>
    <rPh sb="16" eb="18">
      <t>セッケイ</t>
    </rPh>
    <phoneticPr fontId="3"/>
  </si>
  <si>
    <t>標準
滞留年数</t>
    <rPh sb="0" eb="2">
      <t>ヒョウジュン</t>
    </rPh>
    <rPh sb="3" eb="5">
      <t>タイリュウ</t>
    </rPh>
    <rPh sb="5" eb="7">
      <t>ネンスウ</t>
    </rPh>
    <phoneticPr fontId="3"/>
  </si>
  <si>
    <t>上限金額</t>
    <phoneticPr fontId="3"/>
  </si>
  <si>
    <t>張り出し昇給</t>
    <rPh sb="0" eb="1">
      <t>ハ</t>
    </rPh>
    <rPh sb="2" eb="3">
      <t>ダ</t>
    </rPh>
    <rPh sb="4" eb="6">
      <t>ショウキュウ</t>
    </rPh>
    <phoneticPr fontId="13"/>
  </si>
  <si>
    <t>円</t>
    <rPh sb="0" eb="1">
      <t>エン</t>
    </rPh>
    <phoneticPr fontId="3"/>
  </si>
  <si>
    <t>習熟昇給
ピッチ</t>
    <rPh sb="0" eb="2">
      <t>シュウジュク</t>
    </rPh>
    <rPh sb="2" eb="4">
      <t>ショウキュウ</t>
    </rPh>
    <phoneticPr fontId="13"/>
  </si>
  <si>
    <t>（張り出し昇給支給率）</t>
    <rPh sb="1" eb="2">
      <t>ハ</t>
    </rPh>
    <rPh sb="3" eb="4">
      <t>ダ</t>
    </rPh>
    <rPh sb="5" eb="7">
      <t>ショウキュウ</t>
    </rPh>
    <rPh sb="7" eb="9">
      <t>シキュウ</t>
    </rPh>
    <rPh sb="9" eb="10">
      <t>リツ</t>
    </rPh>
    <phoneticPr fontId="3"/>
  </si>
  <si>
    <t>(注)号俸ﾋﾟｯﾁの四捨五入の関係で</t>
    <rPh sb="1" eb="2">
      <t>チュウ</t>
    </rPh>
    <rPh sb="3" eb="5">
      <t>ゴウホウ</t>
    </rPh>
    <rPh sb="10" eb="14">
      <t>シシャゴニュウ</t>
    </rPh>
    <rPh sb="15" eb="17">
      <t>カンケイ</t>
    </rPh>
    <phoneticPr fontId="3"/>
  </si>
  <si>
    <t>号俸表と、一致しない場合があります。</t>
    <rPh sb="5" eb="7">
      <t>イッチ</t>
    </rPh>
    <rPh sb="10" eb="12">
      <t>バアイ</t>
    </rPh>
    <phoneticPr fontId="3"/>
  </si>
  <si>
    <t>４．号俸表設計</t>
    <rPh sb="2" eb="4">
      <t>ゴウホウ</t>
    </rPh>
    <rPh sb="4" eb="5">
      <t>ヒョウ</t>
    </rPh>
    <rPh sb="5" eb="7">
      <t>セッケイ</t>
    </rPh>
    <phoneticPr fontId="3"/>
  </si>
  <si>
    <t>昇格前等級</t>
    <rPh sb="0" eb="2">
      <t>ショウカク</t>
    </rPh>
    <rPh sb="2" eb="3">
      <t>マエ</t>
    </rPh>
    <rPh sb="3" eb="5">
      <t>トウキュウ</t>
    </rPh>
    <phoneticPr fontId="3"/>
  </si>
  <si>
    <t>昇格前
等級</t>
    <rPh sb="0" eb="2">
      <t>ショウカク</t>
    </rPh>
    <rPh sb="2" eb="3">
      <t>マエ</t>
    </rPh>
    <rPh sb="4" eb="6">
      <t>トウキュウ</t>
    </rPh>
    <phoneticPr fontId="3"/>
  </si>
  <si>
    <t>昇格後等級</t>
    <rPh sb="0" eb="2">
      <t>ショウカク</t>
    </rPh>
    <rPh sb="2" eb="3">
      <t>ゴ</t>
    </rPh>
    <rPh sb="3" eb="5">
      <t>トウキュウ</t>
    </rPh>
    <phoneticPr fontId="3"/>
  </si>
  <si>
    <t>＜昇格昇給額参照表＞</t>
    <rPh sb="1" eb="3">
      <t>ショウカク</t>
    </rPh>
    <rPh sb="3" eb="5">
      <t>ショウキュウ</t>
    </rPh>
    <rPh sb="5" eb="6">
      <t>ガク</t>
    </rPh>
    <rPh sb="6" eb="8">
      <t>サンショウ</t>
    </rPh>
    <rPh sb="8" eb="9">
      <t>ヒョウ</t>
    </rPh>
    <phoneticPr fontId="3"/>
  </si>
  <si>
    <t>昇格昇給額</t>
  </si>
  <si>
    <t>計算値</t>
    <rPh sb="0" eb="3">
      <t>ケイサンチ</t>
    </rPh>
    <phoneticPr fontId="3"/>
  </si>
  <si>
    <t>B</t>
    <phoneticPr fontId="3"/>
  </si>
  <si>
    <t>職能給体系設計－「洗い替え設計昇給シミュレーション」（Ver.5-1）5.01 説明</t>
    <rPh sb="0" eb="3">
      <t>ショクノウキュウ</t>
    </rPh>
    <rPh sb="3" eb="5">
      <t>タイケイ</t>
    </rPh>
    <rPh sb="5" eb="7">
      <t>セッケイ</t>
    </rPh>
    <rPh sb="9" eb="10">
      <t>アラ</t>
    </rPh>
    <rPh sb="11" eb="12">
      <t>ガ</t>
    </rPh>
    <rPh sb="13" eb="15">
      <t>セッケイ</t>
    </rPh>
    <rPh sb="15" eb="17">
      <t>ショウキュウ</t>
    </rPh>
    <rPh sb="40" eb="42">
      <t>セツメイ</t>
    </rPh>
    <phoneticPr fontId="3"/>
  </si>
  <si>
    <t>職能給設計を基本に、「洗い替え設計」の複数賃金表を作成します。</t>
    <rPh sb="0" eb="3">
      <t>ショクノウキュウ</t>
    </rPh>
    <rPh sb="3" eb="5">
      <t>セッケイ</t>
    </rPh>
    <rPh sb="6" eb="8">
      <t>キホン</t>
    </rPh>
    <rPh sb="11" eb="12">
      <t>アラ</t>
    </rPh>
    <rPh sb="13" eb="14">
      <t>ガ</t>
    </rPh>
    <rPh sb="15" eb="17">
      <t>セッケイ</t>
    </rPh>
    <rPh sb="19" eb="21">
      <t>フクスウ</t>
    </rPh>
    <rPh sb="21" eb="23">
      <t>チンギン</t>
    </rPh>
    <rPh sb="23" eb="24">
      <t>ヒョウ</t>
    </rPh>
    <rPh sb="25" eb="27">
      <t>サクセイ</t>
    </rPh>
    <phoneticPr fontId="3"/>
  </si>
  <si>
    <t>⇒ 洗い替え設計の賃金表に合わせて昇給処理を行います。</t>
    <rPh sb="2" eb="3">
      <t>アラ</t>
    </rPh>
    <rPh sb="4" eb="5">
      <t>ガ</t>
    </rPh>
    <rPh sb="6" eb="8">
      <t>セッケイ</t>
    </rPh>
    <rPh sb="9" eb="11">
      <t>チンギン</t>
    </rPh>
    <rPh sb="11" eb="12">
      <t>ヒョウ</t>
    </rPh>
    <rPh sb="13" eb="14">
      <t>ア</t>
    </rPh>
    <rPh sb="17" eb="19">
      <t>ショウキュウ</t>
    </rPh>
    <rPh sb="19" eb="21">
      <t>ショリ</t>
    </rPh>
    <rPh sb="22" eb="23">
      <t>オコナ</t>
    </rPh>
    <phoneticPr fontId="3"/>
  </si>
  <si>
    <t>※先に、2.年齢給シート、3.サラリースケールシート、4.洗い替え職能給表シートにデータを</t>
    <rPh sb="1" eb="2">
      <t>サキ</t>
    </rPh>
    <rPh sb="29" eb="30">
      <t>アラ</t>
    </rPh>
    <rPh sb="31" eb="32">
      <t>ガ</t>
    </rPh>
    <rPh sb="33" eb="36">
      <t>ショクノウキュウ</t>
    </rPh>
    <rPh sb="36" eb="37">
      <t>ヒョウ</t>
    </rPh>
    <phoneticPr fontId="3"/>
  </si>
  <si>
    <r>
      <t>　　毎年の昇給する</t>
    </r>
    <r>
      <rPr>
        <u/>
        <sz val="11"/>
        <color indexed="12"/>
        <rFont val="ＭＳ Ｐゴシック"/>
        <family val="3"/>
        <charset val="128"/>
      </rPr>
      <t>号俸アップは全員「１」</t>
    </r>
    <r>
      <rPr>
        <sz val="11"/>
        <rFont val="ＭＳ Ｐゴシック"/>
        <family val="3"/>
        <charset val="128"/>
      </rPr>
      <t>です。</t>
    </r>
    <rPh sb="2" eb="4">
      <t>マイトシ</t>
    </rPh>
    <rPh sb="5" eb="7">
      <t>ショウキュウ</t>
    </rPh>
    <rPh sb="9" eb="11">
      <t>ゴウホウ</t>
    </rPh>
    <rPh sb="15" eb="17">
      <t>ゼンイン</t>
    </rPh>
    <phoneticPr fontId="3"/>
  </si>
  <si>
    <t>　　評価は、洗い替え方式（リセット方式）で運用します。</t>
    <rPh sb="2" eb="4">
      <t>ヒョウカ</t>
    </rPh>
    <rPh sb="6" eb="7">
      <t>アラ</t>
    </rPh>
    <rPh sb="8" eb="9">
      <t>ガ</t>
    </rPh>
    <rPh sb="10" eb="12">
      <t>ホウシキ</t>
    </rPh>
    <rPh sb="17" eb="19">
      <t>ホウシキ</t>
    </rPh>
    <rPh sb="21" eb="23">
      <t>ウンヨウ</t>
    </rPh>
    <phoneticPr fontId="3"/>
  </si>
  <si>
    <r>
      <t xml:space="preserve">④ </t>
    </r>
    <r>
      <rPr>
        <b/>
        <sz val="11"/>
        <rFont val="ＭＳ Ｐゴシック"/>
        <family val="3"/>
        <charset val="128"/>
      </rPr>
      <t>「格付変更（昇格・降格）」</t>
    </r>
    <r>
      <rPr>
        <sz val="11"/>
        <rFont val="ＭＳ Ｐゴシック"/>
        <family val="3"/>
        <charset val="128"/>
      </rPr>
      <t>を入力して格付変更後の給与をシミュレーションします。</t>
    </r>
    <rPh sb="3" eb="4">
      <t>ショウカク</t>
    </rPh>
    <rPh sb="4" eb="5">
      <t>ヅ</t>
    </rPh>
    <rPh sb="5" eb="7">
      <t>ヘンコウ</t>
    </rPh>
    <rPh sb="8" eb="10">
      <t>ショウカク</t>
    </rPh>
    <rPh sb="11" eb="13">
      <t>コウカク</t>
    </rPh>
    <rPh sb="16" eb="18">
      <t>ニュウリョク</t>
    </rPh>
    <rPh sb="20" eb="21">
      <t>カク</t>
    </rPh>
    <rPh sb="21" eb="22">
      <t>ヅ</t>
    </rPh>
    <rPh sb="22" eb="24">
      <t>ヘンコウ</t>
    </rPh>
    <rPh sb="24" eb="25">
      <t>ゴ</t>
    </rPh>
    <rPh sb="26" eb="28">
      <t>キュウヨ</t>
    </rPh>
    <phoneticPr fontId="3"/>
  </si>
  <si>
    <t>【本ソフトは以下のソフトとセットでご使用下さい！】</t>
    <rPh sb="1" eb="2">
      <t>ホン</t>
    </rPh>
    <rPh sb="6" eb="8">
      <t>イカ</t>
    </rPh>
    <rPh sb="18" eb="20">
      <t>シヨウ</t>
    </rPh>
    <rPh sb="20" eb="21">
      <t>クダ</t>
    </rPh>
    <phoneticPr fontId="3"/>
  </si>
  <si>
    <t>□職能給体系設計‐「移行シミュレーション」（Ver.2-2)2.02で、新賃金体系へ移行</t>
    <rPh sb="10" eb="12">
      <t>イコウ</t>
    </rPh>
    <rPh sb="36" eb="39">
      <t>シンチンギン</t>
    </rPh>
    <rPh sb="39" eb="41">
      <t>タイケイ</t>
    </rPh>
    <rPh sb="42" eb="44">
      <t>イコウ</t>
    </rPh>
    <phoneticPr fontId="3"/>
  </si>
  <si>
    <r>
      <t>⇒ 本ソフトで、</t>
    </r>
    <r>
      <rPr>
        <u/>
        <sz val="11"/>
        <color indexed="10"/>
        <rFont val="ＭＳ 明朝"/>
        <family val="1"/>
        <charset val="128"/>
      </rPr>
      <t>洗い替え設計の賃金表への移行と昇給処理</t>
    </r>
    <r>
      <rPr>
        <u/>
        <sz val="11"/>
        <color indexed="12"/>
        <rFont val="ＭＳ 明朝"/>
        <family val="1"/>
        <charset val="128"/>
      </rPr>
      <t>を行います。</t>
    </r>
    <rPh sb="2" eb="3">
      <t>ホン</t>
    </rPh>
    <rPh sb="8" eb="9">
      <t>アラ</t>
    </rPh>
    <rPh sb="10" eb="11">
      <t>ガ</t>
    </rPh>
    <rPh sb="12" eb="14">
      <t>セッケイ</t>
    </rPh>
    <rPh sb="15" eb="17">
      <t>チンギン</t>
    </rPh>
    <rPh sb="17" eb="18">
      <t>ヒョウ</t>
    </rPh>
    <rPh sb="20" eb="22">
      <t>イコウ</t>
    </rPh>
    <rPh sb="23" eb="25">
      <t>ショウキュウ</t>
    </rPh>
    <rPh sb="25" eb="27">
      <t>ショリ</t>
    </rPh>
    <rPh sb="28" eb="29">
      <t>オコナ</t>
    </rPh>
    <phoneticPr fontId="3"/>
  </si>
  <si>
    <t>　</t>
    <phoneticPr fontId="3"/>
  </si>
  <si>
    <t>「張り出し昇給支給割合」も入力します。</t>
    <rPh sb="13" eb="15">
      <t>ニュウリョク</t>
    </rPh>
    <phoneticPr fontId="3"/>
  </si>
  <si>
    <t>５．洗い替え方式職能給表（複数賃率表）</t>
    <rPh sb="8" eb="11">
      <t>ショクノウキュウ</t>
    </rPh>
    <rPh sb="13" eb="15">
      <t>フクスウ</t>
    </rPh>
    <rPh sb="15" eb="16">
      <t>チン</t>
    </rPh>
    <rPh sb="16" eb="17">
      <t>リツ</t>
    </rPh>
    <rPh sb="17" eb="18">
      <t>ヒョウ</t>
    </rPh>
    <phoneticPr fontId="3"/>
  </si>
  <si>
    <t>【洗い替え方式職能給表】</t>
    <rPh sb="1" eb="2">
      <t>アラ</t>
    </rPh>
    <rPh sb="3" eb="4">
      <t>ガ</t>
    </rPh>
    <rPh sb="5" eb="7">
      <t>ホウシキ</t>
    </rPh>
    <rPh sb="7" eb="10">
      <t>ショクノウキュウ</t>
    </rPh>
    <rPh sb="10" eb="11">
      <t>ヒョウ</t>
    </rPh>
    <phoneticPr fontId="3"/>
  </si>
  <si>
    <t>５．洗い替え方式職能給表シート</t>
    <rPh sb="2" eb="3">
      <t>アラ</t>
    </rPh>
    <rPh sb="4" eb="5">
      <t>ガ</t>
    </rPh>
    <rPh sb="6" eb="8">
      <t>ホウシキ</t>
    </rPh>
    <rPh sb="8" eb="10">
      <t>ショクノウ</t>
    </rPh>
    <rPh sb="10" eb="11">
      <t>キュウ</t>
    </rPh>
    <rPh sb="11" eb="12">
      <t>ヒョウ</t>
    </rPh>
    <phoneticPr fontId="3"/>
  </si>
  <si>
    <t>６．参照データシート</t>
    <rPh sb="2" eb="4">
      <t>サンショウ</t>
    </rPh>
    <phoneticPr fontId="3"/>
  </si>
  <si>
    <t>７．使用上の注意</t>
    <rPh sb="2" eb="5">
      <t>シヨウジョウ</t>
    </rPh>
    <rPh sb="6" eb="8">
      <t>チュウイ</t>
    </rPh>
    <phoneticPr fontId="3"/>
  </si>
  <si>
    <t>【サラリースケール参照表】</t>
    <rPh sb="9" eb="11">
      <t>サンショウ</t>
    </rPh>
    <rPh sb="11" eb="12">
      <t>ヒョウ</t>
    </rPh>
    <phoneticPr fontId="3"/>
  </si>
  <si>
    <t>上記３の等級フレーム設計シートを受けて自動的に号俸表と参照表が作成されます。</t>
    <rPh sb="0" eb="2">
      <t>ジョウキ</t>
    </rPh>
    <rPh sb="4" eb="6">
      <t>トウキュウ</t>
    </rPh>
    <rPh sb="10" eb="12">
      <t>セッケイ</t>
    </rPh>
    <rPh sb="16" eb="17">
      <t>ウ</t>
    </rPh>
    <rPh sb="19" eb="22">
      <t>ジドウテキ</t>
    </rPh>
    <rPh sb="23" eb="25">
      <t>ゴウホウ</t>
    </rPh>
    <rPh sb="25" eb="26">
      <t>ヒョウ</t>
    </rPh>
    <rPh sb="27" eb="29">
      <t>サンショウ</t>
    </rPh>
    <rPh sb="29" eb="30">
      <t>ヒョウ</t>
    </rPh>
    <rPh sb="31" eb="33">
      <t>サクセイ</t>
    </rPh>
    <phoneticPr fontId="3"/>
  </si>
  <si>
    <t>【参照データ】</t>
    <rPh sb="1" eb="3">
      <t>サンショウ</t>
    </rPh>
    <phoneticPr fontId="3"/>
  </si>
  <si>
    <t>【サラリースケール】</t>
    <phoneticPr fontId="3"/>
  </si>
  <si>
    <r>
      <t>　　</t>
    </r>
    <r>
      <rPr>
        <sz val="11"/>
        <color indexed="10"/>
        <rFont val="ＭＳ Ｐゴシック"/>
        <family val="3"/>
        <charset val="128"/>
      </rPr>
      <t>【昇給運用例】</t>
    </r>
    <r>
      <rPr>
        <sz val="11"/>
        <color indexed="12"/>
        <rFont val="ＭＳ Ｐゴシック"/>
        <family val="3"/>
        <charset val="128"/>
      </rPr>
      <t>　2等級3号俸評価Ａ  76,050円　→　2等級4号俸評価Ｃ 76,050円</t>
    </r>
    <rPh sb="3" eb="5">
      <t>ショウキュウ</t>
    </rPh>
    <rPh sb="5" eb="7">
      <t>ウンヨウ</t>
    </rPh>
    <rPh sb="7" eb="8">
      <t>レイ</t>
    </rPh>
    <rPh sb="11" eb="13">
      <t>トウキュウ</t>
    </rPh>
    <rPh sb="14" eb="16">
      <t>ゴウホウ</t>
    </rPh>
    <rPh sb="16" eb="18">
      <t>ヒョウカ</t>
    </rPh>
    <rPh sb="27" eb="28">
      <t>エン</t>
    </rPh>
    <rPh sb="32" eb="34">
      <t>トウキュウ</t>
    </rPh>
    <rPh sb="35" eb="37">
      <t>ゴウホウ</t>
    </rPh>
    <rPh sb="37" eb="39">
      <t>ヒョウカ</t>
    </rPh>
    <rPh sb="47" eb="48">
      <t>エン</t>
    </rPh>
    <phoneticPr fontId="3"/>
  </si>
  <si>
    <r>
      <t>　　　　　→　2等級5号俸Ａ 80,650円　→　2等級6号俸Ｓ 81,810円</t>
    </r>
    <r>
      <rPr>
        <sz val="11"/>
        <color indexed="10"/>
        <rFont val="ＭＳ Ｐゴシック"/>
        <family val="3"/>
        <charset val="128"/>
      </rPr>
      <t/>
    </r>
    <rPh sb="39" eb="40">
      <t>エン</t>
    </rPh>
    <phoneticPr fontId="3"/>
  </si>
  <si>
    <r>
      <t>　　</t>
    </r>
    <r>
      <rPr>
        <sz val="11"/>
        <color indexed="10"/>
        <rFont val="ＭＳ Ｐゴシック"/>
        <family val="3"/>
        <charset val="128"/>
      </rPr>
      <t>【昇格運用例】　</t>
    </r>
    <r>
      <rPr>
        <sz val="11"/>
        <color indexed="12"/>
        <rFont val="ＭＳ Ｐゴシック"/>
        <family val="3"/>
        <charset val="128"/>
      </rPr>
      <t>81,810円＋</t>
    </r>
    <r>
      <rPr>
        <u/>
        <sz val="11"/>
        <color indexed="12"/>
        <rFont val="ＭＳ Ｐゴシック"/>
        <family val="3"/>
        <charset val="128"/>
      </rPr>
      <t>昇格昇給加算</t>
    </r>
    <r>
      <rPr>
        <sz val="11"/>
        <color indexed="12"/>
        <rFont val="ＭＳ Ｐゴシック"/>
        <family val="3"/>
        <charset val="128"/>
      </rPr>
      <t xml:space="preserve"> 2,100円＝83,910円</t>
    </r>
    <rPh sb="5" eb="7">
      <t>ウンヨウ</t>
    </rPh>
    <rPh sb="7" eb="8">
      <t>レイ</t>
    </rPh>
    <rPh sb="22" eb="24">
      <t>カサン</t>
    </rPh>
    <phoneticPr fontId="3"/>
  </si>
  <si>
    <t>第二定年</t>
    <rPh sb="0" eb="1">
      <t>ダイ</t>
    </rPh>
    <rPh sb="1" eb="2">
      <t>２</t>
    </rPh>
    <rPh sb="2" eb="4">
      <t>テイネン</t>
    </rPh>
    <phoneticPr fontId="3"/>
  </si>
  <si>
    <t>昇給基準日（適用日）▼</t>
    <rPh sb="0" eb="2">
      <t>ショウキュウ</t>
    </rPh>
    <phoneticPr fontId="3"/>
  </si>
  <si>
    <t>算定基準日（前年）▼</t>
    <rPh sb="0" eb="2">
      <t>サンテイ</t>
    </rPh>
    <rPh sb="2" eb="4">
      <t>キジュン</t>
    </rPh>
    <rPh sb="4" eb="5">
      <t>ビ</t>
    </rPh>
    <rPh sb="6" eb="8">
      <t>ゼンネン</t>
    </rPh>
    <phoneticPr fontId="3"/>
  </si>
  <si>
    <t>　　年齢給がある場合は昇給基準日（前年）を入力</t>
    <rPh sb="2" eb="5">
      <t>ネンレイキュウ</t>
    </rPh>
    <rPh sb="8" eb="10">
      <t>バアイ</t>
    </rPh>
    <rPh sb="11" eb="13">
      <t>ショウキュウ</t>
    </rPh>
    <rPh sb="13" eb="15">
      <t>キジュン</t>
    </rPh>
    <rPh sb="15" eb="16">
      <t>ビ</t>
    </rPh>
    <rPh sb="17" eb="19">
      <t>ゼンネン</t>
    </rPh>
    <rPh sb="21" eb="23">
      <t>ニュウリョク</t>
    </rPh>
    <phoneticPr fontId="3"/>
  </si>
  <si>
    <t>　※継続雇用社員だけを集めて別ファイルで専用管理する方法もあります。</t>
    <rPh sb="2" eb="4">
      <t>ケイゾク</t>
    </rPh>
    <rPh sb="4" eb="6">
      <t>コヨウ</t>
    </rPh>
    <rPh sb="6" eb="8">
      <t>シャイン</t>
    </rPh>
    <rPh sb="11" eb="12">
      <t>アツ</t>
    </rPh>
    <rPh sb="14" eb="15">
      <t>ベツ</t>
    </rPh>
    <rPh sb="20" eb="22">
      <t>センヨウ</t>
    </rPh>
    <rPh sb="22" eb="24">
      <t>カンリ</t>
    </rPh>
    <rPh sb="26" eb="28">
      <t>ホウホウ</t>
    </rPh>
    <phoneticPr fontId="3"/>
  </si>
  <si>
    <t>定年</t>
    <rPh sb="0" eb="2">
      <t>テイネン</t>
    </rPh>
    <phoneticPr fontId="3"/>
  </si>
  <si>
    <r>
      <t>　　</t>
    </r>
    <r>
      <rPr>
        <b/>
        <u/>
        <sz val="10"/>
        <color indexed="10"/>
        <rFont val="ＭＳ ゴシック"/>
        <family val="3"/>
        <charset val="128"/>
      </rPr>
      <t>昇給時の昇給基準日を入力</t>
    </r>
    <rPh sb="2" eb="4">
      <t>ショウキュウ</t>
    </rPh>
    <rPh sb="4" eb="5">
      <t>ジ</t>
    </rPh>
    <rPh sb="6" eb="8">
      <t>ショウキュウ</t>
    </rPh>
    <rPh sb="8" eb="11">
      <t>キジュンビ</t>
    </rPh>
    <rPh sb="12" eb="14">
      <t>ニュウリョク</t>
    </rPh>
    <phoneticPr fontId="3"/>
  </si>
  <si>
    <t>洗い替え設計職能給「昇給シミュレーション（継続雇用対応）」</t>
    <rPh sb="0" eb="1">
      <t>アラ</t>
    </rPh>
    <rPh sb="2" eb="3">
      <t>ガ</t>
    </rPh>
    <rPh sb="4" eb="6">
      <t>セッケイ</t>
    </rPh>
    <rPh sb="6" eb="9">
      <t>ショクノウキュウ</t>
    </rPh>
    <rPh sb="10" eb="12">
      <t>ショウキュウ</t>
    </rPh>
    <phoneticPr fontId="3"/>
  </si>
  <si>
    <t>昇給シミュレーションゾーン</t>
    <rPh sb="0" eb="2">
      <t>ショウキュウ</t>
    </rPh>
    <phoneticPr fontId="3"/>
  </si>
  <si>
    <t>A</t>
    <phoneticPr fontId="3"/>
  </si>
  <si>
    <t>C</t>
    <phoneticPr fontId="3"/>
  </si>
  <si>
    <r>
      <t>（注）昇格（降格）判定者の新等級を手入力</t>
    </r>
    <r>
      <rPr>
        <b/>
        <u/>
        <sz val="10"/>
        <color indexed="10"/>
        <rFont val="ＭＳ ゴシック"/>
        <family val="3"/>
        <charset val="128"/>
      </rPr>
      <t>（変更者のみ）</t>
    </r>
    <r>
      <rPr>
        <b/>
        <u/>
        <sz val="10"/>
        <color indexed="12"/>
        <rFont val="ＭＳ ゴシック"/>
        <family val="3"/>
        <charset val="128"/>
      </rPr>
      <t>！</t>
    </r>
    <rPh sb="1" eb="2">
      <t>チュウ</t>
    </rPh>
    <rPh sb="3" eb="5">
      <t>ショウカク</t>
    </rPh>
    <rPh sb="6" eb="8">
      <t>コウカク</t>
    </rPh>
    <rPh sb="9" eb="11">
      <t>ハンテイ</t>
    </rPh>
    <rPh sb="11" eb="12">
      <t>シャ</t>
    </rPh>
    <rPh sb="13" eb="14">
      <t>シン</t>
    </rPh>
    <rPh sb="14" eb="16">
      <t>トウキュウ</t>
    </rPh>
    <rPh sb="17" eb="18">
      <t>テ</t>
    </rPh>
    <rPh sb="18" eb="20">
      <t>ニュウリョク</t>
    </rPh>
    <rPh sb="21" eb="23">
      <t>ヘンコウ</t>
    </rPh>
    <rPh sb="23" eb="24">
      <t>シャ</t>
    </rPh>
    <phoneticPr fontId="3"/>
  </si>
  <si>
    <t>【65歳までの雇用義務化への対応】</t>
    <rPh sb="3" eb="4">
      <t>サイ</t>
    </rPh>
    <rPh sb="7" eb="9">
      <t>コヨウ</t>
    </rPh>
    <rPh sb="9" eb="12">
      <t>ギムカ</t>
    </rPh>
    <rPh sb="14" eb="16">
      <t>タイオウ</t>
    </rPh>
    <phoneticPr fontId="3"/>
  </si>
  <si>
    <t>年齢給を65歳まで設計します。</t>
    <rPh sb="0" eb="3">
      <t>ネンレイキュウ</t>
    </rPh>
    <rPh sb="6" eb="7">
      <t>サイ</t>
    </rPh>
    <rPh sb="9" eb="11">
      <t>セッケイ</t>
    </rPh>
    <phoneticPr fontId="3"/>
  </si>
  <si>
    <t>　【運用基準例】</t>
    <phoneticPr fontId="3"/>
  </si>
  <si>
    <t>Ａ＝降格しない、Ｂ＝1ランク降格させる、Ｃ＝２ランク降格させる</t>
    <phoneticPr fontId="3"/>
  </si>
  <si>
    <t>（２年目以降も、前１年間の評価により見直しを実施することもあるとする）</t>
    <phoneticPr fontId="3"/>
  </si>
  <si>
    <t>【65歳までの雇用義務化への対応（その他）】</t>
    <rPh sb="14" eb="16">
      <t>タイオウ</t>
    </rPh>
    <rPh sb="19" eb="20">
      <t>タ</t>
    </rPh>
    <phoneticPr fontId="3"/>
  </si>
  <si>
    <t>　※直近の次回基準日から適用日を統一して計算します。</t>
    <phoneticPr fontId="3"/>
  </si>
  <si>
    <t>　※定年到達者について、算定基準日が一律適用できない場合は、個別の適用日を入力して</t>
    <phoneticPr fontId="3"/>
  </si>
  <si>
    <t>　　 該当者のみの計算をします（個別に計算した給与は、次の基準日まで適用する）。</t>
    <phoneticPr fontId="3"/>
  </si>
  <si>
    <t>　　　資格等級は過去３年の平均評価により、</t>
    <phoneticPr fontId="3"/>
  </si>
  <si>
    <r>
      <t>　　■</t>
    </r>
    <r>
      <rPr>
        <u/>
        <sz val="11"/>
        <color indexed="8"/>
        <rFont val="ＭＳ Ｐゴシック"/>
        <family val="3"/>
        <charset val="128"/>
      </rPr>
      <t>60歳以降は、</t>
    </r>
    <r>
      <rPr>
        <u/>
        <sz val="11"/>
        <color indexed="10"/>
        <rFont val="ＭＳ Ｐゴシック"/>
        <family val="3"/>
        <charset val="128"/>
      </rPr>
      <t>毎年の号俸アップをストップ</t>
    </r>
    <r>
      <rPr>
        <u/>
        <sz val="11"/>
        <color indexed="8"/>
        <rFont val="ＭＳ Ｐゴシック"/>
        <family val="3"/>
        <charset val="128"/>
      </rPr>
      <t>して、原則として</t>
    </r>
    <r>
      <rPr>
        <u/>
        <sz val="11"/>
        <color indexed="10"/>
        <rFont val="ＭＳ Ｐゴシック"/>
        <family val="3"/>
        <charset val="128"/>
      </rPr>
      <t>評価による洗い替え運用のみ</t>
    </r>
    <r>
      <rPr>
        <u/>
        <sz val="11"/>
        <color indexed="8"/>
        <rFont val="ＭＳ Ｐゴシック"/>
        <family val="3"/>
        <charset val="128"/>
      </rPr>
      <t>にする。</t>
    </r>
    <rPh sb="5" eb="8">
      <t>サイイコウ</t>
    </rPh>
    <rPh sb="10" eb="12">
      <t>マイトシ</t>
    </rPh>
    <rPh sb="13" eb="15">
      <t>ゴウホウ</t>
    </rPh>
    <rPh sb="26" eb="28">
      <t>ゲンソク</t>
    </rPh>
    <rPh sb="31" eb="33">
      <t>ヒョウカ</t>
    </rPh>
    <rPh sb="36" eb="37">
      <t>アラ</t>
    </rPh>
    <rPh sb="38" eb="39">
      <t>ガ</t>
    </rPh>
    <rPh sb="40" eb="42">
      <t>ウンヨウ</t>
    </rPh>
    <phoneticPr fontId="3"/>
  </si>
  <si>
    <r>
      <t>　　■継続雇用時（定年延長あるいは再雇用制度）の賃金水準は原則として</t>
    </r>
    <r>
      <rPr>
        <sz val="11"/>
        <color indexed="10"/>
        <rFont val="ＭＳ Ｐゴシック"/>
        <family val="3"/>
        <charset val="128"/>
      </rPr>
      <t>年齢給で調整</t>
    </r>
    <r>
      <rPr>
        <sz val="11"/>
        <color indexed="8"/>
        <rFont val="ＭＳ Ｐゴシック"/>
        <family val="3"/>
        <charset val="128"/>
      </rPr>
      <t>します。</t>
    </r>
    <rPh sb="9" eb="11">
      <t>テイネン</t>
    </rPh>
    <rPh sb="11" eb="13">
      <t>エンチョウ</t>
    </rPh>
    <rPh sb="17" eb="18">
      <t>サイ</t>
    </rPh>
    <rPh sb="18" eb="20">
      <t>コヨウ</t>
    </rPh>
    <rPh sb="20" eb="22">
      <t>セイド</t>
    </rPh>
    <rPh sb="26" eb="28">
      <t>スイジュン</t>
    </rPh>
    <rPh sb="29" eb="31">
      <t>ゲンソク</t>
    </rPh>
    <phoneticPr fontId="3"/>
  </si>
  <si>
    <r>
      <t>　　■定年到達者を</t>
    </r>
    <r>
      <rPr>
        <u/>
        <sz val="11"/>
        <color indexed="10"/>
        <rFont val="ＭＳ Ｐゴシック"/>
        <family val="3"/>
        <charset val="128"/>
      </rPr>
      <t>再格付けをする場合の運用基準</t>
    </r>
    <r>
      <rPr>
        <sz val="11"/>
        <color indexed="8"/>
        <rFont val="ＭＳ Ｐゴシック"/>
        <family val="3"/>
        <charset val="128"/>
      </rPr>
      <t>は各社個別に検討</t>
    </r>
    <phoneticPr fontId="3"/>
  </si>
  <si>
    <r>
      <t>　※職能給表の運用は、</t>
    </r>
    <r>
      <rPr>
        <u/>
        <sz val="11"/>
        <color indexed="8"/>
        <rFont val="ＭＳ Ｐゴシック"/>
        <family val="3"/>
        <charset val="128"/>
      </rPr>
      <t>仕事・役割に応じた発揮能力による運用の必要性</t>
    </r>
    <r>
      <rPr>
        <sz val="11"/>
        <color indexed="8"/>
        <rFont val="ＭＳ Ｐゴシック"/>
        <family val="3"/>
        <charset val="128"/>
      </rPr>
      <t>がさらに高まります。</t>
    </r>
    <rPh sb="2" eb="5">
      <t>ショクノウキュウ</t>
    </rPh>
    <rPh sb="5" eb="6">
      <t>ヒョウ</t>
    </rPh>
    <rPh sb="7" eb="9">
      <t>ウンヨウ</t>
    </rPh>
    <rPh sb="11" eb="13">
      <t>シゴト</t>
    </rPh>
    <rPh sb="14" eb="16">
      <t>ヤクワリ</t>
    </rPh>
    <rPh sb="17" eb="18">
      <t>オウ</t>
    </rPh>
    <rPh sb="20" eb="22">
      <t>ハッキ</t>
    </rPh>
    <rPh sb="22" eb="24">
      <t>ノウリョク</t>
    </rPh>
    <rPh sb="27" eb="29">
      <t>ウンヨウ</t>
    </rPh>
    <rPh sb="30" eb="33">
      <t>ヒツヨウセイ</t>
    </rPh>
    <rPh sb="37" eb="38">
      <t>タカ</t>
    </rPh>
    <phoneticPr fontId="3"/>
  </si>
  <si>
    <r>
      <rPr>
        <u/>
        <sz val="11"/>
        <color indexed="10"/>
        <rFont val="ＭＳ Ｐゴシック"/>
        <family val="3"/>
        <charset val="128"/>
      </rPr>
      <t>継続雇用時</t>
    </r>
    <r>
      <rPr>
        <u/>
        <sz val="11"/>
        <color indexed="8"/>
        <rFont val="ＭＳ Ｐゴシック"/>
        <family val="3"/>
        <charset val="128"/>
      </rPr>
      <t>（定年延長あるいは再雇用制度）の賃金水準は原則として</t>
    </r>
    <r>
      <rPr>
        <u/>
        <sz val="11"/>
        <color indexed="10"/>
        <rFont val="ＭＳ Ｐゴシック"/>
        <family val="3"/>
        <charset val="128"/>
      </rPr>
      <t>年齢給で調整</t>
    </r>
    <r>
      <rPr>
        <u/>
        <sz val="11"/>
        <color indexed="8"/>
        <rFont val="ＭＳ Ｐゴシック"/>
        <family val="3"/>
        <charset val="128"/>
      </rPr>
      <t>します。</t>
    </r>
    <rPh sb="6" eb="8">
      <t>テイネン</t>
    </rPh>
    <rPh sb="8" eb="10">
      <t>エンチョウ</t>
    </rPh>
    <rPh sb="14" eb="15">
      <t>サイ</t>
    </rPh>
    <rPh sb="15" eb="17">
      <t>コヨウ</t>
    </rPh>
    <rPh sb="17" eb="19">
      <t>セイド</t>
    </rPh>
    <rPh sb="23" eb="25">
      <t>スイジュン</t>
    </rPh>
    <rPh sb="26" eb="28">
      <t>ゲンソク</t>
    </rPh>
    <phoneticPr fontId="3"/>
  </si>
  <si>
    <r>
      <t>　※</t>
    </r>
    <r>
      <rPr>
        <sz val="11"/>
        <color indexed="10"/>
        <rFont val="ＭＳ Ｐゴシック"/>
        <family val="3"/>
        <charset val="128"/>
      </rPr>
      <t>職能給表</t>
    </r>
    <r>
      <rPr>
        <sz val="11"/>
        <color indexed="8"/>
        <rFont val="ＭＳ Ｐゴシック"/>
        <family val="3"/>
        <charset val="128"/>
      </rPr>
      <t>は、年齢に関係なく使用し、</t>
    </r>
    <r>
      <rPr>
        <u/>
        <sz val="11"/>
        <color indexed="10"/>
        <rFont val="ＭＳ Ｐゴシック"/>
        <family val="3"/>
        <charset val="128"/>
      </rPr>
      <t>必要に応じて個別に再格付け</t>
    </r>
    <r>
      <rPr>
        <sz val="11"/>
        <color indexed="8"/>
        <rFont val="ＭＳ Ｐゴシック"/>
        <family val="3"/>
        <charset val="128"/>
      </rPr>
      <t>をして運用します。</t>
    </r>
    <rPh sb="2" eb="5">
      <t>ショクノウキュウ</t>
    </rPh>
    <rPh sb="5" eb="6">
      <t>ヒョウ</t>
    </rPh>
    <rPh sb="8" eb="10">
      <t>ネンレイ</t>
    </rPh>
    <rPh sb="11" eb="13">
      <t>カンケイ</t>
    </rPh>
    <rPh sb="15" eb="17">
      <t>シヨウ</t>
    </rPh>
    <rPh sb="19" eb="21">
      <t>ヒツヨウ</t>
    </rPh>
    <rPh sb="22" eb="23">
      <t>オウ</t>
    </rPh>
    <rPh sb="25" eb="27">
      <t>コベツ</t>
    </rPh>
    <rPh sb="28" eb="29">
      <t>サイ</t>
    </rPh>
    <rPh sb="29" eb="30">
      <t>カク</t>
    </rPh>
    <rPh sb="30" eb="31">
      <t>ヅ</t>
    </rPh>
    <rPh sb="35" eb="37">
      <t>ウンヨウ</t>
    </rPh>
    <phoneticPr fontId="3"/>
  </si>
  <si>
    <t>　　　　引き続き、下欄の「張り出し昇給支給割合」もフォームに合わせて入力（支給割合は変更可）。</t>
    <rPh sb="4" eb="5">
      <t>ヒ</t>
    </rPh>
    <rPh sb="6" eb="7">
      <t>ツヅ</t>
    </rPh>
    <rPh sb="9" eb="11">
      <t>カラン</t>
    </rPh>
    <rPh sb="13" eb="14">
      <t>ハ</t>
    </rPh>
    <rPh sb="15" eb="16">
      <t>ダ</t>
    </rPh>
    <rPh sb="17" eb="19">
      <t>ショウキュウ</t>
    </rPh>
    <rPh sb="19" eb="21">
      <t>シキュウ</t>
    </rPh>
    <rPh sb="21" eb="23">
      <t>ワリアイ</t>
    </rPh>
    <rPh sb="37" eb="39">
      <t>シキュウ</t>
    </rPh>
    <rPh sb="39" eb="41">
      <t>ワリアイ</t>
    </rPh>
    <rPh sb="42" eb="44">
      <t>ヘンコウ</t>
    </rPh>
    <rPh sb="44" eb="45">
      <t>カ</t>
    </rPh>
    <phoneticPr fontId="3"/>
  </si>
  <si>
    <t>□職能給体系設計‐「賃金表」（Ver.1-6)1.06で、年齢給やサラリースケールを設計</t>
    <rPh sb="29" eb="32">
      <t>ネンレイキュウ</t>
    </rPh>
    <rPh sb="42" eb="44">
      <t>セッケイ</t>
    </rPh>
    <phoneticPr fontId="3"/>
  </si>
  <si>
    <t>ここでは、職能給体系設計‐「賃金表」（Ver.1-6)1.06の「２．年齢給設計シート」から、フォームに沿って</t>
    <rPh sb="5" eb="8">
      <t>ショクノウキュウ</t>
    </rPh>
    <rPh sb="8" eb="10">
      <t>タイケイ</t>
    </rPh>
    <rPh sb="10" eb="12">
      <t>セッケイ</t>
    </rPh>
    <rPh sb="14" eb="16">
      <t>チンギン</t>
    </rPh>
    <rPh sb="16" eb="17">
      <t>ヒョウ</t>
    </rPh>
    <rPh sb="35" eb="37">
      <t>ネンレイ</t>
    </rPh>
    <rPh sb="37" eb="38">
      <t>キュウ</t>
    </rPh>
    <rPh sb="38" eb="40">
      <t>セッケイ</t>
    </rPh>
    <rPh sb="52" eb="53">
      <t>ソ</t>
    </rPh>
    <phoneticPr fontId="3"/>
  </si>
  <si>
    <r>
      <t>年齢給をコピー＆貼付け</t>
    </r>
    <r>
      <rPr>
        <b/>
        <sz val="11"/>
        <color indexed="12"/>
        <rFont val="ＭＳ Ｐゴシック"/>
        <family val="3"/>
        <charset val="128"/>
      </rPr>
      <t>（値のみ）</t>
    </r>
    <r>
      <rPr>
        <sz val="11"/>
        <rFont val="ＭＳ Ｐゴシック"/>
        <family val="3"/>
        <charset val="128"/>
      </rPr>
      <t>します。</t>
    </r>
    <phoneticPr fontId="3"/>
  </si>
  <si>
    <t>※職能給体系設計‐「賃金表」（Ver.1-6)1.06を使用しないで、年齢給を入力することもできます。</t>
    <rPh sb="1" eb="4">
      <t>ショクノウキュウ</t>
    </rPh>
    <rPh sb="4" eb="6">
      <t>タイケイ</t>
    </rPh>
    <rPh sb="6" eb="8">
      <t>セッケイ</t>
    </rPh>
    <rPh sb="10" eb="12">
      <t>チンギン</t>
    </rPh>
    <rPh sb="12" eb="13">
      <t>ヒョウ</t>
    </rPh>
    <rPh sb="28" eb="30">
      <t>シヨウ</t>
    </rPh>
    <rPh sb="35" eb="37">
      <t>ネンレイ</t>
    </rPh>
    <rPh sb="37" eb="38">
      <t>キュウ</t>
    </rPh>
    <rPh sb="39" eb="41">
      <t>ニュウリョク</t>
    </rPh>
    <phoneticPr fontId="3"/>
  </si>
  <si>
    <t>職能給体系設計－「賃金表」ソフト（Ver.1-6）1.06で設計した「７．昇給上限年数の設計」シートの</t>
    <rPh sb="30" eb="32">
      <t>セッケイ</t>
    </rPh>
    <rPh sb="37" eb="39">
      <t>ショウキュウ</t>
    </rPh>
    <rPh sb="39" eb="41">
      <t>ジョウゲン</t>
    </rPh>
    <rPh sb="41" eb="43">
      <t>ネンスウ</t>
    </rPh>
    <rPh sb="44" eb="46">
      <t>セッケイ</t>
    </rPh>
    <phoneticPr fontId="3"/>
  </si>
  <si>
    <r>
      <t>「（5)サラリースケールの全体表」を</t>
    </r>
    <r>
      <rPr>
        <u/>
        <sz val="11"/>
        <rFont val="ＭＳ Ｐゴシック"/>
        <family val="3"/>
        <charset val="128"/>
      </rPr>
      <t>フォーム（9等級設計まで）に沿って</t>
    </r>
    <r>
      <rPr>
        <sz val="11"/>
        <rFont val="ＭＳ Ｐゴシック"/>
        <family val="3"/>
        <charset val="128"/>
      </rPr>
      <t>コピー＆貼付け</t>
    </r>
    <r>
      <rPr>
        <b/>
        <sz val="11"/>
        <color indexed="12"/>
        <rFont val="ＭＳ Ｐゴシック"/>
        <family val="3"/>
        <charset val="128"/>
      </rPr>
      <t>（値のみ）</t>
    </r>
    <r>
      <rPr>
        <sz val="11"/>
        <rFont val="ＭＳ Ｐゴシック"/>
        <family val="3"/>
        <charset val="128"/>
      </rPr>
      <t>します。</t>
    </r>
    <rPh sb="24" eb="26">
      <t>トウキュウ</t>
    </rPh>
    <rPh sb="26" eb="28">
      <t>セッケイ</t>
    </rPh>
    <rPh sb="32" eb="33">
      <t>ソ</t>
    </rPh>
    <rPh sb="39" eb="41">
      <t>ハリツ</t>
    </rPh>
    <rPh sb="43" eb="44">
      <t>アタイ</t>
    </rPh>
    <phoneticPr fontId="3"/>
  </si>
  <si>
    <t>※職能給体系設計－「賃金表」ソフト（Ver.1-6）1.06を使用しないで、サラリースケールを設計して入力して</t>
    <rPh sb="31" eb="33">
      <t>シヨウ</t>
    </rPh>
    <rPh sb="47" eb="49">
      <t>セッケイ</t>
    </rPh>
    <rPh sb="51" eb="53">
      <t>ニュウリョク</t>
    </rPh>
    <phoneticPr fontId="3"/>
  </si>
  <si>
    <r>
      <rPr>
        <sz val="12"/>
        <color indexed="12"/>
        <rFont val="ＭＳ ゴシック"/>
        <family val="3"/>
        <charset val="128"/>
      </rPr>
      <t xml:space="preserve">■ </t>
    </r>
    <r>
      <rPr>
        <u/>
        <sz val="12"/>
        <color indexed="12"/>
        <rFont val="ＭＳ ゴシック"/>
        <family val="3"/>
        <charset val="128"/>
      </rPr>
      <t>職能給体系設計－「賃金表」ソフト（Ver.1-6）1.06から、</t>
    </r>
    <phoneticPr fontId="3"/>
  </si>
  <si>
    <r>
      <rPr>
        <sz val="12"/>
        <color indexed="12"/>
        <rFont val="ＭＳ ゴシック"/>
        <family val="3"/>
        <charset val="128"/>
      </rPr>
      <t>　</t>
    </r>
    <r>
      <rPr>
        <u/>
        <sz val="12"/>
        <color indexed="10"/>
        <rFont val="ＭＳ ゴシック"/>
        <family val="3"/>
        <charset val="128"/>
      </rPr>
      <t>「3.年齢給設計」シート</t>
    </r>
    <r>
      <rPr>
        <u/>
        <sz val="12"/>
        <color indexed="12"/>
        <rFont val="ＭＳ ゴシック"/>
        <family val="3"/>
        <charset val="128"/>
      </rPr>
      <t>のデータをコピー＆貼付（値のみ）又は別途設計の年齢給をフォームに合わせて入力</t>
    </r>
    <rPh sb="4" eb="6">
      <t>ネンレイ</t>
    </rPh>
    <rPh sb="6" eb="7">
      <t>キュウ</t>
    </rPh>
    <rPh sb="7" eb="9">
      <t>セッケイ</t>
    </rPh>
    <rPh sb="22" eb="24">
      <t>チョウフ</t>
    </rPh>
    <rPh sb="25" eb="26">
      <t>アタイ</t>
    </rPh>
    <rPh sb="29" eb="30">
      <t>マタ</t>
    </rPh>
    <rPh sb="31" eb="33">
      <t>ベット</t>
    </rPh>
    <rPh sb="33" eb="35">
      <t>セッケイ</t>
    </rPh>
    <rPh sb="36" eb="38">
      <t>ネンレイ</t>
    </rPh>
    <rPh sb="38" eb="39">
      <t>キュウ</t>
    </rPh>
    <rPh sb="45" eb="46">
      <t>ア</t>
    </rPh>
    <rPh sb="49" eb="51">
      <t>ニュウリョク</t>
    </rPh>
    <phoneticPr fontId="3"/>
  </si>
  <si>
    <r>
      <rPr>
        <sz val="12"/>
        <color indexed="12"/>
        <rFont val="ＭＳ Ｐゴシック"/>
        <family val="3"/>
        <charset val="128"/>
      </rPr>
      <t xml:space="preserve">　　■ </t>
    </r>
    <r>
      <rPr>
        <b/>
        <u/>
        <sz val="12"/>
        <color indexed="12"/>
        <rFont val="ＭＳ Ｐゴシック"/>
        <family val="3"/>
        <charset val="128"/>
      </rPr>
      <t>職能給体系設計－「賃金表」ソフト（Ver.1-6）1.06で設計した「７．昇格上限年数の設計」シートの</t>
    </r>
    <rPh sb="41" eb="43">
      <t>ショウカク</t>
    </rPh>
    <rPh sb="43" eb="47">
      <t>ジョウゲンネンスウ</t>
    </rPh>
    <phoneticPr fontId="3"/>
  </si>
  <si>
    <r>
      <rPr>
        <sz val="12"/>
        <color indexed="12"/>
        <rFont val="ＭＳ Ｐゴシック"/>
        <family val="3"/>
        <charset val="128"/>
      </rPr>
      <t>　　　　</t>
    </r>
    <r>
      <rPr>
        <u/>
        <sz val="12"/>
        <color indexed="10"/>
        <rFont val="ＭＳ Ｐゴシック"/>
        <family val="3"/>
        <charset val="128"/>
      </rPr>
      <t>(1)</t>
    </r>
    <r>
      <rPr>
        <b/>
        <u/>
        <sz val="12"/>
        <color indexed="10"/>
        <rFont val="ＭＳ Ｐゴシック"/>
        <family val="3"/>
        <charset val="128"/>
      </rPr>
      <t>「サラリースケールの全体表」</t>
    </r>
    <r>
      <rPr>
        <u/>
        <sz val="12"/>
        <color indexed="12"/>
        <rFont val="ＭＳ Ｐゴシック"/>
        <family val="3"/>
        <charset val="128"/>
      </rPr>
      <t>をコピー＆貼付</t>
    </r>
    <r>
      <rPr>
        <b/>
        <u/>
        <sz val="12"/>
        <color indexed="12"/>
        <rFont val="ＭＳ Ｐゴシック"/>
        <family val="3"/>
        <charset val="128"/>
      </rPr>
      <t>（値のみ）</t>
    </r>
    <r>
      <rPr>
        <u/>
        <sz val="12"/>
        <color indexed="12"/>
        <rFont val="ＭＳ Ｐゴシック"/>
        <family val="3"/>
        <charset val="128"/>
      </rPr>
      <t>又は別途 設計してフォームに合わせて入力</t>
    </r>
    <rPh sb="26" eb="28">
      <t>チョウフ</t>
    </rPh>
    <rPh sb="29" eb="30">
      <t>アタイ</t>
    </rPh>
    <rPh sb="33" eb="34">
      <t>マタ</t>
    </rPh>
    <rPh sb="35" eb="37">
      <t>ベット</t>
    </rPh>
    <rPh sb="38" eb="40">
      <t>セッケイ</t>
    </rPh>
    <rPh sb="47" eb="48">
      <t>ア</t>
    </rPh>
    <rPh sb="51" eb="53">
      <t>ニュウリョク</t>
    </rPh>
    <phoneticPr fontId="3"/>
  </si>
  <si>
    <t>―</t>
  </si>
  <si>
    <t>■６５歳までの雇用義務化に対応します！</t>
    <rPh sb="3" eb="4">
      <t>サイ</t>
    </rPh>
    <rPh sb="7" eb="9">
      <t>コヨウ</t>
    </rPh>
    <rPh sb="9" eb="12">
      <t>ギムカ</t>
    </rPh>
    <rPh sb="13" eb="15">
      <t>タイオウ</t>
    </rPh>
    <phoneticPr fontId="3"/>
  </si>
  <si>
    <t>BG</t>
  </si>
  <si>
    <t>BH</t>
  </si>
  <si>
    <t>BI</t>
  </si>
  <si>
    <t>BJ</t>
  </si>
  <si>
    <t>BK</t>
  </si>
  <si>
    <t>BL</t>
  </si>
  <si>
    <t>BM</t>
  </si>
  <si>
    <t>BN</t>
  </si>
  <si>
    <t>BO</t>
  </si>
  <si>
    <t>BP</t>
  </si>
  <si>
    <t>BQ</t>
  </si>
  <si>
    <t>BR</t>
  </si>
  <si>
    <t>BS</t>
  </si>
  <si>
    <t>BT</t>
  </si>
  <si>
    <t>BU</t>
  </si>
  <si>
    <t>BV</t>
  </si>
  <si>
    <t>BW</t>
  </si>
  <si>
    <t>BX</t>
  </si>
  <si>
    <t>継続２年目</t>
    <rPh sb="0" eb="2">
      <t>ケイゾク</t>
    </rPh>
    <rPh sb="3" eb="5">
      <t>ネンメ</t>
    </rPh>
    <phoneticPr fontId="2"/>
  </si>
  <si>
    <t>継続１年目</t>
    <rPh sb="0" eb="2">
      <t>ケイゾク</t>
    </rPh>
    <rPh sb="3" eb="5">
      <t>ネンメ</t>
    </rPh>
    <phoneticPr fontId="2"/>
  </si>
  <si>
    <t>E</t>
  </si>
  <si>
    <t>継続希望</t>
    <rPh sb="0" eb="2">
      <t>ケイゾク</t>
    </rPh>
    <rPh sb="2" eb="4">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</si>
</sst>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411]ggge&quot;年&quot;m&quot;月&quot;d&quot;日&quot;;@"/>
    <numFmt numFmtId="178" formatCode="0.0%"/>
  </numFmts>
  <fonts count="119"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name val="ＭＳ ゴシック"/>
      <family val="3"/>
      <charset val="128"/>
    </font>
    <font>
      <sz val="11"/>
      <color indexed="8"/>
      <name val="ＭＳ ゴシック"/>
      <family val="3"/>
      <charset val="128"/>
    </font>
    <font>
      <b/>
      <sz val="14"/>
      <name val="ＭＳ ゴシック"/>
      <family val="3"/>
      <charset val="128"/>
    </font>
    <font>
      <sz val="10"/>
      <name val="ＭＳ ゴシック"/>
      <family val="3"/>
      <charset val="128"/>
    </font>
    <font>
      <sz val="10"/>
      <color indexed="8"/>
      <name val="ＭＳ ゴシック"/>
      <family val="3"/>
      <charset val="128"/>
    </font>
    <font>
      <b/>
      <sz val="16"/>
      <name val="ＭＳ Ｐゴシック"/>
      <family val="3"/>
      <charset val="128"/>
    </font>
    <font>
      <sz val="9"/>
      <name val="ＭＳ ゴシック"/>
      <family val="3"/>
      <charset val="128"/>
    </font>
    <font>
      <u/>
      <sz val="11"/>
      <name val="ＭＳ ゴシック"/>
      <family val="3"/>
      <charset val="128"/>
    </font>
    <font>
      <b/>
      <sz val="10"/>
      <name val="ＭＳ ゴシック"/>
      <family val="3"/>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sz val="10"/>
      <color indexed="10"/>
      <name val="ＭＳ ゴシック"/>
      <family val="3"/>
      <charset val="128"/>
    </font>
    <font>
      <b/>
      <sz val="11"/>
      <color indexed="10"/>
      <name val="ＭＳ ゴシック"/>
      <family val="3"/>
      <charset val="128"/>
    </font>
    <font>
      <b/>
      <sz val="11"/>
      <color indexed="12"/>
      <name val="ＭＳ Ｐゴシック"/>
      <family val="3"/>
      <charset val="128"/>
    </font>
    <font>
      <sz val="11"/>
      <color indexed="10"/>
      <name val="ＭＳ ゴシック"/>
      <family val="3"/>
      <charset val="128"/>
    </font>
    <font>
      <u/>
      <sz val="10"/>
      <color indexed="10"/>
      <name val="ＭＳ ゴシック"/>
      <family val="3"/>
      <charset val="128"/>
    </font>
    <font>
      <u/>
      <sz val="12"/>
      <color indexed="12"/>
      <name val="ＭＳ ゴシック"/>
      <family val="3"/>
      <charset val="128"/>
    </font>
    <font>
      <b/>
      <sz val="9"/>
      <color indexed="10"/>
      <name val="ＭＳ ゴシック"/>
      <family val="3"/>
      <charset val="128"/>
    </font>
    <font>
      <sz val="10"/>
      <name val="ＭＳ Ｐゴシック"/>
      <family val="3"/>
      <charset val="128"/>
    </font>
    <font>
      <b/>
      <sz val="12"/>
      <name val="ＭＳ Ｐゴシック"/>
      <family val="3"/>
      <charset val="128"/>
    </font>
    <font>
      <b/>
      <sz val="11"/>
      <color indexed="12"/>
      <name val="ＭＳ ゴシック"/>
      <family val="3"/>
      <charset val="128"/>
    </font>
    <font>
      <b/>
      <u/>
      <sz val="10"/>
      <color indexed="10"/>
      <name val="ＭＳ ゴシック"/>
      <family val="3"/>
      <charset val="128"/>
    </font>
    <font>
      <sz val="11"/>
      <color indexed="10"/>
      <name val="ＭＳ Ｐゴシック"/>
      <family val="3"/>
      <charset val="128"/>
    </font>
    <font>
      <u/>
      <sz val="11"/>
      <color indexed="8"/>
      <name val="ＭＳ Ｐゴシック"/>
      <family val="3"/>
      <charset val="128"/>
    </font>
    <font>
      <b/>
      <sz val="9"/>
      <color indexed="10"/>
      <name val="ＭＳ Ｐゴシック"/>
      <family val="3"/>
      <charset val="128"/>
    </font>
    <font>
      <sz val="9"/>
      <name val="ＭＳ Ｐゴシック"/>
      <family val="3"/>
      <charset val="128"/>
    </font>
    <font>
      <b/>
      <sz val="12"/>
      <name val="ＭＳ ゴシック"/>
      <family val="3"/>
      <charset val="128"/>
    </font>
    <font>
      <u/>
      <sz val="11"/>
      <name val="ＭＳ Ｐゴシック"/>
      <family val="3"/>
      <charset val="128"/>
    </font>
    <font>
      <u/>
      <sz val="11"/>
      <color indexed="12"/>
      <name val="ＭＳ ゴシック"/>
      <family val="3"/>
      <charset val="128"/>
    </font>
    <font>
      <b/>
      <u/>
      <sz val="14"/>
      <name val="ＭＳ ゴシック"/>
      <family val="3"/>
      <charset val="128"/>
    </font>
    <font>
      <u/>
      <sz val="12"/>
      <color indexed="10"/>
      <name val="ＭＳ Ｐゴシック"/>
      <family val="3"/>
      <charset val="128"/>
    </font>
    <font>
      <b/>
      <sz val="12"/>
      <color indexed="12"/>
      <name val="ＭＳ ゴシック"/>
      <family val="3"/>
      <charset val="128"/>
    </font>
    <font>
      <b/>
      <sz val="14"/>
      <color indexed="8"/>
      <name val="ＭＳ ゴシック"/>
      <family val="3"/>
      <charset val="128"/>
    </font>
    <font>
      <b/>
      <u/>
      <sz val="11"/>
      <color indexed="12"/>
      <name val="ＭＳ Ｐゴシック"/>
      <family val="3"/>
      <charset val="128"/>
    </font>
    <font>
      <sz val="11"/>
      <color indexed="8"/>
      <name val="ＭＳ Ｐゴシック"/>
      <family val="3"/>
      <charset val="128"/>
    </font>
    <font>
      <u/>
      <sz val="11"/>
      <color indexed="12"/>
      <name val="ＭＳ Ｐゴシック"/>
      <family val="3"/>
      <charset val="128"/>
    </font>
    <font>
      <sz val="12"/>
      <name val="ＭＳ Ｐゴシック"/>
      <family val="3"/>
      <charset val="128"/>
    </font>
    <font>
      <sz val="12"/>
      <color indexed="8"/>
      <name val="ＭＳ ゴシック"/>
      <family val="3"/>
      <charset val="128"/>
    </font>
    <font>
      <u/>
      <sz val="11"/>
      <color indexed="10"/>
      <name val="ＭＳ Ｐゴシック"/>
      <family val="3"/>
      <charset val="128"/>
    </font>
    <font>
      <u/>
      <sz val="12"/>
      <color indexed="12"/>
      <name val="ＭＳ Ｐゴシック"/>
      <family val="3"/>
      <charset val="128"/>
    </font>
    <font>
      <b/>
      <u/>
      <sz val="12"/>
      <color indexed="12"/>
      <name val="ＭＳ Ｐゴシック"/>
      <family val="3"/>
      <charset val="128"/>
    </font>
    <font>
      <sz val="12"/>
      <color indexed="12"/>
      <name val="ＭＳ Ｐゴシック"/>
      <family val="3"/>
      <charset val="128"/>
    </font>
    <font>
      <sz val="12"/>
      <name val="ＭＳ ゴシック"/>
      <family val="3"/>
      <charset val="128"/>
    </font>
    <font>
      <u/>
      <sz val="12"/>
      <color indexed="10"/>
      <name val="ＭＳ ゴシック"/>
      <family val="3"/>
      <charset val="128"/>
    </font>
    <font>
      <sz val="12"/>
      <color indexed="12"/>
      <name val="ＭＳ ゴシック"/>
      <family val="3"/>
      <charset val="128"/>
    </font>
    <font>
      <b/>
      <u/>
      <sz val="16"/>
      <name val="ＭＳ ゴシック"/>
      <family val="3"/>
      <charset val="128"/>
    </font>
    <font>
      <sz val="10.5"/>
      <color indexed="8"/>
      <name val="ＭＳ ゴシック"/>
      <family val="3"/>
      <charset val="128"/>
    </font>
    <font>
      <b/>
      <sz val="11"/>
      <color indexed="8"/>
      <name val="ＭＳ ゴシック"/>
      <family val="3"/>
      <charset val="128"/>
    </font>
    <font>
      <b/>
      <sz val="10.5"/>
      <color indexed="8"/>
      <name val="ＭＳ ゴシック"/>
      <family val="3"/>
      <charset val="128"/>
    </font>
    <font>
      <u/>
      <sz val="11"/>
      <color indexed="12"/>
      <name val="ＭＳ 明朝"/>
      <family val="1"/>
      <charset val="128"/>
    </font>
    <font>
      <u/>
      <sz val="11"/>
      <color indexed="10"/>
      <name val="ＭＳ 明朝"/>
      <family val="1"/>
      <charset val="128"/>
    </font>
    <font>
      <b/>
      <u/>
      <sz val="12"/>
      <name val="ＭＳ ゴシック"/>
      <family val="3"/>
      <charset val="128"/>
    </font>
    <font>
      <sz val="10"/>
      <color indexed="12"/>
      <name val="ＭＳ ゴシック"/>
      <family val="3"/>
      <charset val="128"/>
    </font>
    <font>
      <b/>
      <sz val="10"/>
      <color indexed="10"/>
      <name val="ＭＳ ゴシック"/>
      <family val="3"/>
      <charset val="128"/>
    </font>
    <font>
      <b/>
      <u/>
      <sz val="14"/>
      <color indexed="8"/>
      <name val="ＭＳ ゴシック"/>
      <family val="3"/>
      <charset val="128"/>
    </font>
    <font>
      <b/>
      <u/>
      <sz val="10"/>
      <color indexed="12"/>
      <name val="ＭＳ ゴシック"/>
      <family val="3"/>
      <charset val="128"/>
    </font>
    <font>
      <sz val="10"/>
      <color rgb="FF0033CC"/>
      <name val="ＭＳ ゴシック"/>
      <family val="3"/>
      <charset val="128"/>
    </font>
    <font>
      <sz val="10"/>
      <color rgb="FF0000FF"/>
      <name val="ＭＳ ゴシック"/>
      <family val="3"/>
      <charset val="128"/>
    </font>
    <font>
      <b/>
      <u/>
      <sz val="12"/>
      <color rgb="FFFF0000"/>
      <name val="ＭＳ ゴシック"/>
      <family val="3"/>
      <charset val="128"/>
    </font>
    <font>
      <sz val="11"/>
      <color theme="1"/>
      <name val="ＭＳ ゴシック"/>
      <family val="3"/>
      <charset val="128"/>
    </font>
    <font>
      <b/>
      <sz val="14"/>
      <color theme="1"/>
      <name val="ＭＳ ゴシック"/>
      <family val="3"/>
      <charset val="128"/>
    </font>
    <font>
      <u/>
      <sz val="12"/>
      <color theme="1"/>
      <name val="ＭＳ ゴシック"/>
      <family val="3"/>
      <charset val="128"/>
    </font>
    <font>
      <u/>
      <sz val="11"/>
      <color rgb="FFFF0000"/>
      <name val="ＭＳ ゴシック"/>
      <family val="3"/>
      <charset val="128"/>
    </font>
    <font>
      <b/>
      <sz val="10"/>
      <color rgb="FF0000FF"/>
      <name val="ＭＳ ゴシック"/>
      <family val="3"/>
      <charset val="128"/>
    </font>
    <font>
      <b/>
      <sz val="11"/>
      <color rgb="FF0000FF"/>
      <name val="ＭＳ ゴシック"/>
      <family val="3"/>
      <charset val="128"/>
    </font>
    <font>
      <sz val="11"/>
      <color rgb="FF0000FF"/>
      <name val="ＭＳ ゴシック"/>
      <family val="3"/>
      <charset val="128"/>
    </font>
    <font>
      <u/>
      <sz val="12"/>
      <color rgb="FFFF0000"/>
      <name val="ＭＳ Ｐゴシック"/>
      <family val="3"/>
      <charset val="128"/>
    </font>
    <font>
      <b/>
      <sz val="10"/>
      <color theme="1"/>
      <name val="ＭＳ ゴシック"/>
      <family val="3"/>
      <charset val="128"/>
    </font>
    <font>
      <b/>
      <sz val="12"/>
      <color theme="0"/>
      <name val="ＭＳ ゴシック"/>
      <family val="3"/>
      <charset val="128"/>
    </font>
    <font>
      <sz val="10"/>
      <color theme="1"/>
      <name val="ＭＳ ゴシック"/>
      <family val="3"/>
      <charset val="128"/>
    </font>
    <font>
      <sz val="10"/>
      <color theme="1"/>
      <name val="ＭＳ Ｐゴシック"/>
      <family val="3"/>
      <charset val="128"/>
    </font>
    <font>
      <sz val="11"/>
      <color theme="1"/>
      <name val="ＭＳ Ｐゴシック"/>
      <family val="3"/>
      <charset val="128"/>
    </font>
    <font>
      <b/>
      <sz val="11"/>
      <color theme="1"/>
      <name val="ＭＳ ゴシック"/>
      <family val="3"/>
      <charset val="128"/>
    </font>
    <font>
      <sz val="12"/>
      <color theme="1"/>
      <name val="ＭＳ ゴシック"/>
      <family val="3"/>
      <charset val="128"/>
    </font>
    <font>
      <b/>
      <u/>
      <sz val="10"/>
      <color rgb="FF0000FF"/>
      <name val="ＭＳ ゴシック"/>
      <family val="3"/>
      <charset val="128"/>
    </font>
    <font>
      <u/>
      <sz val="11"/>
      <color rgb="FF0000FF"/>
      <name val="ＭＳ Ｐゴシック"/>
      <family val="3"/>
      <charset val="128"/>
    </font>
    <font>
      <b/>
      <sz val="11"/>
      <color rgb="FF0033CC"/>
      <name val="ＭＳ ゴシック"/>
      <family val="3"/>
      <charset val="128"/>
    </font>
    <font>
      <u/>
      <sz val="10"/>
      <color rgb="FFFF0000"/>
      <name val="ＭＳ ゴシック"/>
      <family val="3"/>
      <charset val="128"/>
    </font>
    <font>
      <sz val="11"/>
      <color rgb="FF0033CC"/>
      <name val="ＭＳ ゴシック"/>
      <family val="3"/>
      <charset val="128"/>
    </font>
    <font>
      <u/>
      <sz val="11"/>
      <color rgb="FFFF0000"/>
      <name val="ＭＳ Ｐゴシック"/>
      <family val="3"/>
      <charset val="128"/>
    </font>
    <font>
      <b/>
      <sz val="14"/>
      <color rgb="FF0000FF"/>
      <name val="ＭＳ Ｐゴシック"/>
      <family val="3"/>
      <charset val="128"/>
    </font>
    <font>
      <sz val="11"/>
      <color rgb="FF0000FF"/>
      <name val="ＭＳ Ｐゴシック"/>
      <family val="3"/>
      <charset val="128"/>
    </font>
    <font>
      <sz val="11"/>
      <color rgb="FFFF0000"/>
      <name val="ＭＳ Ｐゴシック"/>
      <family val="3"/>
      <charset val="128"/>
    </font>
    <font>
      <sz val="11"/>
      <color rgb="FF0000CC"/>
      <name val="ＭＳ ゴシック"/>
      <family val="3"/>
      <charset val="128"/>
    </font>
    <font>
      <sz val="10"/>
      <color rgb="FF0000CC"/>
      <name val="ＭＳ ゴシック"/>
      <family val="3"/>
      <charset val="128"/>
    </font>
    <font>
      <u/>
      <sz val="12"/>
      <color rgb="FF0000CC"/>
      <name val="ＭＳ Ｐゴシック"/>
      <family val="3"/>
      <charset val="128"/>
    </font>
    <font>
      <u/>
      <sz val="12"/>
      <color rgb="FF0000FF"/>
      <name val="ＭＳ ゴシック"/>
      <family val="3"/>
      <charset val="128"/>
    </font>
    <font>
      <sz val="12"/>
      <color rgb="FF0000CC"/>
      <name val="ＭＳ Ｐゴシック"/>
      <family val="3"/>
      <charset val="128"/>
    </font>
    <font>
      <u/>
      <sz val="10"/>
      <color theme="1"/>
      <name val="ＭＳ ゴシック"/>
      <family val="3"/>
      <charset val="128"/>
    </font>
    <font>
      <b/>
      <u/>
      <sz val="12"/>
      <color rgb="FFFF0000"/>
      <name val="ＭＳ Ｐゴシック"/>
      <family val="3"/>
      <charset val="128"/>
    </font>
    <font>
      <b/>
      <sz val="12"/>
      <color theme="1"/>
      <name val="ＭＳ ゴシック"/>
      <family val="3"/>
      <charset val="128"/>
    </font>
    <font>
      <b/>
      <sz val="12"/>
      <color rgb="FF0000CC"/>
      <name val="ＭＳ 明朝"/>
      <family val="1"/>
      <charset val="128"/>
    </font>
    <font>
      <sz val="11"/>
      <color theme="1"/>
      <name val="ＭＳ 明朝"/>
      <family val="1"/>
      <charset val="128"/>
    </font>
    <font>
      <sz val="11"/>
      <color rgb="FF0000CC"/>
      <name val="ＭＳ 明朝"/>
      <family val="1"/>
      <charset val="128"/>
    </font>
    <font>
      <b/>
      <sz val="11"/>
      <color rgb="FFFF0000"/>
      <name val="ＭＳ 明朝"/>
      <family val="1"/>
      <charset val="128"/>
    </font>
    <font>
      <b/>
      <u/>
      <sz val="12"/>
      <color theme="1"/>
      <name val="ＭＳ ゴシック"/>
      <family val="3"/>
      <charset val="128"/>
    </font>
    <font>
      <b/>
      <u/>
      <sz val="16"/>
      <color rgb="FF0000CC"/>
      <name val="ＭＳ ゴシック"/>
      <family val="3"/>
      <charset val="128"/>
    </font>
    <font>
      <sz val="11"/>
      <color rgb="FFFF0000"/>
      <name val="ＭＳ ゴシック"/>
      <family val="3"/>
      <charset val="128"/>
    </font>
    <font>
      <sz val="10"/>
      <color rgb="FFFF0000"/>
      <name val="ＭＳ ゴシック"/>
      <family val="3"/>
      <charset val="128"/>
    </font>
    <font>
      <u/>
      <sz val="11"/>
      <color rgb="FF0000CC"/>
      <name val="ＭＳ ゴシック"/>
      <family val="3"/>
      <charset val="128"/>
    </font>
    <font>
      <b/>
      <u/>
      <sz val="11"/>
      <color rgb="FFFF0000"/>
      <name val="ＭＳ Ｐゴシック"/>
      <family val="3"/>
      <charset val="128"/>
    </font>
    <font>
      <sz val="11"/>
      <color rgb="FF0000CC"/>
      <name val="ＭＳ Ｐゴシック"/>
      <family val="3"/>
      <charset val="128"/>
    </font>
    <font>
      <sz val="10.5"/>
      <color rgb="FF0000CC"/>
      <name val="ＭＳ Ｐゴシック"/>
      <family val="3"/>
      <charset val="128"/>
    </font>
    <font>
      <u/>
      <sz val="11"/>
      <color theme="1"/>
      <name val="ＭＳ Ｐゴシック"/>
      <family val="3"/>
      <charset val="128"/>
    </font>
    <font>
      <b/>
      <sz val="10"/>
      <color rgb="FF0000FF"/>
      <name val="ＭＳ Ｐゴシック"/>
      <family val="3"/>
      <charset val="128"/>
    </font>
    <font>
      <b/>
      <u/>
      <sz val="12"/>
      <color rgb="FF0000FF"/>
      <name val="ＭＳ Ｐゴシック"/>
      <family val="3"/>
      <charset val="128"/>
    </font>
    <font>
      <u/>
      <sz val="12"/>
      <color rgb="FF0000CC"/>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99CCFF"/>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3F3F3"/>
        <bgColor indexed="64"/>
      </patternFill>
    </fill>
  </fills>
  <borders count="97">
    <border>
      <left/>
      <right/>
      <top/>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hair">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rgb="FF0000CC"/>
      </left>
      <right/>
      <top/>
      <bottom/>
      <diagonal/>
    </border>
  </borders>
  <cellStyleXfs count="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37" fontId="6" fillId="0" borderId="0"/>
  </cellStyleXfs>
  <cellXfs count="639">
    <xf numFmtId="0" fontId="0" fillId="0" borderId="0" xfId="0">
      <alignment vertical="center"/>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10" fillId="0" borderId="0" xfId="0" applyFont="1" applyProtection="1">
      <alignment vertical="center"/>
      <protection hidden="1"/>
    </xf>
    <xf numFmtId="0" fontId="4" fillId="0" borderId="0" xfId="0" applyFont="1" applyProtection="1">
      <alignment vertical="center"/>
      <protection hidden="1"/>
    </xf>
    <xf numFmtId="0" fontId="25" fillId="0" borderId="0" xfId="0" applyFont="1" applyAlignment="1" applyProtection="1">
      <alignment horizontal="left"/>
      <protection hidden="1"/>
    </xf>
    <xf numFmtId="0" fontId="0" fillId="0" borderId="0" xfId="0" applyProtection="1">
      <alignment vertical="center"/>
      <protection hidden="1"/>
    </xf>
    <xf numFmtId="0" fontId="11" fillId="0" borderId="0" xfId="0" applyFont="1" applyProtection="1">
      <alignment vertical="center"/>
      <protection hidden="1"/>
    </xf>
    <xf numFmtId="38" fontId="5" fillId="0" borderId="0" xfId="2" applyFont="1" applyProtection="1">
      <alignment vertical="center"/>
      <protection hidden="1"/>
    </xf>
    <xf numFmtId="0" fontId="14" fillId="0" borderId="0" xfId="0" applyFont="1" applyAlignment="1" applyProtection="1">
      <alignment horizontal="center" vertical="center"/>
      <protection hidden="1"/>
    </xf>
    <xf numFmtId="0" fontId="23"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5" fillId="0" borderId="0" xfId="0" applyFont="1" applyProtection="1">
      <alignment vertical="center"/>
      <protection hidden="1"/>
    </xf>
    <xf numFmtId="38" fontId="5" fillId="0" borderId="0" xfId="2" applyFont="1" applyAlignment="1" applyProtection="1">
      <alignment horizontal="center" vertical="center"/>
      <protection hidden="1"/>
    </xf>
    <xf numFmtId="0" fontId="5" fillId="0" borderId="1" xfId="0" applyFont="1" applyBorder="1" applyProtection="1">
      <alignment vertical="center"/>
      <protection hidden="1"/>
    </xf>
    <xf numFmtId="0" fontId="27" fillId="0" borderId="0" xfId="0" applyFont="1" applyAlignment="1" applyProtection="1">
      <alignment horizontal="left" vertical="center"/>
      <protection hidden="1"/>
    </xf>
    <xf numFmtId="38" fontId="5" fillId="0" borderId="0" xfId="2" applyFont="1" applyFill="1" applyBorder="1" applyProtection="1">
      <alignment vertical="center"/>
      <protection hidden="1"/>
    </xf>
    <xf numFmtId="38" fontId="5" fillId="0" borderId="0" xfId="2" applyFont="1" applyFill="1" applyProtection="1">
      <alignment vertical="center"/>
      <protection hidden="1"/>
    </xf>
    <xf numFmtId="38" fontId="5" fillId="0" borderId="0" xfId="2" applyFont="1" applyFill="1" applyAlignment="1" applyProtection="1">
      <alignment horizontal="center" vertical="center"/>
      <protection hidden="1"/>
    </xf>
    <xf numFmtId="0" fontId="5" fillId="0" borderId="0" xfId="0" quotePrefix="1" applyFont="1" applyAlignment="1" applyProtection="1">
      <alignment horizontal="left"/>
      <protection hidden="1"/>
    </xf>
    <xf numFmtId="55" fontId="0" fillId="0" borderId="0" xfId="0" applyNumberFormat="1" applyProtection="1">
      <alignment vertical="center"/>
      <protection hidden="1"/>
    </xf>
    <xf numFmtId="0" fontId="28" fillId="0" borderId="0" xfId="0" applyFont="1" applyProtection="1">
      <alignment vertical="center"/>
      <protection hidden="1"/>
    </xf>
    <xf numFmtId="0" fontId="69" fillId="0" borderId="10" xfId="0" applyFont="1" applyBorder="1" applyAlignment="1" applyProtection="1">
      <alignment horizontal="center" wrapText="1"/>
      <protection locked="0"/>
    </xf>
    <xf numFmtId="0" fontId="69" fillId="0" borderId="10" xfId="0" applyFont="1" applyBorder="1" applyAlignment="1" applyProtection="1">
      <alignment horizontal="center" vertical="center"/>
      <protection locked="0"/>
    </xf>
    <xf numFmtId="0" fontId="5" fillId="3" borderId="12" xfId="0" applyFont="1" applyFill="1" applyBorder="1" applyAlignment="1" applyProtection="1">
      <alignment horizontal="center" vertical="center"/>
      <protection hidden="1"/>
    </xf>
    <xf numFmtId="0" fontId="5" fillId="3" borderId="13" xfId="0" applyFont="1" applyFill="1" applyBorder="1" applyAlignment="1" applyProtection="1">
      <alignment horizontal="center" vertical="center"/>
      <protection hidden="1"/>
    </xf>
    <xf numFmtId="38" fontId="11" fillId="4" borderId="10" xfId="2" applyFont="1" applyFill="1" applyBorder="1" applyAlignment="1" applyProtection="1">
      <alignment horizontal="center" vertical="center"/>
      <protection hidden="1"/>
    </xf>
    <xf numFmtId="38" fontId="11" fillId="4" borderId="14" xfId="2" applyFont="1" applyFill="1" applyBorder="1" applyAlignment="1" applyProtection="1">
      <protection hidden="1"/>
    </xf>
    <xf numFmtId="38" fontId="11" fillId="4" borderId="15" xfId="2" applyFont="1" applyFill="1" applyBorder="1" applyProtection="1">
      <alignment vertical="center"/>
      <protection hidden="1"/>
    </xf>
    <xf numFmtId="38" fontId="11" fillId="4" borderId="16" xfId="2" applyFont="1" applyFill="1" applyBorder="1" applyProtection="1">
      <alignment vertical="center"/>
      <protection hidden="1"/>
    </xf>
    <xf numFmtId="38" fontId="11" fillId="4" borderId="10" xfId="2" applyFont="1" applyFill="1" applyBorder="1" applyAlignment="1" applyProtection="1">
      <alignment horizontal="right" vertical="center"/>
      <protection hidden="1"/>
    </xf>
    <xf numFmtId="38" fontId="11" fillId="4" borderId="16" xfId="2" applyFont="1" applyFill="1" applyBorder="1" applyAlignment="1" applyProtection="1">
      <protection hidden="1"/>
    </xf>
    <xf numFmtId="38" fontId="11" fillId="4" borderId="10" xfId="2" applyFont="1" applyFill="1" applyBorder="1" applyProtection="1">
      <alignment vertical="center"/>
      <protection hidden="1"/>
    </xf>
    <xf numFmtId="38" fontId="11" fillId="4" borderId="10" xfId="2" applyFont="1" applyFill="1" applyBorder="1" applyAlignment="1" applyProtection="1">
      <protection hidden="1"/>
    </xf>
    <xf numFmtId="38" fontId="11" fillId="4" borderId="11" xfId="2" applyFont="1" applyFill="1" applyBorder="1" applyAlignment="1" applyProtection="1">
      <alignment horizontal="right" vertical="center"/>
      <protection hidden="1"/>
    </xf>
    <xf numFmtId="38" fontId="11" fillId="4" borderId="11" xfId="2" applyFont="1" applyFill="1" applyBorder="1" applyAlignment="1" applyProtection="1">
      <alignment horizontal="center" vertical="center"/>
      <protection hidden="1"/>
    </xf>
    <xf numFmtId="38" fontId="11" fillId="4" borderId="11" xfId="2" applyFont="1" applyFill="1" applyBorder="1" applyProtection="1">
      <alignment vertical="center"/>
      <protection hidden="1"/>
    </xf>
    <xf numFmtId="38" fontId="11" fillId="4" borderId="17" xfId="2" applyFont="1" applyFill="1" applyBorder="1" applyProtection="1">
      <alignment vertical="center"/>
      <protection hidden="1"/>
    </xf>
    <xf numFmtId="38" fontId="11" fillId="4" borderId="18" xfId="2" applyFont="1" applyFill="1" applyBorder="1" applyProtection="1">
      <alignment vertical="center"/>
      <protection hidden="1"/>
    </xf>
    <xf numFmtId="38" fontId="11" fillId="4" borderId="19" xfId="2" applyFont="1" applyFill="1" applyBorder="1" applyProtection="1">
      <alignment vertical="center"/>
      <protection hidden="1"/>
    </xf>
    <xf numFmtId="0" fontId="70" fillId="0" borderId="0" xfId="0" applyFont="1" applyAlignment="1" applyProtection="1">
      <protection hidden="1"/>
    </xf>
    <xf numFmtId="38" fontId="5" fillId="0" borderId="0" xfId="2" applyFont="1" applyAlignment="1" applyProtection="1">
      <alignment horizontal="right" vertical="center"/>
      <protection hidden="1"/>
    </xf>
    <xf numFmtId="38" fontId="5" fillId="0" borderId="0" xfId="2" applyFont="1" applyFill="1" applyAlignment="1" applyProtection="1">
      <alignment horizontal="right" vertical="center"/>
      <protection hidden="1"/>
    </xf>
    <xf numFmtId="38" fontId="11" fillId="4" borderId="16" xfId="2" applyFont="1" applyFill="1" applyBorder="1" applyAlignment="1" applyProtection="1">
      <alignment horizontal="center" vertical="center"/>
      <protection hidden="1"/>
    </xf>
    <xf numFmtId="0" fontId="5" fillId="5" borderId="12" xfId="0" applyFont="1" applyFill="1" applyBorder="1" applyAlignment="1" applyProtection="1">
      <alignment horizontal="center" vertical="center"/>
      <protection hidden="1"/>
    </xf>
    <xf numFmtId="38" fontId="5" fillId="0" borderId="0" xfId="2" applyFont="1" applyFill="1" applyBorder="1" applyAlignment="1" applyProtection="1">
      <alignment horizontal="center" vertical="center"/>
      <protection hidden="1"/>
    </xf>
    <xf numFmtId="38" fontId="71" fillId="0" borderId="0" xfId="2" applyFont="1" applyFill="1" applyBorder="1" applyAlignment="1" applyProtection="1">
      <alignment horizontal="center" vertical="center"/>
      <protection hidden="1"/>
    </xf>
    <xf numFmtId="0" fontId="25" fillId="0" borderId="20" xfId="0" applyFont="1" applyBorder="1" applyAlignment="1" applyProtection="1">
      <alignment horizontal="left" vertical="center"/>
      <protection hidden="1"/>
    </xf>
    <xf numFmtId="0" fontId="5" fillId="0" borderId="21" xfId="0" applyFont="1" applyBorder="1" applyProtection="1">
      <alignment vertical="center"/>
      <protection hidden="1"/>
    </xf>
    <xf numFmtId="0" fontId="0" fillId="6" borderId="0" xfId="0" applyFill="1" applyAlignment="1" applyProtection="1">
      <alignment horizontal="left" vertical="center"/>
      <protection hidden="1"/>
    </xf>
    <xf numFmtId="0" fontId="5" fillId="6" borderId="0" xfId="0" applyFont="1" applyFill="1" applyProtection="1">
      <alignment vertical="center"/>
      <protection hidden="1"/>
    </xf>
    <xf numFmtId="38" fontId="5" fillId="6" borderId="12" xfId="0" applyNumberFormat="1" applyFont="1" applyFill="1" applyBorder="1" applyProtection="1">
      <alignment vertical="center"/>
      <protection hidden="1"/>
    </xf>
    <xf numFmtId="0" fontId="26" fillId="0" borderId="0" xfId="0" applyFont="1" applyProtection="1">
      <alignment vertical="center"/>
      <protection hidden="1"/>
    </xf>
    <xf numFmtId="0" fontId="24" fillId="0" borderId="0" xfId="0" applyFont="1" applyAlignment="1" applyProtection="1">
      <alignment horizontal="center" vertical="center"/>
      <protection hidden="1"/>
    </xf>
    <xf numFmtId="38" fontId="72" fillId="0" borderId="0" xfId="2" applyFont="1" applyBorder="1" applyProtection="1">
      <alignment vertical="center"/>
      <protection hidden="1"/>
    </xf>
    <xf numFmtId="37" fontId="16" fillId="5" borderId="22" xfId="4" applyFont="1" applyFill="1" applyBorder="1" applyAlignment="1" applyProtection="1">
      <alignment horizontal="center" vertical="center"/>
      <protection hidden="1"/>
    </xf>
    <xf numFmtId="176" fontId="5" fillId="6" borderId="23" xfId="4" applyNumberFormat="1" applyFont="1" applyFill="1" applyBorder="1" applyAlignment="1" applyProtection="1">
      <alignment horizontal="center" vertical="center"/>
      <protection hidden="1"/>
    </xf>
    <xf numFmtId="0" fontId="11" fillId="6" borderId="10" xfId="0" applyFont="1" applyFill="1" applyBorder="1" applyAlignment="1" applyProtection="1">
      <alignment horizontal="right" vertical="center"/>
      <protection hidden="1"/>
    </xf>
    <xf numFmtId="0" fontId="11" fillId="6" borderId="11" xfId="0" applyFont="1" applyFill="1" applyBorder="1" applyAlignment="1" applyProtection="1">
      <alignment horizontal="right" vertical="center"/>
      <protection hidden="1"/>
    </xf>
    <xf numFmtId="38" fontId="11" fillId="6" borderId="15" xfId="2" applyFont="1" applyFill="1" applyBorder="1" applyProtection="1">
      <alignment vertical="center"/>
      <protection hidden="1"/>
    </xf>
    <xf numFmtId="38" fontId="11" fillId="6" borderId="10" xfId="2" applyFont="1" applyFill="1" applyBorder="1" applyProtection="1">
      <alignment vertical="center"/>
      <protection hidden="1"/>
    </xf>
    <xf numFmtId="38" fontId="11" fillId="6" borderId="11" xfId="2" applyFont="1" applyFill="1" applyBorder="1" applyProtection="1">
      <alignment vertical="center"/>
      <protection hidden="1"/>
    </xf>
    <xf numFmtId="0" fontId="11" fillId="6" borderId="15" xfId="0" applyFont="1" applyFill="1" applyBorder="1" applyProtection="1">
      <alignment vertical="center"/>
      <protection hidden="1"/>
    </xf>
    <xf numFmtId="38" fontId="11" fillId="6" borderId="24" xfId="0" applyNumberFormat="1" applyFont="1" applyFill="1" applyBorder="1" applyProtection="1">
      <alignment vertical="center"/>
      <protection hidden="1"/>
    </xf>
    <xf numFmtId="0" fontId="11" fillId="6" borderId="10" xfId="0" applyFont="1" applyFill="1" applyBorder="1" applyProtection="1">
      <alignment vertical="center"/>
      <protection hidden="1"/>
    </xf>
    <xf numFmtId="38" fontId="11" fillId="6" borderId="25" xfId="0" applyNumberFormat="1" applyFont="1" applyFill="1" applyBorder="1" applyProtection="1">
      <alignment vertical="center"/>
      <protection hidden="1"/>
    </xf>
    <xf numFmtId="38" fontId="11" fillId="6" borderId="25" xfId="2" applyFont="1" applyFill="1" applyBorder="1" applyProtection="1">
      <alignment vertical="center"/>
      <protection hidden="1"/>
    </xf>
    <xf numFmtId="0" fontId="11" fillId="6" borderId="11" xfId="0" applyFont="1" applyFill="1" applyBorder="1" applyProtection="1">
      <alignment vertical="center"/>
      <protection hidden="1"/>
    </xf>
    <xf numFmtId="38" fontId="11" fillId="6" borderId="26" xfId="2" applyFont="1" applyFill="1" applyBorder="1" applyProtection="1">
      <alignment vertical="center"/>
      <protection hidden="1"/>
    </xf>
    <xf numFmtId="0" fontId="11" fillId="6" borderId="15" xfId="0" applyFont="1" applyFill="1" applyBorder="1" applyAlignment="1" applyProtection="1">
      <alignment horizontal="center" vertical="center"/>
      <protection hidden="1"/>
    </xf>
    <xf numFmtId="0" fontId="11" fillId="6" borderId="10"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73" fillId="0" borderId="0" xfId="0" applyFont="1" applyProtection="1">
      <alignment vertical="center"/>
      <protection hidden="1"/>
    </xf>
    <xf numFmtId="0" fontId="74" fillId="0" borderId="0" xfId="0" applyFont="1" applyAlignment="1" applyProtection="1">
      <alignment horizontal="left" vertical="center"/>
      <protection hidden="1"/>
    </xf>
    <xf numFmtId="0" fontId="5" fillId="5" borderId="27" xfId="0" applyFont="1" applyFill="1" applyBorder="1" applyAlignment="1" applyProtection="1">
      <alignment horizontal="center" vertical="center"/>
      <protection hidden="1"/>
    </xf>
    <xf numFmtId="0" fontId="5" fillId="5" borderId="13" xfId="0" applyFont="1" applyFill="1" applyBorder="1" applyAlignment="1" applyProtection="1">
      <alignment horizontal="center" vertical="center"/>
      <protection hidden="1"/>
    </xf>
    <xf numFmtId="38" fontId="71" fillId="4" borderId="10" xfId="2" applyFont="1" applyFill="1" applyBorder="1" applyAlignment="1" applyProtection="1">
      <alignment horizontal="center" vertical="center"/>
      <protection hidden="1"/>
    </xf>
    <xf numFmtId="38" fontId="71" fillId="4" borderId="11" xfId="2" applyFont="1" applyFill="1" applyBorder="1" applyAlignment="1" applyProtection="1">
      <alignment horizontal="center" vertical="center"/>
      <protection hidden="1"/>
    </xf>
    <xf numFmtId="0" fontId="11" fillId="0" borderId="0" xfId="0" applyFont="1" applyAlignment="1" applyProtection="1">
      <alignment horizontal="left" vertical="center"/>
      <protection hidden="1"/>
    </xf>
    <xf numFmtId="0" fontId="5" fillId="5" borderId="27" xfId="0" applyFont="1" applyFill="1" applyBorder="1" applyProtection="1">
      <alignment vertical="center"/>
      <protection hidden="1"/>
    </xf>
    <xf numFmtId="0" fontId="5" fillId="5" borderId="28" xfId="0" applyFont="1" applyFill="1" applyBorder="1" applyAlignment="1" applyProtection="1">
      <alignment horizontal="center" vertical="center"/>
      <protection hidden="1"/>
    </xf>
    <xf numFmtId="0" fontId="77" fillId="0" borderId="29" xfId="0" applyFont="1" applyBorder="1" applyProtection="1">
      <alignment vertical="center"/>
      <protection hidden="1"/>
    </xf>
    <xf numFmtId="0" fontId="5" fillId="5" borderId="30" xfId="0" applyFont="1" applyFill="1" applyBorder="1" applyAlignment="1" applyProtection="1">
      <alignment horizontal="center" vertical="center"/>
      <protection hidden="1"/>
    </xf>
    <xf numFmtId="0" fontId="5" fillId="5" borderId="31" xfId="0" applyFont="1" applyFill="1" applyBorder="1" applyAlignment="1" applyProtection="1">
      <alignment horizontal="center" vertical="center"/>
      <protection hidden="1"/>
    </xf>
    <xf numFmtId="0" fontId="11" fillId="5" borderId="30" xfId="0" applyFont="1" applyFill="1" applyBorder="1" applyAlignment="1" applyProtection="1">
      <alignment horizontal="center" vertical="center"/>
      <protection hidden="1"/>
    </xf>
    <xf numFmtId="0" fontId="11" fillId="5" borderId="32" xfId="0" applyFont="1" applyFill="1" applyBorder="1" applyProtection="1">
      <alignment vertical="center"/>
      <protection hidden="1"/>
    </xf>
    <xf numFmtId="0" fontId="69" fillId="0" borderId="16" xfId="0" applyFont="1" applyBorder="1" applyAlignment="1" applyProtection="1">
      <alignment horizontal="center" vertical="center"/>
      <protection locked="0"/>
    </xf>
    <xf numFmtId="0" fontId="11" fillId="6" borderId="16" xfId="0" applyFont="1" applyFill="1" applyBorder="1" applyAlignment="1" applyProtection="1">
      <alignment horizontal="right" vertical="center"/>
      <protection hidden="1"/>
    </xf>
    <xf numFmtId="0" fontId="5" fillId="5" borderId="33" xfId="0" applyFont="1" applyFill="1" applyBorder="1" applyAlignment="1" applyProtection="1">
      <alignment horizontal="center" vertical="center"/>
      <protection hidden="1"/>
    </xf>
    <xf numFmtId="0" fontId="5" fillId="5" borderId="34" xfId="0" applyFont="1" applyFill="1" applyBorder="1" applyAlignment="1" applyProtection="1">
      <alignment horizontal="center" vertical="center"/>
      <protection hidden="1"/>
    </xf>
    <xf numFmtId="0" fontId="5" fillId="5" borderId="35" xfId="0" applyFont="1" applyFill="1" applyBorder="1" applyAlignment="1" applyProtection="1">
      <alignment horizontal="center" vertical="center"/>
      <protection hidden="1"/>
    </xf>
    <xf numFmtId="38" fontId="5" fillId="4" borderId="12" xfId="0" applyNumberFormat="1" applyFont="1" applyFill="1" applyBorder="1" applyProtection="1">
      <alignment vertical="center"/>
      <protection hidden="1"/>
    </xf>
    <xf numFmtId="38" fontId="5" fillId="4" borderId="36" xfId="0" applyNumberFormat="1" applyFont="1" applyFill="1" applyBorder="1" applyProtection="1">
      <alignment vertical="center"/>
      <protection hidden="1"/>
    </xf>
    <xf numFmtId="38" fontId="5" fillId="4" borderId="37" xfId="2" applyFont="1" applyFill="1" applyBorder="1" applyProtection="1">
      <alignment vertical="center"/>
      <protection hidden="1"/>
    </xf>
    <xf numFmtId="38" fontId="5" fillId="4" borderId="37" xfId="2" applyFont="1" applyFill="1" applyBorder="1" applyAlignment="1" applyProtection="1">
      <alignment horizontal="center" vertical="center"/>
      <protection hidden="1"/>
    </xf>
    <xf numFmtId="38" fontId="5" fillId="4" borderId="38" xfId="2" applyFont="1" applyFill="1" applyBorder="1" applyAlignment="1" applyProtection="1">
      <alignment horizontal="center" vertical="center"/>
      <protection hidden="1"/>
    </xf>
    <xf numFmtId="38" fontId="5" fillId="4" borderId="0" xfId="2" applyFont="1" applyFill="1" applyProtection="1">
      <alignment vertical="center"/>
      <protection hidden="1"/>
    </xf>
    <xf numFmtId="0" fontId="11" fillId="4" borderId="31" xfId="0" applyFont="1" applyFill="1" applyBorder="1" applyAlignment="1" applyProtection="1">
      <alignment horizontal="center" vertical="center" wrapText="1"/>
      <protection hidden="1"/>
    </xf>
    <xf numFmtId="38" fontId="11" fillId="4" borderId="38" xfId="2" applyFont="1" applyFill="1" applyBorder="1" applyAlignment="1" applyProtection="1">
      <alignment horizontal="center" vertical="center"/>
      <protection hidden="1"/>
    </xf>
    <xf numFmtId="38" fontId="5" fillId="4" borderId="27" xfId="2" applyFont="1" applyFill="1" applyBorder="1" applyProtection="1">
      <alignment vertical="center"/>
      <protection hidden="1"/>
    </xf>
    <xf numFmtId="38" fontId="12" fillId="4" borderId="38" xfId="2" applyFont="1" applyFill="1" applyBorder="1" applyAlignment="1" applyProtection="1">
      <alignment horizontal="right" vertical="center"/>
      <protection hidden="1"/>
    </xf>
    <xf numFmtId="38" fontId="5" fillId="0" borderId="0" xfId="2" applyFont="1" applyFill="1" applyBorder="1" applyAlignment="1" applyProtection="1">
      <alignment horizontal="right" vertical="center"/>
      <protection hidden="1"/>
    </xf>
    <xf numFmtId="38" fontId="11" fillId="4" borderId="38" xfId="2" applyFont="1" applyFill="1" applyBorder="1" applyAlignment="1" applyProtection="1">
      <alignment horizontal="right" vertical="center"/>
      <protection hidden="1"/>
    </xf>
    <xf numFmtId="38" fontId="5" fillId="4" borderId="39" xfId="0" applyNumberFormat="1" applyFont="1" applyFill="1" applyBorder="1" applyAlignment="1" applyProtection="1">
      <alignment horizontal="right" vertical="center"/>
      <protection hidden="1"/>
    </xf>
    <xf numFmtId="38" fontId="5" fillId="4" borderId="37" xfId="2" applyFont="1" applyFill="1" applyBorder="1" applyAlignment="1" applyProtection="1">
      <alignment horizontal="right" vertical="center"/>
      <protection hidden="1"/>
    </xf>
    <xf numFmtId="38" fontId="5" fillId="4" borderId="13" xfId="0" applyNumberFormat="1" applyFont="1" applyFill="1" applyBorder="1" applyProtection="1">
      <alignment vertical="center"/>
      <protection hidden="1"/>
    </xf>
    <xf numFmtId="0" fontId="5" fillId="3" borderId="40" xfId="0" applyFont="1" applyFill="1" applyBorder="1" applyAlignment="1" applyProtection="1">
      <alignment horizontal="center" vertical="center"/>
      <protection hidden="1"/>
    </xf>
    <xf numFmtId="38" fontId="5" fillId="4" borderId="40" xfId="0" applyNumberFormat="1" applyFont="1" applyFill="1" applyBorder="1" applyProtection="1">
      <alignment vertical="center"/>
      <protection hidden="1"/>
    </xf>
    <xf numFmtId="0" fontId="5" fillId="4" borderId="28" xfId="0" applyFont="1" applyFill="1" applyBorder="1" applyProtection="1">
      <alignment vertical="center"/>
      <protection hidden="1"/>
    </xf>
    <xf numFmtId="0" fontId="5" fillId="3" borderId="41" xfId="0" applyFont="1" applyFill="1" applyBorder="1" applyAlignment="1" applyProtection="1">
      <alignment horizontal="center" vertical="center"/>
      <protection hidden="1"/>
    </xf>
    <xf numFmtId="38" fontId="5" fillId="4" borderId="42" xfId="0" applyNumberFormat="1" applyFont="1" applyFill="1" applyBorder="1" applyProtection="1">
      <alignment vertical="center"/>
      <protection hidden="1"/>
    </xf>
    <xf numFmtId="0" fontId="25" fillId="0" borderId="43" xfId="0" applyFont="1" applyBorder="1" applyAlignment="1" applyProtection="1">
      <alignment horizontal="left" vertical="center"/>
      <protection hidden="1"/>
    </xf>
    <xf numFmtId="0" fontId="76" fillId="0" borderId="43" xfId="0" applyFont="1" applyBorder="1" applyAlignment="1" applyProtection="1">
      <alignment horizontal="center" vertical="center"/>
      <protection hidden="1"/>
    </xf>
    <xf numFmtId="0" fontId="5" fillId="5" borderId="13" xfId="0" applyFont="1" applyFill="1" applyBorder="1" applyAlignment="1" applyProtection="1">
      <alignment horizontal="center"/>
      <protection hidden="1"/>
    </xf>
    <xf numFmtId="0" fontId="5" fillId="5" borderId="44" xfId="0" applyFont="1" applyFill="1" applyBorder="1" applyAlignment="1" applyProtection="1">
      <alignment horizontal="center"/>
      <protection hidden="1"/>
    </xf>
    <xf numFmtId="0" fontId="5" fillId="5" borderId="32" xfId="0" applyFont="1" applyFill="1" applyBorder="1" applyAlignment="1" applyProtection="1">
      <alignment horizontal="center"/>
      <protection hidden="1"/>
    </xf>
    <xf numFmtId="38" fontId="77" fillId="2" borderId="41" xfId="2" applyFont="1" applyFill="1" applyBorder="1" applyAlignment="1" applyProtection="1">
      <protection locked="0"/>
    </xf>
    <xf numFmtId="38" fontId="77" fillId="2" borderId="45" xfId="2" applyFont="1" applyFill="1" applyBorder="1" applyAlignment="1" applyProtection="1">
      <protection locked="0"/>
    </xf>
    <xf numFmtId="0" fontId="71" fillId="5" borderId="20" xfId="0" applyFont="1" applyFill="1" applyBorder="1" applyAlignment="1" applyProtection="1">
      <alignment horizontal="center" vertical="center"/>
      <protection hidden="1"/>
    </xf>
    <xf numFmtId="0" fontId="71" fillId="5" borderId="29" xfId="0" applyFont="1" applyFill="1" applyBorder="1" applyAlignment="1" applyProtection="1">
      <alignment horizontal="right" vertical="center"/>
      <protection hidden="1"/>
    </xf>
    <xf numFmtId="0" fontId="79" fillId="5" borderId="29" xfId="0" applyFont="1" applyFill="1" applyBorder="1" applyAlignment="1" applyProtection="1">
      <alignment horizontal="left" vertical="center"/>
      <protection hidden="1"/>
    </xf>
    <xf numFmtId="0" fontId="71" fillId="5" borderId="29" xfId="0" applyFont="1" applyFill="1" applyBorder="1" applyAlignment="1" applyProtection="1">
      <alignment horizontal="center" vertical="center"/>
      <protection hidden="1"/>
    </xf>
    <xf numFmtId="0" fontId="5" fillId="5" borderId="21" xfId="0" applyFont="1" applyFill="1" applyBorder="1" applyAlignment="1" applyProtection="1">
      <alignment horizontal="center" vertical="center"/>
      <protection hidden="1"/>
    </xf>
    <xf numFmtId="38" fontId="5" fillId="0" borderId="0" xfId="2" applyFont="1" applyBorder="1" applyProtection="1">
      <alignment vertical="center"/>
      <protection hidden="1"/>
    </xf>
    <xf numFmtId="38" fontId="11" fillId="4" borderId="47" xfId="2" applyFont="1" applyFill="1" applyBorder="1" applyProtection="1">
      <alignment vertical="center"/>
      <protection hidden="1"/>
    </xf>
    <xf numFmtId="38" fontId="11" fillId="4" borderId="48" xfId="2" applyFont="1" applyFill="1" applyBorder="1" applyProtection="1">
      <alignment vertical="center"/>
      <protection hidden="1"/>
    </xf>
    <xf numFmtId="38" fontId="5" fillId="6" borderId="30" xfId="0" applyNumberFormat="1" applyFont="1" applyFill="1" applyBorder="1" applyProtection="1">
      <alignment vertical="center"/>
      <protection hidden="1"/>
    </xf>
    <xf numFmtId="14" fontId="5" fillId="5" borderId="2" xfId="0" applyNumberFormat="1" applyFont="1" applyFill="1" applyBorder="1" applyAlignment="1" applyProtection="1">
      <alignment horizontal="center" vertical="center"/>
      <protection hidden="1"/>
    </xf>
    <xf numFmtId="10" fontId="5" fillId="0" borderId="0" xfId="1" applyNumberFormat="1" applyFont="1" applyFill="1" applyBorder="1" applyAlignment="1" applyProtection="1">
      <alignment horizontal="center" vertical="center"/>
      <protection hidden="1"/>
    </xf>
    <xf numFmtId="0" fontId="11" fillId="4" borderId="16" xfId="0" applyFont="1" applyFill="1" applyBorder="1" applyAlignment="1" applyProtection="1">
      <alignment horizontal="right" vertical="center"/>
      <protection hidden="1"/>
    </xf>
    <xf numFmtId="0" fontId="11" fillId="4" borderId="10" xfId="0" applyFont="1" applyFill="1" applyBorder="1" applyAlignment="1" applyProtection="1">
      <alignment horizontal="right" vertical="center"/>
      <protection hidden="1"/>
    </xf>
    <xf numFmtId="0" fontId="11" fillId="4" borderId="11" xfId="0" applyFont="1" applyFill="1" applyBorder="1" applyAlignment="1" applyProtection="1">
      <alignment horizontal="right" vertical="center"/>
      <protection hidden="1"/>
    </xf>
    <xf numFmtId="0" fontId="5" fillId="3" borderId="33" xfId="0" applyFont="1" applyFill="1" applyBorder="1" applyAlignment="1" applyProtection="1">
      <alignment horizontal="center" vertical="center"/>
      <protection hidden="1"/>
    </xf>
    <xf numFmtId="38" fontId="33" fillId="0" borderId="0" xfId="2" applyFont="1" applyFill="1" applyBorder="1" applyProtection="1">
      <alignment vertical="center"/>
      <protection hidden="1"/>
    </xf>
    <xf numFmtId="38" fontId="5" fillId="4" borderId="12" xfId="0" applyNumberFormat="1" applyFont="1" applyFill="1" applyBorder="1" applyAlignment="1" applyProtection="1">
      <alignment horizontal="center" vertical="center"/>
      <protection hidden="1"/>
    </xf>
    <xf numFmtId="0" fontId="69" fillId="5" borderId="49" xfId="0" applyFont="1" applyFill="1" applyBorder="1" applyAlignment="1" applyProtection="1">
      <alignment horizontal="center" vertical="center"/>
      <protection hidden="1"/>
    </xf>
    <xf numFmtId="0" fontId="69" fillId="5" borderId="50" xfId="0" applyFont="1" applyFill="1" applyBorder="1" applyAlignment="1" applyProtection="1">
      <alignment horizontal="center" vertical="center"/>
      <protection hidden="1"/>
    </xf>
    <xf numFmtId="38" fontId="5" fillId="3" borderId="37" xfId="2" applyFont="1" applyFill="1" applyBorder="1" applyAlignment="1" applyProtection="1">
      <alignment horizontal="center" vertical="center"/>
      <protection hidden="1"/>
    </xf>
    <xf numFmtId="0" fontId="80" fillId="0" borderId="0" xfId="0" applyFont="1" applyProtection="1">
      <alignment vertical="center"/>
      <protection hidden="1"/>
    </xf>
    <xf numFmtId="10" fontId="5" fillId="4" borderId="12" xfId="1" applyNumberFormat="1" applyFont="1" applyFill="1" applyBorder="1" applyAlignment="1" applyProtection="1">
      <alignment horizontal="center" vertical="center"/>
      <protection hidden="1"/>
    </xf>
    <xf numFmtId="0" fontId="30" fillId="3" borderId="12" xfId="0" applyFont="1" applyFill="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30" fillId="4" borderId="28" xfId="0" applyFont="1" applyFill="1" applyBorder="1" applyProtection="1">
      <alignment vertical="center"/>
      <protection hidden="1"/>
    </xf>
    <xf numFmtId="0" fontId="30" fillId="3" borderId="36" xfId="0" applyFont="1" applyFill="1" applyBorder="1" applyAlignment="1" applyProtection="1">
      <alignment horizontal="center" vertical="center"/>
      <protection hidden="1"/>
    </xf>
    <xf numFmtId="0" fontId="30" fillId="3" borderId="13" xfId="0" applyFont="1" applyFill="1" applyBorder="1" applyAlignment="1" applyProtection="1">
      <alignment horizontal="center" vertical="center"/>
      <protection hidden="1"/>
    </xf>
    <xf numFmtId="0" fontId="5" fillId="3" borderId="28" xfId="0" applyFont="1" applyFill="1" applyBorder="1" applyAlignment="1" applyProtection="1">
      <alignment horizontal="center" vertical="center"/>
      <protection hidden="1"/>
    </xf>
    <xf numFmtId="10" fontId="11" fillId="4" borderId="15" xfId="1" applyNumberFormat="1" applyFont="1" applyFill="1" applyBorder="1" applyProtection="1">
      <alignment vertical="center"/>
      <protection hidden="1"/>
    </xf>
    <xf numFmtId="10" fontId="11" fillId="4" borderId="10" xfId="1" applyNumberFormat="1" applyFont="1" applyFill="1" applyBorder="1" applyProtection="1">
      <alignment vertical="center"/>
      <protection hidden="1"/>
    </xf>
    <xf numFmtId="10" fontId="11" fillId="4" borderId="11" xfId="1" applyNumberFormat="1" applyFont="1" applyFill="1" applyBorder="1" applyProtection="1">
      <alignment vertical="center"/>
      <protection hidden="1"/>
    </xf>
    <xf numFmtId="0" fontId="11" fillId="4" borderId="15" xfId="0" applyFont="1" applyFill="1" applyBorder="1" applyProtection="1">
      <alignment vertical="center"/>
      <protection hidden="1"/>
    </xf>
    <xf numFmtId="0" fontId="11" fillId="4" borderId="10" xfId="0" applyFont="1" applyFill="1" applyBorder="1" applyProtection="1">
      <alignment vertical="center"/>
      <protection hidden="1"/>
    </xf>
    <xf numFmtId="0" fontId="11" fillId="4" borderId="11" xfId="0" applyFont="1" applyFill="1" applyBorder="1" applyProtection="1">
      <alignment vertical="center"/>
      <protection hidden="1"/>
    </xf>
    <xf numFmtId="0" fontId="11" fillId="4" borderId="27"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protection hidden="1"/>
    </xf>
    <xf numFmtId="0" fontId="30" fillId="4" borderId="40" xfId="0" applyFont="1" applyFill="1" applyBorder="1" applyAlignment="1" applyProtection="1">
      <alignment horizontal="center" vertical="center"/>
      <protection hidden="1"/>
    </xf>
    <xf numFmtId="0" fontId="30" fillId="3" borderId="40" xfId="0" applyFont="1" applyFill="1" applyBorder="1" applyAlignment="1" applyProtection="1">
      <alignment horizontal="center" vertical="center"/>
      <protection hidden="1"/>
    </xf>
    <xf numFmtId="0" fontId="5" fillId="4" borderId="0" xfId="0" applyFont="1" applyFill="1" applyProtection="1">
      <alignment vertical="center"/>
      <protection hidden="1"/>
    </xf>
    <xf numFmtId="0" fontId="30" fillId="4" borderId="13" xfId="0" applyFont="1" applyFill="1" applyBorder="1" applyAlignment="1" applyProtection="1">
      <alignment horizontal="center" vertical="center"/>
      <protection hidden="1"/>
    </xf>
    <xf numFmtId="0" fontId="77" fillId="0" borderId="37" xfId="0" applyFont="1" applyBorder="1" applyProtection="1">
      <alignment vertical="center"/>
      <protection hidden="1"/>
    </xf>
    <xf numFmtId="0" fontId="5" fillId="4" borderId="0" xfId="0" applyFont="1" applyFill="1" applyAlignment="1" applyProtection="1">
      <alignment horizontal="center" vertical="center"/>
      <protection hidden="1"/>
    </xf>
    <xf numFmtId="0" fontId="71" fillId="4" borderId="0" xfId="0" applyFont="1" applyFill="1" applyAlignment="1" applyProtection="1">
      <alignment horizontal="center" vertical="center"/>
      <protection hidden="1"/>
    </xf>
    <xf numFmtId="38" fontId="71" fillId="3" borderId="40" xfId="2" applyFont="1" applyFill="1" applyBorder="1" applyAlignment="1" applyProtection="1">
      <alignment horizontal="center" vertical="center"/>
      <protection hidden="1"/>
    </xf>
    <xf numFmtId="38" fontId="5" fillId="4" borderId="39" xfId="0" applyNumberFormat="1" applyFont="1" applyFill="1" applyBorder="1" applyProtection="1">
      <alignment vertical="center"/>
      <protection hidden="1"/>
    </xf>
    <xf numFmtId="38" fontId="71" fillId="0" borderId="0" xfId="2" applyFont="1" applyProtection="1">
      <alignment vertical="center"/>
      <protection hidden="1"/>
    </xf>
    <xf numFmtId="38" fontId="71" fillId="4" borderId="39" xfId="0" applyNumberFormat="1" applyFont="1" applyFill="1" applyBorder="1" applyProtection="1">
      <alignment vertical="center"/>
      <protection hidden="1"/>
    </xf>
    <xf numFmtId="38" fontId="71" fillId="4" borderId="27" xfId="2" applyFont="1" applyFill="1" applyBorder="1" applyProtection="1">
      <alignment vertical="center"/>
      <protection hidden="1"/>
    </xf>
    <xf numFmtId="38" fontId="81" fillId="4" borderId="51" xfId="2" applyFont="1" applyFill="1" applyBorder="1" applyAlignment="1" applyProtection="1">
      <alignment horizontal="center" vertical="center"/>
      <protection hidden="1"/>
    </xf>
    <xf numFmtId="38" fontId="81" fillId="4" borderId="10" xfId="2" applyFont="1" applyFill="1" applyBorder="1" applyAlignment="1" applyProtection="1">
      <alignment horizontal="center" vertical="center"/>
      <protection hidden="1"/>
    </xf>
    <xf numFmtId="38" fontId="71" fillId="0" borderId="0" xfId="2" applyFont="1" applyFill="1" applyProtection="1">
      <alignment vertical="center"/>
      <protection hidden="1"/>
    </xf>
    <xf numFmtId="38" fontId="71" fillId="4" borderId="0" xfId="2" applyFont="1" applyFill="1" applyBorder="1" applyAlignment="1" applyProtection="1">
      <alignment horizontal="center" vertical="center"/>
      <protection hidden="1"/>
    </xf>
    <xf numFmtId="38" fontId="71" fillId="4" borderId="0" xfId="2" applyFont="1" applyFill="1" applyBorder="1" applyAlignment="1" applyProtection="1">
      <alignment horizontal="right" vertical="center"/>
      <protection hidden="1"/>
    </xf>
    <xf numFmtId="38" fontId="5" fillId="4" borderId="39" xfId="0" applyNumberFormat="1" applyFont="1" applyFill="1" applyBorder="1" applyAlignment="1" applyProtection="1">
      <alignment horizontal="center" vertical="center"/>
      <protection hidden="1"/>
    </xf>
    <xf numFmtId="38" fontId="30" fillId="7" borderId="38" xfId="2" applyFont="1" applyFill="1" applyBorder="1" applyAlignment="1" applyProtection="1">
      <alignment horizontal="center" vertical="center" wrapText="1"/>
      <protection hidden="1"/>
    </xf>
    <xf numFmtId="38" fontId="30" fillId="8" borderId="38" xfId="2" applyFont="1" applyFill="1" applyBorder="1" applyAlignment="1" applyProtection="1">
      <alignment horizontal="center" vertical="center" wrapText="1"/>
      <protection hidden="1"/>
    </xf>
    <xf numFmtId="38" fontId="30" fillId="9" borderId="38" xfId="2"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protection hidden="1"/>
    </xf>
    <xf numFmtId="10" fontId="5" fillId="4" borderId="42" xfId="1" applyNumberFormat="1" applyFont="1" applyFill="1" applyBorder="1" applyProtection="1">
      <alignment vertical="center"/>
      <protection hidden="1"/>
    </xf>
    <xf numFmtId="0" fontId="5" fillId="4" borderId="12" xfId="0" applyFont="1" applyFill="1" applyBorder="1" applyAlignment="1" applyProtection="1">
      <alignment horizontal="center" vertical="center"/>
      <protection hidden="1"/>
    </xf>
    <xf numFmtId="38" fontId="11" fillId="4" borderId="24" xfId="2" applyFont="1" applyFill="1" applyBorder="1" applyProtection="1">
      <alignment vertical="center"/>
      <protection hidden="1"/>
    </xf>
    <xf numFmtId="38" fontId="11" fillId="4" borderId="25" xfId="2" applyFont="1" applyFill="1" applyBorder="1" applyProtection="1">
      <alignment vertical="center"/>
      <protection hidden="1"/>
    </xf>
    <xf numFmtId="38" fontId="11" fillId="4" borderId="26" xfId="2" applyFont="1" applyFill="1" applyBorder="1" applyProtection="1">
      <alignment vertical="center"/>
      <protection hidden="1"/>
    </xf>
    <xf numFmtId="0" fontId="30" fillId="4" borderId="52" xfId="0" applyFont="1" applyFill="1" applyBorder="1" applyAlignment="1" applyProtection="1">
      <alignment horizontal="center" vertical="center"/>
      <protection hidden="1"/>
    </xf>
    <xf numFmtId="0" fontId="30" fillId="3" borderId="52" xfId="0" applyFont="1" applyFill="1" applyBorder="1" applyAlignment="1" applyProtection="1">
      <alignment horizontal="center" vertical="center"/>
      <protection hidden="1"/>
    </xf>
    <xf numFmtId="10" fontId="11" fillId="4" borderId="53" xfId="1" applyNumberFormat="1" applyFont="1" applyFill="1" applyBorder="1" applyProtection="1">
      <alignment vertical="center"/>
      <protection hidden="1"/>
    </xf>
    <xf numFmtId="10" fontId="11" fillId="4" borderId="54" xfId="1" applyNumberFormat="1" applyFont="1" applyFill="1" applyBorder="1" applyProtection="1">
      <alignment vertical="center"/>
      <protection hidden="1"/>
    </xf>
    <xf numFmtId="10" fontId="11" fillId="4" borderId="55" xfId="1" applyNumberFormat="1" applyFont="1" applyFill="1" applyBorder="1" applyProtection="1">
      <alignment vertical="center"/>
      <protection hidden="1"/>
    </xf>
    <xf numFmtId="10" fontId="5" fillId="4" borderId="56" xfId="1" applyNumberFormat="1" applyFont="1" applyFill="1" applyBorder="1" applyProtection="1">
      <alignment vertical="center"/>
      <protection hidden="1"/>
    </xf>
    <xf numFmtId="0" fontId="5" fillId="4" borderId="1" xfId="0" applyFont="1" applyFill="1" applyBorder="1" applyProtection="1">
      <alignment vertical="center"/>
      <protection hidden="1"/>
    </xf>
    <xf numFmtId="38" fontId="81" fillId="4" borderId="11" xfId="2" applyFont="1" applyFill="1" applyBorder="1" applyAlignment="1" applyProtection="1">
      <alignment horizontal="center" vertical="center"/>
      <protection hidden="1"/>
    </xf>
    <xf numFmtId="38" fontId="82" fillId="3" borderId="12" xfId="2" applyFont="1" applyFill="1" applyBorder="1" applyAlignment="1" applyProtection="1">
      <alignment horizontal="center" vertical="center"/>
      <protection hidden="1"/>
    </xf>
    <xf numFmtId="0" fontId="79" fillId="0" borderId="0" xfId="0" applyFont="1" applyAlignment="1" applyProtection="1">
      <alignment horizontal="center" vertical="center"/>
      <protection hidden="1"/>
    </xf>
    <xf numFmtId="38" fontId="30" fillId="3" borderId="40" xfId="2" applyFont="1" applyFill="1" applyBorder="1" applyAlignment="1" applyProtection="1">
      <alignment horizontal="center" vertical="center"/>
      <protection hidden="1"/>
    </xf>
    <xf numFmtId="38" fontId="82" fillId="3" borderId="40" xfId="2" applyFont="1" applyFill="1" applyBorder="1" applyAlignment="1" applyProtection="1">
      <alignment horizontal="center" vertical="center"/>
      <protection hidden="1"/>
    </xf>
    <xf numFmtId="38" fontId="71" fillId="5" borderId="57" xfId="2" applyFont="1" applyFill="1" applyBorder="1" applyAlignment="1" applyProtection="1">
      <alignment horizontal="center" vertical="center"/>
      <protection hidden="1"/>
    </xf>
    <xf numFmtId="38" fontId="71" fillId="6" borderId="58" xfId="2" applyFont="1" applyFill="1" applyBorder="1" applyAlignment="1" applyProtection="1">
      <alignment horizontal="center" vertical="center"/>
      <protection hidden="1"/>
    </xf>
    <xf numFmtId="38" fontId="71" fillId="6" borderId="59" xfId="2" applyFont="1" applyFill="1" applyBorder="1" applyAlignment="1" applyProtection="1">
      <alignment horizontal="center" vertical="center"/>
      <protection hidden="1"/>
    </xf>
    <xf numFmtId="38" fontId="83" fillId="6" borderId="60" xfId="2" applyFont="1" applyFill="1" applyBorder="1" applyProtection="1">
      <alignment vertical="center"/>
      <protection hidden="1"/>
    </xf>
    <xf numFmtId="38" fontId="83" fillId="6" borderId="12" xfId="2" applyFont="1" applyFill="1" applyBorder="1" applyProtection="1">
      <alignment vertical="center"/>
      <protection hidden="1"/>
    </xf>
    <xf numFmtId="38" fontId="83" fillId="6" borderId="61" xfId="2" applyFont="1" applyFill="1" applyBorder="1" applyProtection="1">
      <alignment vertical="center"/>
      <protection hidden="1"/>
    </xf>
    <xf numFmtId="38" fontId="83" fillId="6" borderId="62" xfId="2" applyFont="1" applyFill="1" applyBorder="1" applyProtection="1">
      <alignment vertical="center"/>
      <protection hidden="1"/>
    </xf>
    <xf numFmtId="38" fontId="83" fillId="6" borderId="34" xfId="2" applyFont="1" applyFill="1" applyBorder="1" applyProtection="1">
      <alignment vertical="center"/>
      <protection hidden="1"/>
    </xf>
    <xf numFmtId="38" fontId="83" fillId="6" borderId="35" xfId="2" applyFont="1" applyFill="1" applyBorder="1" applyProtection="1">
      <alignment vertical="center"/>
      <protection hidden="1"/>
    </xf>
    <xf numFmtId="0" fontId="81" fillId="6" borderId="10" xfId="0" applyFont="1" applyFill="1" applyBorder="1" applyAlignment="1" applyProtection="1">
      <alignment horizontal="center" vertical="center"/>
      <protection hidden="1"/>
    </xf>
    <xf numFmtId="0" fontId="81" fillId="6" borderId="11" xfId="0" applyFont="1" applyFill="1" applyBorder="1" applyAlignment="1" applyProtection="1">
      <alignment horizontal="center" vertical="center"/>
      <protection hidden="1"/>
    </xf>
    <xf numFmtId="0" fontId="71" fillId="0" borderId="0" xfId="0" applyFont="1" applyProtection="1">
      <alignment vertical="center"/>
      <protection hidden="1"/>
    </xf>
    <xf numFmtId="38" fontId="84" fillId="5" borderId="43" xfId="2" applyFont="1" applyFill="1" applyBorder="1" applyAlignment="1" applyProtection="1">
      <alignment horizontal="center" vertical="center"/>
      <protection hidden="1"/>
    </xf>
    <xf numFmtId="38" fontId="14" fillId="5" borderId="38" xfId="2" applyFont="1" applyFill="1" applyBorder="1" applyAlignment="1" applyProtection="1">
      <alignment horizontal="center" vertical="center" wrapText="1"/>
      <protection hidden="1"/>
    </xf>
    <xf numFmtId="38" fontId="85" fillId="6" borderId="41" xfId="2" applyFont="1" applyFill="1" applyBorder="1" applyAlignment="1" applyProtection="1">
      <alignment horizontal="center" vertical="center" wrapText="1"/>
      <protection hidden="1"/>
    </xf>
    <xf numFmtId="38" fontId="85" fillId="6" borderId="45" xfId="2" applyFont="1" applyFill="1" applyBorder="1" applyAlignment="1" applyProtection="1">
      <alignment horizontal="center" vertical="center" wrapText="1"/>
      <protection hidden="1"/>
    </xf>
    <xf numFmtId="38" fontId="85" fillId="6" borderId="42" xfId="2" applyFont="1" applyFill="1" applyBorder="1" applyAlignment="1" applyProtection="1">
      <alignment horizontal="center" vertical="center" wrapText="1"/>
      <protection hidden="1"/>
    </xf>
    <xf numFmtId="38" fontId="81" fillId="6" borderId="10" xfId="2" applyFont="1" applyFill="1" applyBorder="1" applyProtection="1">
      <alignment vertical="center"/>
      <protection hidden="1"/>
    </xf>
    <xf numFmtId="38" fontId="81" fillId="6" borderId="11" xfId="2" applyFont="1" applyFill="1" applyBorder="1" applyProtection="1">
      <alignment vertical="center"/>
      <protection hidden="1"/>
    </xf>
    <xf numFmtId="38" fontId="5" fillId="5" borderId="57" xfId="2" applyFont="1" applyFill="1" applyBorder="1" applyAlignment="1" applyProtection="1">
      <alignment horizontal="center" vertical="center"/>
      <protection hidden="1"/>
    </xf>
    <xf numFmtId="38" fontId="38" fillId="6" borderId="59" xfId="2" applyFont="1" applyFill="1" applyBorder="1" applyAlignment="1" applyProtection="1">
      <alignment horizontal="center" vertical="center"/>
      <protection hidden="1"/>
    </xf>
    <xf numFmtId="38" fontId="30" fillId="4" borderId="0" xfId="2" applyFont="1" applyFill="1" applyBorder="1" applyAlignment="1" applyProtection="1">
      <alignment horizontal="center" vertical="center"/>
      <protection hidden="1"/>
    </xf>
    <xf numFmtId="38" fontId="5" fillId="3" borderId="40" xfId="2" applyFont="1" applyFill="1" applyBorder="1" applyAlignment="1" applyProtection="1">
      <alignment horizontal="center" vertical="center"/>
      <protection hidden="1"/>
    </xf>
    <xf numFmtId="38" fontId="30" fillId="4" borderId="30" xfId="2" applyFont="1" applyFill="1" applyBorder="1" applyAlignment="1" applyProtection="1">
      <alignment vertical="center" wrapText="1"/>
      <protection hidden="1"/>
    </xf>
    <xf numFmtId="38" fontId="30" fillId="3" borderId="31" xfId="2" applyFont="1" applyFill="1" applyBorder="1" applyAlignment="1" applyProtection="1">
      <alignment horizontal="center" vertical="center" wrapText="1"/>
      <protection hidden="1"/>
    </xf>
    <xf numFmtId="38" fontId="30" fillId="3" borderId="12" xfId="2" applyFont="1" applyFill="1" applyBorder="1" applyAlignment="1" applyProtection="1">
      <alignment horizontal="right" vertical="center"/>
      <protection hidden="1"/>
    </xf>
    <xf numFmtId="38" fontId="30" fillId="5" borderId="12" xfId="2" applyFont="1" applyFill="1" applyBorder="1" applyAlignment="1" applyProtection="1">
      <alignment horizontal="center" vertical="center"/>
      <protection hidden="1"/>
    </xf>
    <xf numFmtId="38" fontId="86" fillId="0" borderId="32" xfId="2" applyFont="1" applyFill="1" applyBorder="1" applyAlignment="1" applyProtection="1">
      <alignment horizontal="left" vertical="center"/>
      <protection hidden="1"/>
    </xf>
    <xf numFmtId="0" fontId="87" fillId="0" borderId="0" xfId="0" applyFont="1" applyAlignment="1" applyProtection="1">
      <alignment horizontal="center"/>
      <protection hidden="1"/>
    </xf>
    <xf numFmtId="0" fontId="30" fillId="3" borderId="39" xfId="0" applyFont="1" applyFill="1" applyBorder="1" applyAlignment="1" applyProtection="1">
      <alignment horizontal="center" vertical="center"/>
      <protection hidden="1"/>
    </xf>
    <xf numFmtId="38" fontId="82" fillId="3" borderId="37" xfId="2" applyFont="1" applyFill="1" applyBorder="1" applyAlignment="1" applyProtection="1">
      <alignment horizontal="center" vertical="center"/>
      <protection hidden="1"/>
    </xf>
    <xf numFmtId="10" fontId="5" fillId="4" borderId="51" xfId="1" applyNumberFormat="1" applyFont="1" applyFill="1" applyBorder="1" applyAlignment="1" applyProtection="1">
      <alignment horizontal="center" vertical="center"/>
      <protection hidden="1"/>
    </xf>
    <xf numFmtId="0" fontId="5" fillId="10" borderId="43" xfId="0" applyFont="1" applyFill="1" applyBorder="1" applyAlignment="1" applyProtection="1">
      <alignment horizontal="center" vertical="center"/>
      <protection hidden="1"/>
    </xf>
    <xf numFmtId="0" fontId="5" fillId="3" borderId="44" xfId="0" applyFont="1" applyFill="1" applyBorder="1" applyAlignment="1" applyProtection="1">
      <alignment horizontal="center" vertical="center"/>
      <protection hidden="1"/>
    </xf>
    <xf numFmtId="38" fontId="5" fillId="3" borderId="27" xfId="2" applyFont="1" applyFill="1" applyBorder="1" applyAlignment="1" applyProtection="1">
      <alignment horizontal="center" vertical="center"/>
      <protection hidden="1"/>
    </xf>
    <xf numFmtId="38" fontId="5" fillId="4" borderId="0" xfId="2" applyFont="1" applyFill="1" applyBorder="1" applyProtection="1">
      <alignment vertical="center"/>
      <protection hidden="1"/>
    </xf>
    <xf numFmtId="38" fontId="11" fillId="4" borderId="63" xfId="2" applyFont="1" applyFill="1" applyBorder="1" applyProtection="1">
      <alignment vertical="center"/>
      <protection hidden="1"/>
    </xf>
    <xf numFmtId="10" fontId="5" fillId="4" borderId="31" xfId="1" applyNumberFormat="1" applyFont="1" applyFill="1" applyBorder="1" applyAlignment="1" applyProtection="1">
      <alignment horizontal="center" vertical="center"/>
      <protection hidden="1"/>
    </xf>
    <xf numFmtId="0" fontId="77" fillId="0" borderId="16" xfId="0" applyFont="1" applyBorder="1" applyAlignment="1" applyProtection="1">
      <alignment horizontal="center" vertical="center"/>
      <protection locked="0"/>
    </xf>
    <xf numFmtId="0" fontId="77" fillId="0" borderId="10" xfId="0" applyFont="1" applyBorder="1" applyAlignment="1" applyProtection="1">
      <alignment horizontal="center" vertical="center"/>
      <protection locked="0"/>
    </xf>
    <xf numFmtId="0" fontId="77" fillId="0" borderId="16" xfId="0" applyFont="1" applyBorder="1" applyAlignment="1" applyProtection="1">
      <alignment horizontal="center" wrapText="1"/>
      <protection locked="0"/>
    </xf>
    <xf numFmtId="0" fontId="77" fillId="0" borderId="10" xfId="0" applyFont="1" applyBorder="1" applyAlignment="1" applyProtection="1">
      <alignment horizontal="center" wrapText="1"/>
      <protection locked="0"/>
    </xf>
    <xf numFmtId="0" fontId="77" fillId="0" borderId="0" xfId="0" applyFont="1" applyProtection="1">
      <alignment vertical="center"/>
      <protection hidden="1"/>
    </xf>
    <xf numFmtId="0" fontId="5" fillId="5" borderId="30" xfId="0" applyFont="1" applyFill="1" applyBorder="1" applyAlignment="1" applyProtection="1">
      <alignment horizontal="center"/>
      <protection hidden="1"/>
    </xf>
    <xf numFmtId="38" fontId="76" fillId="0" borderId="0" xfId="2" applyFont="1" applyFill="1" applyBorder="1" applyAlignment="1" applyProtection="1">
      <alignment horizontal="center" vertical="center"/>
      <protection hidden="1"/>
    </xf>
    <xf numFmtId="0" fontId="88" fillId="0" borderId="0" xfId="0" applyFont="1" applyAlignment="1" applyProtection="1">
      <alignment horizontal="center" vertical="center"/>
      <protection hidden="1"/>
    </xf>
    <xf numFmtId="0" fontId="69" fillId="0" borderId="0" xfId="0" applyFont="1" applyAlignment="1" applyProtection="1">
      <alignment horizontal="left" vertical="center"/>
      <protection hidden="1"/>
    </xf>
    <xf numFmtId="0" fontId="89" fillId="0" borderId="0" xfId="0" applyFont="1" applyProtection="1">
      <alignment vertical="center"/>
      <protection hidden="1"/>
    </xf>
    <xf numFmtId="0" fontId="71" fillId="5" borderId="65" xfId="0" applyFont="1" applyFill="1" applyBorder="1" applyAlignment="1" applyProtection="1">
      <alignment horizontal="center" vertical="center"/>
      <protection hidden="1"/>
    </xf>
    <xf numFmtId="0" fontId="71" fillId="5" borderId="66" xfId="0" applyFont="1" applyFill="1" applyBorder="1" applyAlignment="1" applyProtection="1">
      <alignment horizontal="center" vertical="center"/>
      <protection hidden="1"/>
    </xf>
    <xf numFmtId="0" fontId="81" fillId="6" borderId="16" xfId="0" applyFont="1" applyFill="1" applyBorder="1" applyAlignment="1" applyProtection="1">
      <alignment horizontal="center" vertical="center"/>
      <protection hidden="1"/>
    </xf>
    <xf numFmtId="38" fontId="81" fillId="6" borderId="16" xfId="2" applyFont="1" applyFill="1" applyBorder="1" applyProtection="1">
      <alignment vertical="center"/>
      <protection hidden="1"/>
    </xf>
    <xf numFmtId="38" fontId="71" fillId="4" borderId="15" xfId="2" applyFont="1" applyFill="1" applyBorder="1" applyAlignment="1" applyProtection="1">
      <alignment horizontal="center" vertical="center"/>
      <protection hidden="1"/>
    </xf>
    <xf numFmtId="38" fontId="81" fillId="4" borderId="16" xfId="2" applyFont="1" applyFill="1" applyBorder="1" applyAlignment="1" applyProtection="1">
      <alignment horizontal="center" vertical="center"/>
      <protection hidden="1"/>
    </xf>
    <xf numFmtId="38" fontId="71" fillId="4" borderId="16" xfId="2" applyFont="1" applyFill="1" applyBorder="1" applyAlignment="1" applyProtection="1">
      <alignment horizontal="right" vertical="center"/>
      <protection hidden="1"/>
    </xf>
    <xf numFmtId="38" fontId="71" fillId="4" borderId="16" xfId="2" applyFont="1" applyFill="1" applyBorder="1" applyAlignment="1" applyProtection="1">
      <alignment horizontal="center" vertical="center"/>
      <protection hidden="1"/>
    </xf>
    <xf numFmtId="38" fontId="71" fillId="4" borderId="10" xfId="2" applyFont="1" applyFill="1" applyBorder="1" applyAlignment="1" applyProtection="1">
      <alignment horizontal="right" vertical="center"/>
      <protection hidden="1"/>
    </xf>
    <xf numFmtId="38" fontId="75" fillId="0" borderId="16" xfId="2" applyFont="1" applyFill="1" applyBorder="1" applyAlignment="1" applyProtection="1">
      <alignment horizontal="center" vertical="center"/>
      <protection locked="0"/>
    </xf>
    <xf numFmtId="38" fontId="75" fillId="0" borderId="10" xfId="2" applyFont="1" applyFill="1" applyBorder="1" applyAlignment="1" applyProtection="1">
      <alignment horizontal="center" vertical="center"/>
      <protection locked="0"/>
    </xf>
    <xf numFmtId="38" fontId="0" fillId="0" borderId="0" xfId="2" applyFont="1" applyAlignment="1" applyProtection="1">
      <alignment horizontal="center" vertical="center"/>
      <protection hidden="1"/>
    </xf>
    <xf numFmtId="38" fontId="0" fillId="0" borderId="0" xfId="2" applyFont="1" applyProtection="1">
      <alignment vertical="center"/>
      <protection hidden="1"/>
    </xf>
    <xf numFmtId="38" fontId="83" fillId="0" borderId="0" xfId="2" applyFont="1" applyProtection="1">
      <alignment vertical="center"/>
      <protection hidden="1"/>
    </xf>
    <xf numFmtId="38" fontId="37" fillId="0" borderId="0" xfId="2" applyFont="1" applyProtection="1">
      <alignment vertical="center"/>
      <protection hidden="1"/>
    </xf>
    <xf numFmtId="0" fontId="31" fillId="0" borderId="0" xfId="0" applyFont="1" applyProtection="1">
      <alignment vertical="center"/>
      <protection hidden="1"/>
    </xf>
    <xf numFmtId="38" fontId="37" fillId="0" borderId="0" xfId="2" applyFont="1" applyAlignment="1" applyProtection="1">
      <alignment horizontal="center" vertical="center"/>
      <protection hidden="1"/>
    </xf>
    <xf numFmtId="38" fontId="2" fillId="5" borderId="13" xfId="2" applyFont="1" applyFill="1" applyBorder="1" applyAlignment="1" applyProtection="1">
      <alignment horizontal="center" vertical="center"/>
      <protection hidden="1"/>
    </xf>
    <xf numFmtId="38" fontId="2" fillId="5" borderId="68" xfId="2" applyFont="1" applyFill="1" applyBorder="1" applyAlignment="1" applyProtection="1">
      <alignment horizontal="center" vertical="center"/>
      <protection hidden="1"/>
    </xf>
    <xf numFmtId="38" fontId="2" fillId="5" borderId="69" xfId="2" applyFont="1" applyFill="1" applyBorder="1" applyAlignment="1" applyProtection="1">
      <alignment horizontal="center" vertical="center"/>
      <protection hidden="1"/>
    </xf>
    <xf numFmtId="38" fontId="2" fillId="5" borderId="70" xfId="2" applyFont="1" applyFill="1" applyBorder="1" applyAlignment="1" applyProtection="1">
      <alignment horizontal="center" vertical="center"/>
      <protection hidden="1"/>
    </xf>
    <xf numFmtId="38" fontId="2" fillId="5" borderId="71" xfId="2" applyFont="1" applyFill="1" applyBorder="1" applyAlignment="1" applyProtection="1">
      <alignment horizontal="center" vertical="center"/>
      <protection hidden="1"/>
    </xf>
    <xf numFmtId="38" fontId="2" fillId="6" borderId="13" xfId="2" applyFont="1" applyFill="1" applyBorder="1" applyProtection="1">
      <alignment vertical="center"/>
      <protection hidden="1"/>
    </xf>
    <xf numFmtId="38" fontId="2" fillId="6" borderId="44" xfId="2" applyFont="1" applyFill="1" applyBorder="1" applyProtection="1">
      <alignment vertical="center"/>
      <protection hidden="1"/>
    </xf>
    <xf numFmtId="38" fontId="0" fillId="0" borderId="0" xfId="2" applyFont="1" applyBorder="1" applyProtection="1">
      <alignment vertical="center"/>
      <protection hidden="1"/>
    </xf>
    <xf numFmtId="38" fontId="0" fillId="0" borderId="28" xfId="2" applyFont="1" applyBorder="1" applyProtection="1">
      <alignment vertical="center"/>
      <protection hidden="1"/>
    </xf>
    <xf numFmtId="0" fontId="0" fillId="6" borderId="2" xfId="0" applyFill="1" applyBorder="1" applyProtection="1">
      <alignment vertical="center"/>
      <protection hidden="1"/>
    </xf>
    <xf numFmtId="0" fontId="0" fillId="6" borderId="3" xfId="0" applyFill="1" applyBorder="1" applyProtection="1">
      <alignment vertical="center"/>
      <protection hidden="1"/>
    </xf>
    <xf numFmtId="0" fontId="0" fillId="6" borderId="4" xfId="0" applyFill="1" applyBorder="1" applyProtection="1">
      <alignment vertical="center"/>
      <protection hidden="1"/>
    </xf>
    <xf numFmtId="0" fontId="0" fillId="6" borderId="5" xfId="0" applyFill="1" applyBorder="1" applyProtection="1">
      <alignment vertical="center"/>
      <protection hidden="1"/>
    </xf>
    <xf numFmtId="0" fontId="17" fillId="6" borderId="0" xfId="0" applyFont="1" applyFill="1" applyProtection="1">
      <alignment vertical="center"/>
      <protection hidden="1"/>
    </xf>
    <xf numFmtId="0" fontId="0" fillId="6" borderId="0" xfId="0" applyFill="1" applyProtection="1">
      <alignment vertical="center"/>
      <protection hidden="1"/>
    </xf>
    <xf numFmtId="0" fontId="0" fillId="6" borderId="6" xfId="0" applyFill="1" applyBorder="1" applyProtection="1">
      <alignment vertical="center"/>
      <protection hidden="1"/>
    </xf>
    <xf numFmtId="0" fontId="18" fillId="6" borderId="0" xfId="0" applyFont="1" applyFill="1" applyProtection="1">
      <alignment vertical="center"/>
      <protection hidden="1"/>
    </xf>
    <xf numFmtId="0" fontId="2" fillId="0" borderId="0" xfId="0" applyFont="1" applyProtection="1">
      <alignment vertical="center"/>
      <protection hidden="1"/>
    </xf>
    <xf numFmtId="0" fontId="83" fillId="6" borderId="0" xfId="0" applyFont="1" applyFill="1" applyProtection="1">
      <alignment vertical="center"/>
      <protection hidden="1"/>
    </xf>
    <xf numFmtId="0" fontId="20" fillId="10" borderId="0" xfId="0" applyFont="1" applyFill="1" applyProtection="1">
      <alignment vertical="center"/>
      <protection hidden="1"/>
    </xf>
    <xf numFmtId="0" fontId="0" fillId="10" borderId="0" xfId="0" applyFill="1" applyProtection="1">
      <alignment vertical="center"/>
      <protection hidden="1"/>
    </xf>
    <xf numFmtId="0" fontId="19" fillId="6" borderId="0" xfId="0" applyFont="1" applyFill="1" applyProtection="1">
      <alignment vertical="center"/>
      <protection hidden="1"/>
    </xf>
    <xf numFmtId="0" fontId="20" fillId="6" borderId="0" xfId="0" applyFont="1" applyFill="1" applyProtection="1">
      <alignment vertical="center"/>
      <protection hidden="1"/>
    </xf>
    <xf numFmtId="0" fontId="83" fillId="0" borderId="0" xfId="0" applyFont="1" applyProtection="1">
      <alignment vertical="center"/>
      <protection hidden="1"/>
    </xf>
    <xf numFmtId="0" fontId="20" fillId="10" borderId="0" xfId="0" applyFont="1" applyFill="1" applyAlignment="1" applyProtection="1">
      <alignment horizontal="left" vertical="center"/>
      <protection hidden="1"/>
    </xf>
    <xf numFmtId="0" fontId="20" fillId="6" borderId="0" xfId="0" applyFont="1" applyFill="1" applyAlignment="1" applyProtection="1">
      <alignment horizontal="left" vertical="center"/>
      <protection hidden="1"/>
    </xf>
    <xf numFmtId="0" fontId="30" fillId="6" borderId="0" xfId="0" applyFont="1" applyFill="1" applyProtection="1">
      <alignment vertical="center"/>
      <protection hidden="1"/>
    </xf>
    <xf numFmtId="0" fontId="0" fillId="6" borderId="7" xfId="0" applyFill="1" applyBorder="1" applyProtection="1">
      <alignment vertical="center"/>
      <protection hidden="1"/>
    </xf>
    <xf numFmtId="0" fontId="0" fillId="6" borderId="8" xfId="0" applyFill="1" applyBorder="1" applyProtection="1">
      <alignment vertical="center"/>
      <protection hidden="1"/>
    </xf>
    <xf numFmtId="0" fontId="0" fillId="6" borderId="9" xfId="0" applyFill="1" applyBorder="1" applyProtection="1">
      <alignment vertical="center"/>
      <protection hidden="1"/>
    </xf>
    <xf numFmtId="38" fontId="44" fillId="0" borderId="0" xfId="2" applyFont="1" applyFill="1" applyBorder="1" applyAlignment="1" applyProtection="1">
      <alignment horizontal="left" vertical="center"/>
      <protection hidden="1"/>
    </xf>
    <xf numFmtId="38" fontId="91" fillId="0" borderId="0" xfId="2" quotePrefix="1" applyFont="1" applyAlignment="1" applyProtection="1">
      <alignment horizontal="center" vertical="center"/>
      <protection hidden="1"/>
    </xf>
    <xf numFmtId="38" fontId="72" fillId="0" borderId="0" xfId="2" applyFont="1" applyFill="1" applyProtection="1">
      <alignment vertical="center"/>
      <protection hidden="1"/>
    </xf>
    <xf numFmtId="38" fontId="92" fillId="0" borderId="43" xfId="2" quotePrefix="1" applyFont="1" applyBorder="1" applyAlignment="1" applyProtection="1">
      <alignment horizontal="center" vertical="center"/>
      <protection locked="0"/>
    </xf>
    <xf numFmtId="38" fontId="83" fillId="5" borderId="57" xfId="2" applyFont="1" applyFill="1" applyBorder="1" applyAlignment="1" applyProtection="1">
      <alignment horizontal="center" vertical="center" wrapText="1"/>
      <protection hidden="1"/>
    </xf>
    <xf numFmtId="38" fontId="2" fillId="5" borderId="58" xfId="2" applyFont="1" applyFill="1" applyBorder="1" applyAlignment="1" applyProtection="1">
      <alignment horizontal="center" vertical="center" wrapText="1"/>
      <protection hidden="1"/>
    </xf>
    <xf numFmtId="38" fontId="9" fillId="5" borderId="58" xfId="2" applyFont="1" applyFill="1" applyBorder="1" applyAlignment="1" applyProtection="1">
      <alignment horizontal="center" vertical="center" wrapText="1"/>
      <protection hidden="1"/>
    </xf>
    <xf numFmtId="38" fontId="5" fillId="5" borderId="58" xfId="2" applyFont="1" applyFill="1" applyBorder="1" applyAlignment="1" applyProtection="1">
      <alignment horizontal="center" vertical="center" wrapText="1"/>
      <protection hidden="1"/>
    </xf>
    <xf numFmtId="38" fontId="5" fillId="5" borderId="59" xfId="2" applyFont="1" applyFill="1" applyBorder="1" applyAlignment="1" applyProtection="1">
      <alignment horizontal="center" vertical="center" wrapText="1"/>
      <protection hidden="1"/>
    </xf>
    <xf numFmtId="38" fontId="12" fillId="5" borderId="74" xfId="2" applyFont="1" applyFill="1" applyBorder="1" applyAlignment="1" applyProtection="1">
      <alignment horizontal="center" vertical="center"/>
      <protection hidden="1"/>
    </xf>
    <xf numFmtId="38" fontId="12" fillId="5" borderId="59" xfId="2" applyFont="1" applyFill="1" applyBorder="1" applyAlignment="1" applyProtection="1">
      <alignment horizontal="center" vertical="center"/>
      <protection hidden="1"/>
    </xf>
    <xf numFmtId="38" fontId="12" fillId="5" borderId="43" xfId="2" applyFont="1" applyFill="1" applyBorder="1" applyAlignment="1" applyProtection="1">
      <alignment horizontal="center" vertical="center"/>
      <protection hidden="1"/>
    </xf>
    <xf numFmtId="38" fontId="83" fillId="6" borderId="68" xfId="2" applyFont="1" applyFill="1" applyBorder="1" applyAlignment="1" applyProtection="1">
      <alignment horizontal="center" vertical="center"/>
      <protection hidden="1"/>
    </xf>
    <xf numFmtId="38" fontId="2" fillId="6" borderId="69" xfId="2" applyFont="1" applyFill="1" applyBorder="1" applyAlignment="1" applyProtection="1">
      <alignment horizontal="center" vertical="center"/>
      <protection hidden="1"/>
    </xf>
    <xf numFmtId="38" fontId="2" fillId="6" borderId="69" xfId="2" applyFont="1" applyFill="1" applyBorder="1" applyProtection="1">
      <alignment vertical="center"/>
      <protection hidden="1"/>
    </xf>
    <xf numFmtId="38" fontId="2" fillId="6" borderId="71" xfId="2" applyFont="1" applyFill="1" applyBorder="1" applyProtection="1">
      <alignment vertical="center"/>
      <protection hidden="1"/>
    </xf>
    <xf numFmtId="38" fontId="46" fillId="6" borderId="68" xfId="2" applyFont="1" applyFill="1" applyBorder="1" applyProtection="1">
      <alignment vertical="center"/>
      <protection hidden="1"/>
    </xf>
    <xf numFmtId="38" fontId="46" fillId="6" borderId="70" xfId="2" applyFont="1" applyFill="1" applyBorder="1" applyProtection="1">
      <alignment vertical="center"/>
      <protection hidden="1"/>
    </xf>
    <xf numFmtId="38" fontId="83" fillId="6" borderId="60" xfId="2" applyFont="1" applyFill="1" applyBorder="1" applyAlignment="1" applyProtection="1">
      <alignment horizontal="center" vertical="center"/>
      <protection hidden="1"/>
    </xf>
    <xf numFmtId="38" fontId="2" fillId="6" borderId="12" xfId="2" applyFont="1" applyFill="1" applyBorder="1" applyAlignment="1" applyProtection="1">
      <alignment horizontal="center" vertical="center"/>
      <protection hidden="1"/>
    </xf>
    <xf numFmtId="38" fontId="46" fillId="6" borderId="60" xfId="2" applyFont="1" applyFill="1" applyBorder="1" applyProtection="1">
      <alignment vertical="center"/>
      <protection hidden="1"/>
    </xf>
    <xf numFmtId="38" fontId="46" fillId="6" borderId="61" xfId="2" applyFont="1" applyFill="1" applyBorder="1" applyProtection="1">
      <alignment vertical="center"/>
      <protection hidden="1"/>
    </xf>
    <xf numFmtId="38" fontId="83" fillId="6" borderId="62" xfId="2" applyFont="1" applyFill="1" applyBorder="1" applyAlignment="1" applyProtection="1">
      <alignment horizontal="center" vertical="center"/>
      <protection hidden="1"/>
    </xf>
    <xf numFmtId="38" fontId="46" fillId="6" borderId="62" xfId="2" applyFont="1" applyFill="1" applyBorder="1" applyProtection="1">
      <alignment vertical="center"/>
      <protection hidden="1"/>
    </xf>
    <xf numFmtId="38" fontId="46" fillId="6" borderId="35" xfId="2" applyFont="1" applyFill="1" applyBorder="1" applyProtection="1">
      <alignment vertical="center"/>
      <protection hidden="1"/>
    </xf>
    <xf numFmtId="38" fontId="46" fillId="6" borderId="43" xfId="2" applyFont="1" applyFill="1" applyBorder="1" applyProtection="1">
      <alignment vertical="center"/>
      <protection hidden="1"/>
    </xf>
    <xf numFmtId="38" fontId="46" fillId="6" borderId="75" xfId="2" applyFont="1" applyFill="1" applyBorder="1" applyProtection="1">
      <alignment vertical="center"/>
      <protection hidden="1"/>
    </xf>
    <xf numFmtId="38" fontId="83" fillId="6" borderId="72" xfId="2" applyFont="1" applyFill="1" applyBorder="1" applyAlignment="1" applyProtection="1">
      <alignment horizontal="center" vertical="center"/>
      <protection hidden="1"/>
    </xf>
    <xf numFmtId="38" fontId="2" fillId="6" borderId="38" xfId="2" applyFont="1" applyFill="1" applyBorder="1" applyAlignment="1" applyProtection="1">
      <alignment horizontal="center" vertical="center"/>
      <protection hidden="1"/>
    </xf>
    <xf numFmtId="38" fontId="2" fillId="6" borderId="30" xfId="2" applyFont="1" applyFill="1" applyBorder="1" applyProtection="1">
      <alignment vertical="center"/>
      <protection hidden="1"/>
    </xf>
    <xf numFmtId="38" fontId="2" fillId="6" borderId="36" xfId="2" applyFont="1" applyFill="1" applyBorder="1" applyProtection="1">
      <alignment vertical="center"/>
      <protection hidden="1"/>
    </xf>
    <xf numFmtId="38" fontId="2" fillId="6" borderId="34" xfId="2" applyFont="1" applyFill="1" applyBorder="1" applyAlignment="1" applyProtection="1">
      <alignment horizontal="center" vertical="center"/>
      <protection hidden="1"/>
    </xf>
    <xf numFmtId="0" fontId="2" fillId="6" borderId="5" xfId="0" applyFont="1" applyFill="1" applyBorder="1" applyProtection="1">
      <alignment vertical="center"/>
      <protection hidden="1"/>
    </xf>
    <xf numFmtId="0" fontId="83" fillId="6" borderId="6" xfId="0" applyFont="1" applyFill="1" applyBorder="1" applyProtection="1">
      <alignment vertical="center"/>
      <protection hidden="1"/>
    </xf>
    <xf numFmtId="38" fontId="93" fillId="6" borderId="0" xfId="2" applyFont="1" applyFill="1" applyProtection="1">
      <alignment vertical="center"/>
      <protection hidden="1"/>
    </xf>
    <xf numFmtId="0" fontId="82" fillId="6" borderId="0" xfId="0" applyFont="1" applyFill="1" applyProtection="1">
      <alignment vertical="center"/>
      <protection hidden="1"/>
    </xf>
    <xf numFmtId="0" fontId="83" fillId="6" borderId="5" xfId="0" applyFont="1" applyFill="1" applyBorder="1" applyProtection="1">
      <alignment vertical="center"/>
      <protection hidden="1"/>
    </xf>
    <xf numFmtId="0" fontId="48" fillId="0" borderId="0" xfId="0" applyFont="1" applyProtection="1">
      <alignment vertical="center"/>
      <protection hidden="1"/>
    </xf>
    <xf numFmtId="0" fontId="39" fillId="6" borderId="0" xfId="0" applyFont="1" applyFill="1" applyProtection="1">
      <alignment vertical="center"/>
      <protection hidden="1"/>
    </xf>
    <xf numFmtId="0" fontId="49" fillId="0" borderId="0" xfId="0" applyFont="1" applyAlignment="1" applyProtection="1">
      <alignment horizontal="left" vertical="center"/>
      <protection hidden="1"/>
    </xf>
    <xf numFmtId="38" fontId="11" fillId="5" borderId="43" xfId="2" applyFont="1" applyFill="1" applyBorder="1" applyAlignment="1" applyProtection="1">
      <alignment horizontal="center" vertical="center"/>
      <protection hidden="1"/>
    </xf>
    <xf numFmtId="38" fontId="5" fillId="5" borderId="68" xfId="2" applyFont="1" applyFill="1" applyBorder="1" applyAlignment="1" applyProtection="1">
      <alignment horizontal="center" vertical="center" wrapText="1"/>
      <protection hidden="1"/>
    </xf>
    <xf numFmtId="0" fontId="9" fillId="5" borderId="69" xfId="0" applyFont="1" applyFill="1" applyBorder="1" applyAlignment="1" applyProtection="1">
      <alignment horizontal="center" vertical="center" wrapText="1"/>
      <protection hidden="1"/>
    </xf>
    <xf numFmtId="0" fontId="9" fillId="5" borderId="36" xfId="0" applyFont="1" applyFill="1" applyBorder="1" applyAlignment="1" applyProtection="1">
      <alignment horizontal="center" vertical="center" wrapText="1"/>
      <protection hidden="1"/>
    </xf>
    <xf numFmtId="38" fontId="5" fillId="5" borderId="51" xfId="2" applyFont="1" applyFill="1" applyBorder="1" applyAlignment="1" applyProtection="1">
      <alignment horizontal="center" vertical="center" wrapText="1"/>
      <protection hidden="1"/>
    </xf>
    <xf numFmtId="38" fontId="5" fillId="5" borderId="69" xfId="2" applyFont="1" applyFill="1" applyBorder="1" applyAlignment="1" applyProtection="1">
      <alignment horizontal="center" vertical="center" wrapText="1"/>
      <protection hidden="1"/>
    </xf>
    <xf numFmtId="38" fontId="5" fillId="5" borderId="70" xfId="2" applyFont="1" applyFill="1" applyBorder="1" applyAlignment="1" applyProtection="1">
      <alignment horizontal="center" vertical="center" wrapText="1"/>
      <protection hidden="1"/>
    </xf>
    <xf numFmtId="38" fontId="11" fillId="5" borderId="60" xfId="2" applyFont="1" applyFill="1" applyBorder="1" applyAlignment="1" applyProtection="1">
      <alignment horizontal="center" vertical="center"/>
      <protection hidden="1"/>
    </xf>
    <xf numFmtId="38" fontId="11" fillId="0" borderId="12" xfId="2" applyFont="1" applyFill="1" applyBorder="1" applyProtection="1">
      <alignment vertical="center"/>
      <protection hidden="1"/>
    </xf>
    <xf numFmtId="38" fontId="11" fillId="0" borderId="13" xfId="2" applyFont="1" applyFill="1" applyBorder="1" applyProtection="1">
      <alignment vertical="center"/>
      <protection hidden="1"/>
    </xf>
    <xf numFmtId="38" fontId="11" fillId="0" borderId="43" xfId="2" applyFont="1" applyFill="1" applyBorder="1" applyProtection="1">
      <alignment vertical="center"/>
      <protection hidden="1"/>
    </xf>
    <xf numFmtId="38" fontId="11" fillId="0" borderId="40" xfId="2" applyFont="1" applyFill="1" applyBorder="1" applyProtection="1">
      <alignment vertical="center"/>
      <protection hidden="1"/>
    </xf>
    <xf numFmtId="38" fontId="11" fillId="0" borderId="61" xfId="2" applyFont="1" applyFill="1" applyBorder="1" applyProtection="1">
      <alignment vertical="center"/>
      <protection hidden="1"/>
    </xf>
    <xf numFmtId="0" fontId="94" fillId="6" borderId="0" xfId="0" applyFont="1" applyFill="1" applyProtection="1">
      <alignment vertical="center"/>
      <protection hidden="1"/>
    </xf>
    <xf numFmtId="38" fontId="11" fillId="0" borderId="36" xfId="2" applyFont="1" applyFill="1" applyBorder="1" applyProtection="1">
      <alignment vertical="center"/>
      <protection hidden="1"/>
    </xf>
    <xf numFmtId="38" fontId="5" fillId="5" borderId="76" xfId="2" applyFont="1" applyFill="1" applyBorder="1" applyAlignment="1" applyProtection="1">
      <alignment horizontal="center" vertical="center" wrapText="1"/>
      <protection hidden="1"/>
    </xf>
    <xf numFmtId="0" fontId="11" fillId="5" borderId="12" xfId="0" applyFont="1" applyFill="1" applyBorder="1" applyAlignment="1" applyProtection="1">
      <alignment horizontal="center" vertical="center" wrapText="1"/>
      <protection hidden="1"/>
    </xf>
    <xf numFmtId="38" fontId="95" fillId="2" borderId="47" xfId="2" applyFont="1" applyFill="1" applyBorder="1" applyAlignment="1" applyProtection="1">
      <alignment horizontal="center" vertical="center" wrapText="1"/>
      <protection locked="0"/>
    </xf>
    <xf numFmtId="38" fontId="95" fillId="2" borderId="15" xfId="2" applyFont="1" applyFill="1" applyBorder="1" applyAlignment="1" applyProtection="1">
      <alignment horizontal="center" vertical="center" wrapText="1"/>
      <protection locked="0"/>
    </xf>
    <xf numFmtId="38" fontId="95" fillId="2" borderId="10" xfId="2"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hidden="1"/>
    </xf>
    <xf numFmtId="0" fontId="57" fillId="0" borderId="0" xfId="0" applyFont="1" applyAlignment="1" applyProtection="1">
      <protection hidden="1"/>
    </xf>
    <xf numFmtId="0" fontId="57" fillId="0" borderId="0" xfId="0" applyFont="1" applyAlignment="1" applyProtection="1">
      <alignment horizontal="left"/>
      <protection hidden="1"/>
    </xf>
    <xf numFmtId="38" fontId="5" fillId="0" borderId="0" xfId="2" applyFont="1" applyBorder="1" applyAlignment="1" applyProtection="1">
      <protection hidden="1"/>
    </xf>
    <xf numFmtId="0" fontId="8" fillId="0" borderId="0" xfId="0" applyFont="1" applyProtection="1">
      <alignment vertical="center"/>
      <protection hidden="1"/>
    </xf>
    <xf numFmtId="0" fontId="5" fillId="0" borderId="0" xfId="0" applyFont="1" applyAlignment="1" applyProtection="1">
      <protection hidden="1"/>
    </xf>
    <xf numFmtId="0" fontId="14" fillId="0" borderId="0" xfId="0" applyFont="1" applyAlignment="1" applyProtection="1">
      <alignment horizontal="center"/>
      <protection hidden="1"/>
    </xf>
    <xf numFmtId="38" fontId="14" fillId="0" borderId="0" xfId="2" applyFont="1" applyBorder="1" applyAlignment="1" applyProtection="1">
      <alignment horizontal="center"/>
      <protection hidden="1"/>
    </xf>
    <xf numFmtId="0" fontId="100" fillId="0" borderId="0" xfId="0" applyFont="1" applyAlignment="1" applyProtection="1">
      <alignment horizontal="right" vertical="center"/>
      <protection hidden="1"/>
    </xf>
    <xf numFmtId="0" fontId="8" fillId="5" borderId="12" xfId="0" applyFont="1" applyFill="1" applyBorder="1" applyAlignment="1" applyProtection="1">
      <alignment horizontal="center" vertical="center"/>
      <protection hidden="1"/>
    </xf>
    <xf numFmtId="0" fontId="8" fillId="5" borderId="13" xfId="0" applyFont="1" applyFill="1" applyBorder="1" applyProtection="1">
      <alignment vertical="center"/>
      <protection hidden="1"/>
    </xf>
    <xf numFmtId="0" fontId="8" fillId="5" borderId="40" xfId="0" applyFont="1" applyFill="1" applyBorder="1" applyProtection="1">
      <alignment vertical="center"/>
      <protection hidden="1"/>
    </xf>
    <xf numFmtId="0" fontId="14" fillId="5" borderId="12" xfId="0" applyFont="1" applyFill="1" applyBorder="1" applyAlignment="1" applyProtection="1">
      <alignment horizontal="center" vertical="center" wrapText="1"/>
      <protection hidden="1"/>
    </xf>
    <xf numFmtId="38" fontId="5" fillId="5" borderId="13" xfId="2" applyFont="1" applyFill="1" applyBorder="1" applyAlignment="1" applyProtection="1">
      <alignment vertical="center"/>
      <protection hidden="1"/>
    </xf>
    <xf numFmtId="38" fontId="5" fillId="5" borderId="40" xfId="2" applyFont="1" applyFill="1" applyBorder="1" applyAlignment="1" applyProtection="1">
      <alignment horizontal="left" vertical="center"/>
      <protection hidden="1"/>
    </xf>
    <xf numFmtId="0" fontId="12" fillId="5" borderId="12" xfId="0" applyFont="1" applyFill="1" applyBorder="1" applyAlignment="1" applyProtection="1">
      <alignment horizontal="center" vertical="center" wrapText="1"/>
      <protection hidden="1"/>
    </xf>
    <xf numFmtId="38" fontId="10" fillId="5" borderId="13" xfId="2" applyFont="1" applyFill="1" applyBorder="1" applyAlignment="1" applyProtection="1">
      <alignment vertical="center"/>
      <protection hidden="1"/>
    </xf>
    <xf numFmtId="38" fontId="10" fillId="5" borderId="40" xfId="2" applyFont="1" applyFill="1" applyBorder="1" applyAlignment="1" applyProtection="1">
      <alignment vertical="center"/>
      <protection hidden="1"/>
    </xf>
    <xf numFmtId="38" fontId="5" fillId="5" borderId="40" xfId="2" applyFont="1" applyFill="1" applyBorder="1" applyAlignment="1" applyProtection="1">
      <alignment vertical="center"/>
      <protection hidden="1"/>
    </xf>
    <xf numFmtId="38" fontId="58" fillId="6" borderId="15" xfId="2" applyFont="1" applyFill="1" applyBorder="1" applyAlignment="1" applyProtection="1">
      <alignment horizontal="center" vertical="center" wrapText="1"/>
      <protection hidden="1"/>
    </xf>
    <xf numFmtId="38" fontId="58" fillId="6" borderId="10" xfId="2" applyFont="1" applyFill="1" applyBorder="1" applyAlignment="1" applyProtection="1">
      <alignment horizontal="center" vertical="center" wrapText="1"/>
      <protection hidden="1"/>
    </xf>
    <xf numFmtId="0" fontId="5" fillId="6" borderId="77" xfId="0" applyFont="1" applyFill="1" applyBorder="1" applyAlignment="1" applyProtection="1">
      <alignment horizontal="center" vertical="center"/>
      <protection hidden="1"/>
    </xf>
    <xf numFmtId="38" fontId="8" fillId="6" borderId="78" xfId="0" applyNumberFormat="1" applyFont="1" applyFill="1" applyBorder="1" applyProtection="1">
      <alignment vertical="center"/>
      <protection hidden="1"/>
    </xf>
    <xf numFmtId="38" fontId="5" fillId="6" borderId="78" xfId="0" applyNumberFormat="1" applyFont="1" applyFill="1" applyBorder="1" applyProtection="1">
      <alignment vertical="center"/>
      <protection hidden="1"/>
    </xf>
    <xf numFmtId="0" fontId="5" fillId="6" borderId="79" xfId="0" applyFont="1" applyFill="1" applyBorder="1" applyAlignment="1" applyProtection="1">
      <alignment horizontal="center" vertical="center"/>
      <protection hidden="1"/>
    </xf>
    <xf numFmtId="38" fontId="5" fillId="6" borderId="80" xfId="0" applyNumberFormat="1" applyFont="1" applyFill="1" applyBorder="1" applyProtection="1">
      <alignment vertical="center"/>
      <protection hidden="1"/>
    </xf>
    <xf numFmtId="38" fontId="5" fillId="6" borderId="81" xfId="0" applyNumberFormat="1" applyFont="1" applyFill="1" applyBorder="1" applyProtection="1">
      <alignment vertical="center"/>
      <protection hidden="1"/>
    </xf>
    <xf numFmtId="38" fontId="58" fillId="6" borderId="11" xfId="2" applyFont="1" applyFill="1" applyBorder="1" applyAlignment="1" applyProtection="1">
      <alignment horizontal="center" vertical="center" wrapText="1"/>
      <protection hidden="1"/>
    </xf>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00" fillId="0" borderId="0" xfId="0" applyFont="1" applyAlignment="1" applyProtection="1">
      <alignment horizontal="center" vertical="center"/>
      <protection hidden="1"/>
    </xf>
    <xf numFmtId="0" fontId="9" fillId="0" borderId="0" xfId="3" applyFont="1" applyAlignment="1" applyProtection="1">
      <alignment horizontal="center" vertical="center"/>
      <protection hidden="1"/>
    </xf>
    <xf numFmtId="0" fontId="5" fillId="0" borderId="0" xfId="3" applyFont="1" applyAlignment="1" applyProtection="1">
      <alignment horizontal="center" vertical="center"/>
      <protection hidden="1"/>
    </xf>
    <xf numFmtId="38" fontId="100" fillId="0" borderId="0" xfId="2" applyFont="1" applyAlignment="1" applyProtection="1">
      <alignment horizontal="center" vertical="center"/>
      <protection hidden="1"/>
    </xf>
    <xf numFmtId="0" fontId="59" fillId="0" borderId="0" xfId="3" applyFont="1" applyAlignment="1" applyProtection="1">
      <alignment horizontal="center" vertical="center"/>
      <protection hidden="1"/>
    </xf>
    <xf numFmtId="0" fontId="32" fillId="0" borderId="0" xfId="3"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38" fontId="2" fillId="2" borderId="0" xfId="2" applyFont="1" applyFill="1" applyProtection="1">
      <alignment vertical="center"/>
      <protection hidden="1"/>
    </xf>
    <xf numFmtId="38" fontId="85" fillId="2" borderId="0" xfId="2" applyFont="1" applyFill="1" applyBorder="1" applyAlignment="1" applyProtection="1">
      <alignment horizontal="center" vertical="center" wrapText="1"/>
      <protection hidden="1"/>
    </xf>
    <xf numFmtId="38" fontId="2" fillId="2" borderId="0" xfId="2" applyFont="1" applyFill="1" applyBorder="1" applyAlignment="1" applyProtection="1">
      <alignment horizontal="center" vertical="center"/>
      <protection hidden="1"/>
    </xf>
    <xf numFmtId="38" fontId="75" fillId="0" borderId="51" xfId="2" applyFont="1" applyFill="1" applyBorder="1" applyAlignment="1" applyProtection="1">
      <alignment horizontal="center" vertical="center"/>
      <protection locked="0"/>
    </xf>
    <xf numFmtId="0" fontId="30" fillId="3" borderId="32" xfId="0" applyFont="1" applyFill="1" applyBorder="1" applyAlignment="1" applyProtection="1">
      <alignment horizontal="center" vertical="center"/>
      <protection hidden="1"/>
    </xf>
    <xf numFmtId="0" fontId="30" fillId="0" borderId="82" xfId="0" applyFont="1" applyBorder="1" applyAlignment="1" applyProtection="1">
      <alignment horizontal="center" vertical="center"/>
      <protection hidden="1"/>
    </xf>
    <xf numFmtId="10" fontId="5" fillId="0" borderId="82" xfId="1" applyNumberFormat="1" applyFont="1" applyFill="1" applyBorder="1" applyAlignment="1" applyProtection="1">
      <alignment horizontal="center" vertical="center"/>
      <protection hidden="1"/>
    </xf>
    <xf numFmtId="38" fontId="5" fillId="4" borderId="13" xfId="2" applyFont="1" applyFill="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38" fontId="11" fillId="4" borderId="10" xfId="2" applyFont="1" applyFill="1" applyBorder="1" applyAlignment="1" applyProtection="1">
      <alignment horizontal="center"/>
      <protection hidden="1"/>
    </xf>
    <xf numFmtId="38" fontId="11" fillId="4" borderId="16" xfId="2" applyFont="1" applyFill="1" applyBorder="1" applyAlignment="1" applyProtection="1">
      <alignment horizontal="center"/>
      <protection hidden="1"/>
    </xf>
    <xf numFmtId="38" fontId="76" fillId="0" borderId="10" xfId="2" applyFont="1" applyFill="1" applyBorder="1" applyAlignment="1" applyProtection="1">
      <alignment horizontal="center" vertical="center"/>
      <protection locked="0"/>
    </xf>
    <xf numFmtId="38" fontId="101" fillId="0" borderId="0" xfId="2" applyFont="1" applyProtection="1">
      <alignment vertical="center"/>
      <protection hidden="1"/>
    </xf>
    <xf numFmtId="38" fontId="71" fillId="0" borderId="0" xfId="2" applyFont="1" applyFill="1" applyBorder="1" applyProtection="1">
      <alignment vertical="center"/>
      <protection hidden="1"/>
    </xf>
    <xf numFmtId="38" fontId="71" fillId="4" borderId="12" xfId="0" applyNumberFormat="1" applyFont="1" applyFill="1" applyBorder="1" applyProtection="1">
      <alignment vertical="center"/>
      <protection hidden="1"/>
    </xf>
    <xf numFmtId="38" fontId="102" fillId="10" borderId="12" xfId="2" applyFont="1" applyFill="1" applyBorder="1" applyAlignment="1" applyProtection="1">
      <alignment horizontal="center" vertical="center"/>
      <protection hidden="1"/>
    </xf>
    <xf numFmtId="0" fontId="38" fillId="0" borderId="0" xfId="0" applyFont="1" applyProtection="1">
      <alignment vertical="center"/>
      <protection hidden="1"/>
    </xf>
    <xf numFmtId="0" fontId="9" fillId="6" borderId="12" xfId="0" applyFont="1" applyFill="1" applyBorder="1" applyAlignment="1" applyProtection="1">
      <alignment horizontal="center" vertical="center"/>
      <protection hidden="1"/>
    </xf>
    <xf numFmtId="38" fontId="5" fillId="6" borderId="12" xfId="2" applyFont="1" applyFill="1" applyBorder="1" applyAlignment="1" applyProtection="1">
      <alignment vertical="center"/>
      <protection hidden="1"/>
    </xf>
    <xf numFmtId="38" fontId="9" fillId="6" borderId="12" xfId="2" applyFont="1" applyFill="1" applyBorder="1" applyAlignment="1" applyProtection="1">
      <alignment vertical="center"/>
      <protection hidden="1"/>
    </xf>
    <xf numFmtId="38" fontId="5" fillId="6" borderId="12" xfId="2" applyFont="1" applyFill="1" applyBorder="1" applyProtection="1">
      <alignment vertical="center"/>
      <protection hidden="1"/>
    </xf>
    <xf numFmtId="38" fontId="9" fillId="6" borderId="12" xfId="0" applyNumberFormat="1" applyFont="1" applyFill="1" applyBorder="1" applyAlignment="1" applyProtection="1">
      <alignment horizontal="center" vertical="center"/>
      <protection hidden="1"/>
    </xf>
    <xf numFmtId="38" fontId="5" fillId="4" borderId="27" xfId="2" applyFont="1" applyFill="1" applyBorder="1" applyAlignment="1" applyProtection="1">
      <alignment horizontal="right" vertical="center"/>
      <protection hidden="1"/>
    </xf>
    <xf numFmtId="0" fontId="103" fillId="6" borderId="0" xfId="0" applyFont="1" applyFill="1" applyProtection="1">
      <alignment vertical="center"/>
      <protection hidden="1"/>
    </xf>
    <xf numFmtId="38" fontId="11" fillId="0" borderId="38" xfId="2" applyFont="1" applyFill="1" applyBorder="1" applyProtection="1">
      <alignment vertical="center"/>
      <protection hidden="1"/>
    </xf>
    <xf numFmtId="38" fontId="11" fillId="0" borderId="83" xfId="2" applyFont="1" applyFill="1" applyBorder="1" applyProtection="1">
      <alignment vertical="center"/>
      <protection hidden="1"/>
    </xf>
    <xf numFmtId="38" fontId="11" fillId="4" borderId="43" xfId="2" applyFont="1" applyFill="1" applyBorder="1" applyProtection="1">
      <alignment vertical="center"/>
      <protection hidden="1"/>
    </xf>
    <xf numFmtId="38" fontId="11" fillId="5" borderId="84" xfId="2" applyFont="1" applyFill="1" applyBorder="1" applyAlignment="1" applyProtection="1">
      <alignment horizontal="center" vertical="center"/>
      <protection hidden="1"/>
    </xf>
    <xf numFmtId="38" fontId="11" fillId="0" borderId="30" xfId="2" applyFont="1" applyFill="1" applyBorder="1" applyProtection="1">
      <alignment vertical="center"/>
      <protection hidden="1"/>
    </xf>
    <xf numFmtId="38" fontId="11" fillId="0" borderId="51" xfId="2" applyFont="1" applyFill="1" applyBorder="1" applyProtection="1">
      <alignment vertical="center"/>
      <protection hidden="1"/>
    </xf>
    <xf numFmtId="38" fontId="11" fillId="0" borderId="39" xfId="2" applyFont="1" applyFill="1" applyBorder="1" applyProtection="1">
      <alignment vertical="center"/>
      <protection hidden="1"/>
    </xf>
    <xf numFmtId="0" fontId="104" fillId="6" borderId="0" xfId="0" applyFont="1" applyFill="1" applyProtection="1">
      <alignment vertical="center"/>
      <protection hidden="1"/>
    </xf>
    <xf numFmtId="0" fontId="105" fillId="6" borderId="0" xfId="0" applyFont="1" applyFill="1" applyProtection="1">
      <alignment vertical="center"/>
      <protection hidden="1"/>
    </xf>
    <xf numFmtId="0" fontId="106" fillId="6" borderId="0" xfId="0" applyFont="1" applyFill="1" applyProtection="1">
      <alignment vertical="center"/>
      <protection hidden="1"/>
    </xf>
    <xf numFmtId="0" fontId="30" fillId="10" borderId="0" xfId="0" applyFont="1" applyFill="1" applyProtection="1">
      <alignment vertical="center"/>
      <protection hidden="1"/>
    </xf>
    <xf numFmtId="0" fontId="63" fillId="0" borderId="0" xfId="0" applyFont="1" applyAlignment="1" applyProtection="1">
      <alignment horizontal="left" vertical="center"/>
      <protection hidden="1"/>
    </xf>
    <xf numFmtId="38" fontId="2" fillId="4" borderId="0" xfId="2" applyFont="1" applyFill="1" applyProtection="1">
      <alignment vertical="center"/>
      <protection hidden="1"/>
    </xf>
    <xf numFmtId="38" fontId="39" fillId="4" borderId="0" xfId="2" applyFont="1" applyFill="1" applyProtection="1">
      <alignment vertical="center"/>
      <protection hidden="1"/>
    </xf>
    <xf numFmtId="0" fontId="19" fillId="4" borderId="0" xfId="0" applyFont="1" applyFill="1" applyProtection="1">
      <alignment vertical="center"/>
      <protection hidden="1"/>
    </xf>
    <xf numFmtId="0" fontId="0" fillId="4" borderId="0" xfId="0" applyFill="1" applyProtection="1">
      <alignment vertical="center"/>
      <protection hidden="1"/>
    </xf>
    <xf numFmtId="38" fontId="2" fillId="4" borderId="0" xfId="2" applyFont="1" applyFill="1" applyBorder="1" applyProtection="1">
      <alignment vertical="center"/>
      <protection hidden="1"/>
    </xf>
    <xf numFmtId="0" fontId="30" fillId="4" borderId="0" xfId="0" applyFont="1" applyFill="1" applyProtection="1">
      <alignment vertical="center"/>
      <protection hidden="1"/>
    </xf>
    <xf numFmtId="176" fontId="69" fillId="0" borderId="16" xfId="0" applyNumberFormat="1" applyFont="1" applyBorder="1" applyAlignment="1" applyProtection="1">
      <alignment horizontal="center" wrapText="1"/>
      <protection locked="0"/>
    </xf>
    <xf numFmtId="176" fontId="69" fillId="0" borderId="10" xfId="0" applyNumberFormat="1" applyFont="1" applyBorder="1" applyAlignment="1" applyProtection="1">
      <alignment horizontal="center" wrapText="1"/>
      <protection locked="0"/>
    </xf>
    <xf numFmtId="0" fontId="96" fillId="2" borderId="85" xfId="0" applyFont="1" applyFill="1" applyBorder="1" applyAlignment="1" applyProtection="1">
      <alignment horizontal="center" vertical="center" wrapText="1"/>
      <protection locked="0"/>
    </xf>
    <xf numFmtId="0" fontId="95" fillId="2" borderId="86" xfId="0" applyFont="1" applyFill="1" applyBorder="1" applyAlignment="1" applyProtection="1">
      <alignment horizontal="center" vertical="center" wrapText="1"/>
      <protection locked="0"/>
    </xf>
    <xf numFmtId="0" fontId="95" fillId="2" borderId="85" xfId="0" applyFont="1" applyFill="1" applyBorder="1" applyAlignment="1" applyProtection="1">
      <alignment horizontal="center" vertical="center" wrapText="1"/>
      <protection locked="0"/>
    </xf>
    <xf numFmtId="0" fontId="95" fillId="2" borderId="15" xfId="0" applyFont="1" applyFill="1" applyBorder="1" applyAlignment="1" applyProtection="1">
      <alignment horizontal="center" vertical="center" wrapText="1"/>
      <protection locked="0"/>
    </xf>
    <xf numFmtId="0" fontId="96" fillId="2" borderId="10" xfId="0" applyFont="1" applyFill="1" applyBorder="1" applyAlignment="1" applyProtection="1">
      <alignment horizontal="center" vertical="center" wrapText="1"/>
      <protection locked="0"/>
    </xf>
    <xf numFmtId="0" fontId="95" fillId="2" borderId="10" xfId="0" applyFont="1" applyFill="1" applyBorder="1" applyAlignment="1" applyProtection="1">
      <alignment horizontal="center" vertical="center" wrapText="1"/>
      <protection locked="0"/>
    </xf>
    <xf numFmtId="0" fontId="95" fillId="2" borderId="25" xfId="0" applyFont="1" applyFill="1" applyBorder="1" applyAlignment="1" applyProtection="1">
      <alignment horizontal="center" vertical="center" wrapText="1"/>
      <protection locked="0"/>
    </xf>
    <xf numFmtId="0" fontId="96" fillId="2" borderId="25" xfId="0" applyFont="1" applyFill="1" applyBorder="1" applyAlignment="1" applyProtection="1">
      <alignment horizontal="center" vertical="center" wrapText="1"/>
      <protection locked="0"/>
    </xf>
    <xf numFmtId="0" fontId="95" fillId="2" borderId="47" xfId="0" applyFont="1" applyFill="1" applyBorder="1" applyAlignment="1" applyProtection="1">
      <alignment horizontal="center" vertical="center" wrapText="1"/>
      <protection locked="0"/>
    </xf>
    <xf numFmtId="0" fontId="95" fillId="2" borderId="16" xfId="0" applyFont="1" applyFill="1" applyBorder="1" applyAlignment="1" applyProtection="1">
      <alignment horizontal="center" vertical="center" wrapText="1"/>
      <protection locked="0"/>
    </xf>
    <xf numFmtId="0" fontId="107" fillId="0" borderId="0" xfId="0" applyFont="1" applyAlignment="1" applyProtection="1">
      <protection hidden="1"/>
    </xf>
    <xf numFmtId="0" fontId="108" fillId="0" borderId="0" xfId="3" applyFont="1" applyProtection="1">
      <protection hidden="1"/>
    </xf>
    <xf numFmtId="0" fontId="109" fillId="5" borderId="87" xfId="0" applyFont="1" applyFill="1" applyBorder="1" applyAlignment="1" applyProtection="1">
      <alignment horizontal="center"/>
      <protection hidden="1"/>
    </xf>
    <xf numFmtId="0" fontId="109" fillId="5" borderId="84" xfId="0" applyFont="1" applyFill="1" applyBorder="1" applyAlignment="1" applyProtection="1">
      <alignment horizontal="center"/>
      <protection hidden="1"/>
    </xf>
    <xf numFmtId="0" fontId="109" fillId="5" borderId="88" xfId="0" applyFont="1" applyFill="1" applyBorder="1" applyAlignment="1" applyProtection="1">
      <alignment horizontal="center"/>
      <protection hidden="1"/>
    </xf>
    <xf numFmtId="38" fontId="2" fillId="6" borderId="60" xfId="2" applyFont="1" applyFill="1" applyBorder="1" applyProtection="1">
      <alignment vertical="center"/>
      <protection hidden="1"/>
    </xf>
    <xf numFmtId="38" fontId="2" fillId="6" borderId="12" xfId="2" applyFont="1" applyFill="1" applyBorder="1" applyProtection="1">
      <alignment vertical="center"/>
      <protection hidden="1"/>
    </xf>
    <xf numFmtId="38" fontId="2" fillId="6" borderId="61" xfId="2" applyFont="1" applyFill="1" applyBorder="1" applyProtection="1">
      <alignment vertical="center"/>
      <protection hidden="1"/>
    </xf>
    <xf numFmtId="38" fontId="2" fillId="6" borderId="72" xfId="2" applyFont="1" applyFill="1" applyBorder="1" applyProtection="1">
      <alignment vertical="center"/>
      <protection hidden="1"/>
    </xf>
    <xf numFmtId="38" fontId="2" fillId="6" borderId="38" xfId="2" applyFont="1" applyFill="1" applyBorder="1" applyProtection="1">
      <alignment vertical="center"/>
      <protection hidden="1"/>
    </xf>
    <xf numFmtId="38" fontId="2" fillId="6" borderId="73" xfId="2" applyFont="1" applyFill="1" applyBorder="1" applyProtection="1">
      <alignment vertical="center"/>
      <protection hidden="1"/>
    </xf>
    <xf numFmtId="38" fontId="2" fillId="6" borderId="62" xfId="2" applyFont="1" applyFill="1" applyBorder="1" applyProtection="1">
      <alignment vertical="center"/>
      <protection hidden="1"/>
    </xf>
    <xf numFmtId="38" fontId="2" fillId="6" borderId="34" xfId="2" applyFont="1" applyFill="1" applyBorder="1" applyProtection="1">
      <alignment vertical="center"/>
      <protection hidden="1"/>
    </xf>
    <xf numFmtId="38" fontId="2" fillId="6" borderId="35" xfId="2" applyFont="1" applyFill="1" applyBorder="1" applyProtection="1">
      <alignment vertical="center"/>
      <protection hidden="1"/>
    </xf>
    <xf numFmtId="0" fontId="111" fillId="0" borderId="0" xfId="0" applyFont="1" applyAlignment="1" applyProtection="1">
      <alignment horizontal="left" vertical="center"/>
      <protection hidden="1"/>
    </xf>
    <xf numFmtId="37" fontId="8" fillId="5" borderId="41" xfId="4" applyFont="1" applyFill="1" applyBorder="1" applyAlignment="1" applyProtection="1">
      <alignment horizontal="center" vertical="center"/>
      <protection hidden="1"/>
    </xf>
    <xf numFmtId="0" fontId="5" fillId="0" borderId="89" xfId="0" applyFont="1" applyBorder="1" applyProtection="1">
      <alignment vertical="center"/>
      <protection hidden="1"/>
    </xf>
    <xf numFmtId="0" fontId="65" fillId="0" borderId="90" xfId="0" applyFont="1" applyBorder="1" applyAlignment="1" applyProtection="1">
      <alignment horizontal="left" vertical="center"/>
      <protection hidden="1"/>
    </xf>
    <xf numFmtId="38" fontId="66" fillId="0" borderId="96" xfId="2" applyFont="1" applyFill="1" applyBorder="1" applyProtection="1">
      <alignment vertical="center"/>
      <protection hidden="1"/>
    </xf>
    <xf numFmtId="0" fontId="112" fillId="6" borderId="0" xfId="0" applyFont="1" applyFill="1" applyProtection="1">
      <alignment vertical="center"/>
      <protection hidden="1"/>
    </xf>
    <xf numFmtId="0" fontId="113" fillId="6" borderId="0" xfId="0" applyFont="1" applyFill="1" applyProtection="1">
      <alignment vertical="center"/>
      <protection hidden="1"/>
    </xf>
    <xf numFmtId="0" fontId="114" fillId="0" borderId="0" xfId="0" applyFont="1" applyAlignment="1">
      <alignment horizontal="left" vertical="center"/>
    </xf>
    <xf numFmtId="0" fontId="115" fillId="6" borderId="0" xfId="0" applyFont="1" applyFill="1" applyProtection="1">
      <alignment vertical="center"/>
      <protection hidden="1"/>
    </xf>
    <xf numFmtId="0" fontId="118" fillId="0" borderId="0" xfId="0" applyFont="1" applyProtection="1">
      <alignment vertical="center"/>
      <protection hidden="1"/>
    </xf>
    <xf numFmtId="0" fontId="0" fillId="12" borderId="0" xfId="0" applyFill="1" applyProtection="1">
      <alignment vertical="center"/>
      <protection hidden="1"/>
    </xf>
    <xf numFmtId="0" fontId="30" fillId="12" borderId="0" xfId="0" applyFont="1" applyFill="1" applyProtection="1">
      <alignment vertical="center"/>
      <protection hidden="1"/>
    </xf>
    <xf numFmtId="38" fontId="30" fillId="3" borderId="12" xfId="2" applyFont="1" applyFill="1" applyBorder="1" applyAlignment="1" applyProtection="1">
      <alignment horizontal="center" vertical="center" wrapText="1"/>
      <protection hidden="1"/>
    </xf>
    <xf numFmtId="38" fontId="30" fillId="3" borderId="12" xfId="2" applyFont="1" applyFill="1" applyBorder="1" applyAlignment="1" applyProtection="1">
      <alignment horizontal="center" vertical="center"/>
      <protection hidden="1"/>
    </xf>
    <xf numFmtId="38" fontId="30" fillId="3" borderId="38" xfId="2" applyFont="1" applyFill="1" applyBorder="1" applyAlignment="1" applyProtection="1">
      <alignment horizontal="center" vertical="center" wrapText="1"/>
      <protection hidden="1"/>
    </xf>
    <xf numFmtId="38" fontId="30" fillId="3" borderId="30" xfId="2" applyFont="1" applyFill="1" applyBorder="1" applyAlignment="1" applyProtection="1">
      <alignment horizontal="center" vertical="center" wrapText="1"/>
      <protection hidden="1"/>
    </xf>
    <xf numFmtId="38" fontId="5" fillId="0" borderId="0" xfId="2" applyFont="1" applyBorder="1" applyAlignment="1" applyProtection="1">
      <alignment horizontal="center"/>
      <protection hidden="1"/>
    </xf>
    <xf numFmtId="0" fontId="81" fillId="6" borderId="10" xfId="0" applyFont="1" applyFill="1" applyBorder="1" applyAlignment="1" applyProtection="1">
      <alignment horizontal="right" vertical="center"/>
      <protection hidden="1"/>
    </xf>
    <xf numFmtId="0" fontId="77" fillId="5" borderId="66" xfId="0" applyFont="1" applyFill="1" applyBorder="1" applyAlignment="1" applyProtection="1">
      <alignment horizontal="center" vertical="center"/>
      <protection locked="0"/>
    </xf>
    <xf numFmtId="0" fontId="76" fillId="5" borderId="67" xfId="0" applyFont="1" applyFill="1" applyBorder="1" applyAlignment="1" applyProtection="1">
      <alignment horizontal="center" vertical="center"/>
      <protection locked="0"/>
    </xf>
    <xf numFmtId="38" fontId="69" fillId="2" borderId="16" xfId="2" applyFont="1" applyFill="1" applyBorder="1" applyProtection="1">
      <alignment vertical="center"/>
      <protection locked="0"/>
    </xf>
    <xf numFmtId="38" fontId="69" fillId="2" borderId="10" xfId="2" applyFont="1" applyFill="1" applyBorder="1" applyProtection="1">
      <alignment vertical="center"/>
      <protection locked="0"/>
    </xf>
    <xf numFmtId="0" fontId="77" fillId="0" borderId="20" xfId="0" applyFont="1" applyBorder="1" applyProtection="1">
      <alignment vertical="center"/>
      <protection locked="0"/>
    </xf>
    <xf numFmtId="0" fontId="77" fillId="0" borderId="29" xfId="0" applyFont="1" applyBorder="1" applyProtection="1">
      <alignment vertical="center"/>
      <protection locked="0"/>
    </xf>
    <xf numFmtId="0" fontId="77" fillId="0" borderId="29" xfId="0" applyFont="1" applyBorder="1" applyAlignment="1" applyProtection="1">
      <alignment horizontal="center" vertical="center"/>
      <protection locked="0"/>
    </xf>
    <xf numFmtId="0" fontId="90" fillId="0" borderId="65" xfId="0" applyFont="1" applyBorder="1" applyAlignment="1" applyProtection="1">
      <alignment horizontal="center" vertical="center"/>
      <protection locked="0"/>
    </xf>
    <xf numFmtId="0" fontId="90" fillId="0" borderId="66" xfId="0" applyFont="1" applyBorder="1" applyAlignment="1" applyProtection="1">
      <alignment horizontal="center" vertical="center"/>
      <protection locked="0"/>
    </xf>
    <xf numFmtId="0" fontId="90" fillId="0" borderId="66" xfId="0" applyFont="1" applyBorder="1" applyProtection="1">
      <alignment vertical="center"/>
      <protection locked="0"/>
    </xf>
    <xf numFmtId="0" fontId="90" fillId="0" borderId="67" xfId="0" applyFont="1" applyBorder="1" applyProtection="1">
      <alignment vertical="center"/>
      <protection locked="0"/>
    </xf>
    <xf numFmtId="0" fontId="68" fillId="0" borderId="16" xfId="0" applyFont="1" applyBorder="1" applyProtection="1">
      <alignment vertical="center"/>
      <protection locked="0"/>
    </xf>
    <xf numFmtId="0" fontId="68" fillId="0" borderId="10" xfId="0" applyFont="1" applyBorder="1" applyProtection="1">
      <alignment vertical="center"/>
      <protection locked="0"/>
    </xf>
    <xf numFmtId="0" fontId="43" fillId="0" borderId="50" xfId="0" applyFont="1" applyBorder="1" applyAlignment="1" applyProtection="1">
      <alignment horizontal="center" vertical="center"/>
      <protection locked="0"/>
    </xf>
    <xf numFmtId="38" fontId="76" fillId="0" borderId="57" xfId="2" applyFont="1" applyBorder="1" applyAlignment="1" applyProtection="1">
      <alignment horizontal="center" vertical="center"/>
      <protection locked="0"/>
    </xf>
    <xf numFmtId="38" fontId="76" fillId="0" borderId="58" xfId="2" applyFont="1" applyBorder="1" applyAlignment="1" applyProtection="1">
      <alignment horizontal="center" vertical="center"/>
      <protection locked="0"/>
    </xf>
    <xf numFmtId="38" fontId="76" fillId="0" borderId="58" xfId="2" applyFont="1" applyFill="1" applyBorder="1" applyAlignment="1" applyProtection="1">
      <alignment horizontal="center" vertical="center"/>
      <protection locked="0"/>
    </xf>
    <xf numFmtId="38" fontId="76" fillId="0" borderId="59" xfId="2" applyFont="1" applyFill="1" applyBorder="1" applyAlignment="1" applyProtection="1">
      <alignment horizontal="center" vertical="center"/>
      <protection locked="0"/>
    </xf>
    <xf numFmtId="38" fontId="69" fillId="0" borderId="16" xfId="2" applyFont="1" applyFill="1" applyBorder="1" applyProtection="1">
      <alignment vertical="center"/>
      <protection locked="0"/>
    </xf>
    <xf numFmtId="38" fontId="69" fillId="0" borderId="10" xfId="2" applyFont="1" applyFill="1" applyBorder="1" applyProtection="1">
      <alignment vertical="center"/>
      <protection locked="0"/>
    </xf>
    <xf numFmtId="0" fontId="77" fillId="0" borderId="13" xfId="0" applyFont="1" applyBorder="1" applyProtection="1">
      <alignment vertical="center"/>
      <protection locked="0"/>
    </xf>
    <xf numFmtId="0" fontId="77" fillId="0" borderId="37" xfId="0" applyFont="1" applyBorder="1" applyProtection="1">
      <alignment vertical="center"/>
      <protection locked="0"/>
    </xf>
    <xf numFmtId="0" fontId="77" fillId="0" borderId="37" xfId="0" applyFont="1" applyBorder="1" applyAlignment="1" applyProtection="1">
      <alignment horizontal="center" vertical="center"/>
      <protection locked="0"/>
    </xf>
    <xf numFmtId="38" fontId="77" fillId="2" borderId="42" xfId="2" applyFont="1" applyFill="1" applyBorder="1" applyAlignment="1" applyProtection="1">
      <protection locked="0"/>
    </xf>
    <xf numFmtId="38" fontId="77" fillId="2" borderId="46" xfId="2" applyFont="1" applyFill="1" applyBorder="1" applyAlignment="1" applyProtection="1">
      <protection locked="0"/>
    </xf>
    <xf numFmtId="38" fontId="77" fillId="2" borderId="64" xfId="2" applyFont="1" applyFill="1" applyBorder="1" applyAlignment="1" applyProtection="1">
      <protection locked="0"/>
    </xf>
    <xf numFmtId="38" fontId="109" fillId="2" borderId="41" xfId="2" applyFont="1" applyFill="1" applyBorder="1" applyAlignment="1" applyProtection="1">
      <protection locked="0"/>
    </xf>
    <xf numFmtId="38" fontId="109" fillId="0" borderId="45" xfId="2" applyFont="1" applyFill="1" applyBorder="1" applyProtection="1">
      <alignment vertical="center"/>
      <protection locked="0"/>
    </xf>
    <xf numFmtId="38" fontId="109" fillId="0" borderId="42" xfId="2" applyFont="1" applyFill="1" applyBorder="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25" fillId="0" borderId="20" xfId="0" applyFont="1" applyBorder="1" applyAlignment="1" applyProtection="1">
      <alignment horizontal="left" vertical="center"/>
      <protection locked="0"/>
    </xf>
    <xf numFmtId="0" fontId="5" fillId="0" borderId="21" xfId="0" applyFont="1" applyBorder="1" applyProtection="1">
      <alignment vertical="center"/>
      <protection locked="0"/>
    </xf>
    <xf numFmtId="0" fontId="25" fillId="0" borderId="0" xfId="0" applyFont="1" applyAlignment="1" applyProtection="1">
      <alignment horizontal="left" vertical="center"/>
      <protection locked="0"/>
    </xf>
    <xf numFmtId="0" fontId="41" fillId="0" borderId="0" xfId="0" applyFont="1" applyAlignment="1" applyProtection="1">
      <alignment horizontal="left" vertical="center"/>
      <protection locked="0"/>
    </xf>
    <xf numFmtId="0" fontId="51" fillId="0" borderId="0" xfId="0" applyFont="1" applyProtection="1">
      <alignment vertical="center"/>
      <protection locked="0"/>
    </xf>
    <xf numFmtId="0" fontId="5" fillId="0" borderId="0" xfId="0" applyFont="1" applyAlignment="1" applyProtection="1">
      <alignment horizontal="center" vertical="center"/>
      <protection locked="0"/>
    </xf>
    <xf numFmtId="0" fontId="78" fillId="0" borderId="0" xfId="0" applyFont="1" applyProtection="1">
      <alignment vertical="center"/>
      <protection locked="0"/>
    </xf>
    <xf numFmtId="0" fontId="25" fillId="0" borderId="0" xfId="0" applyFont="1" applyAlignment="1" applyProtection="1">
      <alignment horizontal="left"/>
      <protection locked="0"/>
    </xf>
    <xf numFmtId="0" fontId="97" fillId="0" borderId="0" xfId="0" applyFont="1" applyProtection="1">
      <alignment vertical="center"/>
      <protection locked="0"/>
    </xf>
    <xf numFmtId="0" fontId="99" fillId="0" borderId="0" xfId="0" applyFont="1" applyProtection="1">
      <alignment vertical="center"/>
      <protection locked="0"/>
    </xf>
    <xf numFmtId="0" fontId="11" fillId="11" borderId="12"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5" fillId="11" borderId="12" xfId="0" applyFont="1" applyFill="1" applyBorder="1" applyAlignment="1" applyProtection="1">
      <alignment horizontal="center" vertical="center" wrapText="1"/>
      <protection locked="0"/>
    </xf>
    <xf numFmtId="0" fontId="54" fillId="0" borderId="0" xfId="0" applyFont="1" applyProtection="1">
      <alignment vertical="center"/>
      <protection locked="0"/>
    </xf>
    <xf numFmtId="0" fontId="5" fillId="6" borderId="3" xfId="0" applyFont="1" applyFill="1" applyBorder="1" applyProtection="1">
      <alignment vertical="center"/>
      <protection hidden="1"/>
    </xf>
    <xf numFmtId="0" fontId="21" fillId="6" borderId="0" xfId="0" applyFont="1" applyFill="1" applyProtection="1">
      <alignment vertical="center"/>
      <protection hidden="1"/>
    </xf>
    <xf numFmtId="0" fontId="22" fillId="6" borderId="0" xfId="0" applyFont="1" applyFill="1" applyProtection="1">
      <alignment vertical="center"/>
      <protection hidden="1"/>
    </xf>
    <xf numFmtId="0" fontId="5" fillId="6" borderId="8" xfId="0" applyFont="1" applyFill="1" applyBorder="1" applyProtection="1">
      <alignment vertical="center"/>
      <protection hidden="1"/>
    </xf>
    <xf numFmtId="0" fontId="5" fillId="3" borderId="49" xfId="0" applyFont="1" applyFill="1" applyBorder="1" applyAlignment="1" applyProtection="1">
      <alignment horizontal="center" vertical="center" wrapText="1"/>
      <protection hidden="1"/>
    </xf>
    <xf numFmtId="0" fontId="5" fillId="3" borderId="46" xfId="0" applyFont="1" applyFill="1" applyBorder="1" applyAlignment="1" applyProtection="1">
      <alignment horizontal="center" vertical="center"/>
      <protection hidden="1"/>
    </xf>
    <xf numFmtId="38" fontId="76" fillId="5" borderId="49" xfId="2" applyFont="1" applyFill="1" applyBorder="1" applyAlignment="1" applyProtection="1">
      <alignment horizontal="center" vertical="center"/>
      <protection hidden="1"/>
    </xf>
    <xf numFmtId="38" fontId="76" fillId="5" borderId="50" xfId="2" applyFont="1" applyFill="1" applyBorder="1" applyAlignment="1" applyProtection="1">
      <alignment horizontal="center" vertical="center"/>
      <protection hidden="1"/>
    </xf>
    <xf numFmtId="38" fontId="71" fillId="3" borderId="49" xfId="2" applyFont="1" applyFill="1" applyBorder="1" applyAlignment="1" applyProtection="1">
      <alignment horizontal="center" vertical="center" wrapText="1"/>
      <protection hidden="1"/>
    </xf>
    <xf numFmtId="38" fontId="71" fillId="3" borderId="50" xfId="2" applyFont="1" applyFill="1" applyBorder="1" applyAlignment="1" applyProtection="1">
      <alignment horizontal="center" vertical="center"/>
      <protection hidden="1"/>
    </xf>
    <xf numFmtId="0" fontId="5" fillId="3" borderId="49" xfId="0" applyFont="1" applyFill="1" applyBorder="1" applyAlignment="1" applyProtection="1">
      <alignment horizontal="center" vertical="center"/>
      <protection hidden="1"/>
    </xf>
    <xf numFmtId="0" fontId="5" fillId="3" borderId="50" xfId="0" applyFont="1" applyFill="1" applyBorder="1" applyAlignment="1" applyProtection="1">
      <alignment horizontal="center" vertical="center"/>
      <protection hidden="1"/>
    </xf>
    <xf numFmtId="38" fontId="71" fillId="3" borderId="38" xfId="2" applyFont="1" applyFill="1" applyBorder="1" applyAlignment="1" applyProtection="1">
      <alignment horizontal="center" vertical="center"/>
      <protection hidden="1"/>
    </xf>
    <xf numFmtId="38" fontId="71" fillId="3" borderId="36" xfId="2" applyFont="1" applyFill="1" applyBorder="1" applyAlignment="1" applyProtection="1">
      <alignment horizontal="center" vertical="center"/>
      <protection hidden="1"/>
    </xf>
    <xf numFmtId="0" fontId="5" fillId="3" borderId="38" xfId="0" applyFont="1" applyFill="1" applyBorder="1" applyAlignment="1" applyProtection="1">
      <alignment horizontal="center" vertical="center"/>
      <protection hidden="1"/>
    </xf>
    <xf numFmtId="0" fontId="5" fillId="3" borderId="36" xfId="0" applyFont="1" applyFill="1" applyBorder="1" applyAlignment="1" applyProtection="1">
      <alignment horizontal="center" vertical="center"/>
      <protection hidden="1"/>
    </xf>
    <xf numFmtId="0" fontId="82" fillId="3" borderId="40" xfId="0" applyFont="1" applyFill="1" applyBorder="1" applyAlignment="1" applyProtection="1">
      <alignment horizontal="center" vertical="center" wrapText="1"/>
      <protection hidden="1"/>
    </xf>
    <xf numFmtId="0" fontId="82" fillId="3" borderId="40" xfId="0" applyFont="1" applyFill="1" applyBorder="1" applyAlignment="1" applyProtection="1">
      <alignment horizontal="center" vertical="center"/>
      <protection hidden="1"/>
    </xf>
    <xf numFmtId="38" fontId="30" fillId="3" borderId="30" xfId="2" applyFont="1" applyFill="1" applyBorder="1" applyAlignment="1" applyProtection="1">
      <alignment horizontal="center" vertical="center" wrapText="1"/>
      <protection hidden="1"/>
    </xf>
    <xf numFmtId="38" fontId="30" fillId="3" borderId="32" xfId="2" applyFont="1" applyFill="1" applyBorder="1" applyAlignment="1" applyProtection="1">
      <alignment horizontal="center" vertical="center"/>
      <protection hidden="1"/>
    </xf>
    <xf numFmtId="37" fontId="75" fillId="0" borderId="94" xfId="4" applyFont="1" applyBorder="1" applyAlignment="1" applyProtection="1">
      <alignment horizontal="center" vertical="center"/>
      <protection hidden="1"/>
    </xf>
    <xf numFmtId="37" fontId="75" fillId="0" borderId="76" xfId="4" applyFont="1" applyBorder="1" applyAlignment="1" applyProtection="1">
      <alignment horizontal="center" vertical="center"/>
      <protection hidden="1"/>
    </xf>
    <xf numFmtId="37" fontId="75" fillId="0" borderId="95" xfId="4" applyFont="1" applyBorder="1" applyAlignment="1" applyProtection="1">
      <alignment horizontal="center" vertical="center"/>
      <protection hidden="1"/>
    </xf>
    <xf numFmtId="0" fontId="30" fillId="10" borderId="41" xfId="0" applyFont="1" applyFill="1" applyBorder="1" applyAlignment="1" applyProtection="1">
      <alignment horizontal="center" vertical="center"/>
      <protection hidden="1"/>
    </xf>
    <xf numFmtId="0" fontId="30" fillId="10" borderId="45" xfId="0" applyFont="1" applyFill="1" applyBorder="1" applyAlignment="1" applyProtection="1">
      <alignment horizontal="center" vertical="center"/>
      <protection hidden="1"/>
    </xf>
    <xf numFmtId="37" fontId="84" fillId="5" borderId="20" xfId="4" applyFont="1" applyFill="1" applyBorder="1" applyAlignment="1" applyProtection="1">
      <alignment horizontal="center" vertical="center"/>
      <protection hidden="1"/>
    </xf>
    <xf numFmtId="37" fontId="84" fillId="5" borderId="21" xfId="4" applyFont="1" applyFill="1" applyBorder="1" applyAlignment="1" applyProtection="1">
      <alignment horizontal="center" vertical="center"/>
      <protection hidden="1"/>
    </xf>
    <xf numFmtId="0" fontId="5" fillId="10" borderId="41" xfId="0" applyFont="1" applyFill="1" applyBorder="1" applyAlignment="1" applyProtection="1">
      <alignment horizontal="center" vertical="center"/>
      <protection hidden="1"/>
    </xf>
    <xf numFmtId="0" fontId="5" fillId="10" borderId="45" xfId="0" applyFont="1" applyFill="1" applyBorder="1" applyAlignment="1" applyProtection="1">
      <alignment horizontal="center" vertical="center"/>
      <protection hidden="1"/>
    </xf>
    <xf numFmtId="0" fontId="30" fillId="3" borderId="92" xfId="0" applyFont="1" applyFill="1" applyBorder="1" applyAlignment="1" applyProtection="1">
      <alignment horizontal="center" vertical="center"/>
      <protection hidden="1"/>
    </xf>
    <xf numFmtId="0" fontId="30" fillId="3" borderId="93" xfId="0" applyFont="1" applyFill="1" applyBorder="1" applyAlignment="1" applyProtection="1">
      <alignment horizontal="center" vertical="center"/>
      <protection hidden="1"/>
    </xf>
    <xf numFmtId="0" fontId="9" fillId="5" borderId="41" xfId="0" applyFont="1" applyFill="1" applyBorder="1" applyAlignment="1" applyProtection="1">
      <alignment horizontal="center" vertical="center" wrapText="1"/>
      <protection hidden="1"/>
    </xf>
    <xf numFmtId="0" fontId="9" fillId="5" borderId="42" xfId="0" applyFont="1" applyFill="1" applyBorder="1" applyAlignment="1" applyProtection="1">
      <alignment horizontal="center" vertical="center"/>
      <protection hidden="1"/>
    </xf>
    <xf numFmtId="0" fontId="5" fillId="5" borderId="91" xfId="0" applyFont="1" applyFill="1" applyBorder="1" applyAlignment="1" applyProtection="1">
      <alignment horizontal="center" vertical="center"/>
      <protection hidden="1"/>
    </xf>
    <xf numFmtId="0" fontId="5" fillId="5" borderId="69" xfId="0" applyFont="1" applyFill="1" applyBorder="1" applyAlignment="1" applyProtection="1">
      <alignment horizontal="center" vertical="center"/>
      <protection hidden="1"/>
    </xf>
    <xf numFmtId="0" fontId="5" fillId="5" borderId="70" xfId="0" applyFont="1" applyFill="1" applyBorder="1" applyAlignment="1" applyProtection="1">
      <alignment horizontal="center" vertical="center"/>
      <protection hidden="1"/>
    </xf>
    <xf numFmtId="0" fontId="5" fillId="5" borderId="46" xfId="0" applyFont="1" applyFill="1" applyBorder="1" applyAlignment="1" applyProtection="1">
      <alignment horizontal="center" vertical="center"/>
      <protection hidden="1"/>
    </xf>
    <xf numFmtId="0" fontId="5" fillId="5" borderId="42" xfId="0" applyFont="1" applyFill="1" applyBorder="1" applyAlignment="1" applyProtection="1">
      <alignment horizontal="center" vertical="center"/>
      <protection hidden="1"/>
    </xf>
    <xf numFmtId="38" fontId="5" fillId="3" borderId="31" xfId="2" applyFont="1" applyFill="1" applyBorder="1" applyAlignment="1" applyProtection="1">
      <alignment horizontal="center" vertical="center"/>
      <protection hidden="1"/>
    </xf>
    <xf numFmtId="38" fontId="5" fillId="3" borderId="39" xfId="2" applyFont="1" applyFill="1" applyBorder="1" applyAlignment="1" applyProtection="1">
      <alignment horizontal="center" vertical="center"/>
      <protection hidden="1"/>
    </xf>
    <xf numFmtId="38" fontId="30" fillId="3" borderId="49" xfId="2" applyFont="1" applyFill="1" applyBorder="1" applyAlignment="1" applyProtection="1">
      <alignment horizontal="center" vertical="center" wrapText="1"/>
      <protection hidden="1"/>
    </xf>
    <xf numFmtId="38" fontId="30" fillId="3" borderId="50" xfId="2" applyFont="1" applyFill="1" applyBorder="1" applyAlignment="1" applyProtection="1">
      <alignment horizontal="center" vertical="center" wrapText="1"/>
      <protection hidden="1"/>
    </xf>
    <xf numFmtId="38" fontId="30" fillId="3" borderId="38" xfId="2" applyFont="1" applyFill="1" applyBorder="1" applyAlignment="1" applyProtection="1">
      <alignment horizontal="center" vertical="center" wrapText="1"/>
      <protection hidden="1"/>
    </xf>
    <xf numFmtId="38" fontId="30" fillId="3" borderId="36" xfId="2" applyFont="1" applyFill="1" applyBorder="1" applyAlignment="1" applyProtection="1">
      <alignment horizontal="center" vertical="center"/>
      <protection hidden="1"/>
    </xf>
    <xf numFmtId="38" fontId="30" fillId="3" borderId="12" xfId="2" applyFont="1" applyFill="1" applyBorder="1" applyAlignment="1" applyProtection="1">
      <alignment horizontal="center" vertical="center" wrapText="1"/>
      <protection hidden="1"/>
    </xf>
    <xf numFmtId="38" fontId="30" fillId="3" borderId="12" xfId="2" applyFont="1" applyFill="1" applyBorder="1" applyAlignment="1" applyProtection="1">
      <alignment horizontal="center" vertical="center"/>
      <protection hidden="1"/>
    </xf>
    <xf numFmtId="176" fontId="7" fillId="0" borderId="20" xfId="4" applyNumberFormat="1" applyFont="1" applyBorder="1" applyAlignment="1" applyProtection="1">
      <alignment horizontal="center" vertical="center"/>
      <protection locked="0"/>
    </xf>
    <xf numFmtId="176" fontId="7" fillId="0" borderId="29" xfId="4" applyNumberFormat="1" applyFont="1" applyBorder="1" applyAlignment="1" applyProtection="1">
      <alignment horizontal="center" vertical="center"/>
      <protection locked="0"/>
    </xf>
    <xf numFmtId="176" fontId="7" fillId="0" borderId="21" xfId="4" applyNumberFormat="1" applyFont="1" applyBorder="1" applyAlignment="1" applyProtection="1">
      <alignment horizontal="center" vertical="center"/>
      <protection locked="0"/>
    </xf>
    <xf numFmtId="38" fontId="116" fillId="5" borderId="41" xfId="2" applyFont="1" applyFill="1" applyBorder="1" applyAlignment="1" applyProtection="1">
      <alignment horizontal="center" vertical="center" wrapText="1"/>
      <protection hidden="1"/>
    </xf>
    <xf numFmtId="38" fontId="116" fillId="5" borderId="42" xfId="2"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176" fontId="32" fillId="0" borderId="5" xfId="4" applyNumberFormat="1" applyFont="1" applyBorder="1" applyAlignment="1" applyProtection="1">
      <alignment horizontal="center" vertical="center"/>
      <protection locked="0"/>
    </xf>
    <xf numFmtId="176" fontId="32" fillId="0" borderId="6" xfId="4" applyNumberFormat="1" applyFont="1" applyBorder="1" applyAlignment="1" applyProtection="1">
      <alignment horizontal="center" vertical="center"/>
      <protection locked="0"/>
    </xf>
    <xf numFmtId="0" fontId="9" fillId="5" borderId="87" xfId="0" applyFont="1" applyFill="1" applyBorder="1" applyAlignment="1" applyProtection="1">
      <alignment horizontal="center" vertical="center" wrapText="1"/>
      <protection hidden="1"/>
    </xf>
    <xf numFmtId="0" fontId="9" fillId="5" borderId="88" xfId="0" applyFont="1" applyFill="1" applyBorder="1" applyAlignment="1" applyProtection="1">
      <alignment horizontal="center" vertical="center"/>
      <protection hidden="1"/>
    </xf>
    <xf numFmtId="0" fontId="77" fillId="5" borderId="13" xfId="0" applyFont="1" applyFill="1" applyBorder="1" applyAlignment="1" applyProtection="1">
      <alignment horizontal="center" vertical="center" wrapText="1"/>
      <protection hidden="1"/>
    </xf>
    <xf numFmtId="0" fontId="77" fillId="5" borderId="13" xfId="0" applyFont="1" applyFill="1" applyBorder="1" applyAlignment="1" applyProtection="1">
      <alignment horizontal="center" vertical="center"/>
      <protection hidden="1"/>
    </xf>
    <xf numFmtId="0" fontId="77" fillId="5" borderId="41" xfId="0" applyFont="1" applyFill="1" applyBorder="1" applyAlignment="1" applyProtection="1">
      <alignment horizontal="center" vertical="center" wrapText="1"/>
      <protection hidden="1"/>
    </xf>
    <xf numFmtId="0" fontId="77" fillId="5" borderId="42" xfId="0" applyFont="1" applyFill="1" applyBorder="1" applyAlignment="1" applyProtection="1">
      <alignment horizontal="center" vertical="center"/>
      <protection hidden="1"/>
    </xf>
    <xf numFmtId="38" fontId="76" fillId="5" borderId="2" xfId="2" applyFont="1" applyFill="1" applyBorder="1" applyAlignment="1" applyProtection="1">
      <alignment horizontal="center" vertical="center"/>
      <protection hidden="1"/>
    </xf>
    <xf numFmtId="38" fontId="76" fillId="5" borderId="7" xfId="2" applyFont="1" applyFill="1" applyBorder="1" applyAlignment="1" applyProtection="1">
      <alignment horizontal="center" vertical="center"/>
      <protection hidden="1"/>
    </xf>
    <xf numFmtId="0" fontId="5" fillId="3" borderId="91" xfId="0" applyFont="1" applyFill="1" applyBorder="1" applyAlignment="1" applyProtection="1">
      <alignment horizontal="center" vertical="center"/>
      <protection hidden="1"/>
    </xf>
    <xf numFmtId="0" fontId="5" fillId="3" borderId="71" xfId="0" applyFont="1" applyFill="1" applyBorder="1" applyAlignment="1" applyProtection="1">
      <alignment horizontal="center" vertical="center"/>
      <protection hidden="1"/>
    </xf>
    <xf numFmtId="0" fontId="77" fillId="5" borderId="42" xfId="0" applyFont="1" applyFill="1" applyBorder="1" applyAlignment="1" applyProtection="1">
      <alignment horizontal="center" vertical="center" wrapText="1"/>
      <protection hidden="1"/>
    </xf>
    <xf numFmtId="0" fontId="83" fillId="5" borderId="37" xfId="0" applyFont="1" applyFill="1" applyBorder="1" applyAlignment="1" applyProtection="1">
      <alignment horizontal="center" vertical="center" wrapText="1"/>
      <protection hidden="1"/>
    </xf>
    <xf numFmtId="38" fontId="5" fillId="10" borderId="49" xfId="2" applyFont="1" applyFill="1" applyBorder="1" applyAlignment="1" applyProtection="1">
      <alignment horizontal="center" vertical="center"/>
      <protection hidden="1"/>
    </xf>
    <xf numFmtId="38" fontId="5" fillId="10" borderId="50" xfId="2" applyFont="1" applyFill="1" applyBorder="1" applyAlignment="1" applyProtection="1">
      <alignment horizontal="center" vertical="center"/>
      <protection hidden="1"/>
    </xf>
    <xf numFmtId="38" fontId="5" fillId="0" borderId="0" xfId="2" applyFont="1" applyBorder="1" applyAlignment="1" applyProtection="1">
      <alignment horizontal="center"/>
      <protection hidden="1"/>
    </xf>
    <xf numFmtId="0" fontId="8" fillId="5" borderId="68" xfId="0" applyFont="1" applyFill="1" applyBorder="1" applyAlignment="1" applyProtection="1">
      <alignment horizontal="center" vertical="center" wrapText="1"/>
      <protection hidden="1"/>
    </xf>
    <xf numFmtId="0" fontId="8" fillId="5" borderId="69" xfId="0" applyFont="1" applyFill="1" applyBorder="1" applyAlignment="1" applyProtection="1">
      <alignment horizontal="center" vertical="center" wrapText="1"/>
      <protection hidden="1"/>
    </xf>
    <xf numFmtId="0" fontId="8" fillId="5" borderId="70" xfId="0" applyFont="1" applyFill="1" applyBorder="1" applyAlignment="1" applyProtection="1">
      <alignment horizontal="center" vertical="center" wrapText="1"/>
      <protection hidden="1"/>
    </xf>
    <xf numFmtId="178" fontId="60" fillId="6" borderId="62" xfId="1" applyNumberFormat="1" applyFont="1" applyFill="1" applyBorder="1" applyAlignment="1" applyProtection="1">
      <alignment horizontal="center" vertical="center" wrapText="1"/>
      <protection hidden="1"/>
    </xf>
    <xf numFmtId="178" fontId="60" fillId="6" borderId="34" xfId="1" applyNumberFormat="1" applyFont="1" applyFill="1" applyBorder="1" applyAlignment="1" applyProtection="1">
      <alignment horizontal="center" vertical="center" wrapText="1"/>
      <protection hidden="1"/>
    </xf>
    <xf numFmtId="178" fontId="60" fillId="6" borderId="35" xfId="1" applyNumberFormat="1" applyFont="1" applyFill="1" applyBorder="1" applyAlignment="1" applyProtection="1">
      <alignment horizontal="center" vertical="center" wrapText="1"/>
      <protection hidden="1"/>
    </xf>
    <xf numFmtId="38" fontId="117" fillId="5" borderId="20" xfId="2" applyFont="1" applyFill="1" applyBorder="1" applyAlignment="1" applyProtection="1">
      <alignment horizontal="center" vertical="center"/>
      <protection hidden="1"/>
    </xf>
    <xf numFmtId="38" fontId="117" fillId="5" borderId="29" xfId="2" applyFont="1" applyFill="1" applyBorder="1" applyAlignment="1" applyProtection="1">
      <alignment horizontal="center" vertical="center"/>
      <protection hidden="1"/>
    </xf>
    <xf numFmtId="38" fontId="117" fillId="5" borderId="21" xfId="2" applyFont="1" applyFill="1" applyBorder="1" applyAlignment="1" applyProtection="1">
      <alignment horizontal="center" vertical="center"/>
      <protection hidden="1"/>
    </xf>
    <xf numFmtId="177" fontId="5" fillId="6" borderId="0" xfId="0" applyNumberFormat="1" applyFont="1" applyFill="1" applyAlignment="1" applyProtection="1">
      <alignment horizontal="center" vertical="center"/>
      <protection hidden="1"/>
    </xf>
    <xf numFmtId="0" fontId="69" fillId="0" borderId="10" xfId="0" applyFont="1" applyBorder="1" applyAlignment="1" applyProtection="1">
      <alignment horizontal="center" vertical="center"/>
      <protection hidden="1"/>
    </xf>
    <xf numFmtId="0" fontId="69" fillId="0" borderId="10" xfId="0" applyFont="1" applyBorder="1" applyAlignment="1" applyProtection="1">
      <alignment horizontal="center" wrapText="1"/>
      <protection hidden="1"/>
    </xf>
    <xf numFmtId="0" fontId="77" fillId="0" borderId="10" xfId="0" applyFont="1" applyBorder="1" applyAlignment="1" applyProtection="1">
      <alignment horizontal="center" wrapText="1"/>
      <protection hidden="1"/>
    </xf>
    <xf numFmtId="0" fontId="77" fillId="0" borderId="10" xfId="0" applyFont="1" applyBorder="1" applyAlignment="1" applyProtection="1">
      <alignment horizontal="center" vertical="center"/>
      <protection hidden="1"/>
    </xf>
    <xf numFmtId="176" fontId="69" fillId="0" borderId="10" xfId="0" applyNumberFormat="1" applyFont="1" applyBorder="1" applyAlignment="1" applyProtection="1">
      <alignment horizontal="center" wrapText="1"/>
      <protection hidden="1"/>
    </xf>
    <xf numFmtId="38" fontId="69" fillId="2" borderId="10" xfId="2" applyFont="1" applyFill="1" applyBorder="1" applyProtection="1">
      <alignment vertical="center"/>
      <protection hidden="1"/>
    </xf>
    <xf numFmtId="0" fontId="68" fillId="0" borderId="10" xfId="0" applyFont="1" applyBorder="1" applyProtection="1">
      <alignment vertical="center"/>
      <protection hidden="1"/>
    </xf>
    <xf numFmtId="38" fontId="75" fillId="0" borderId="10" xfId="2" applyFont="1" applyFill="1" applyBorder="1" applyAlignment="1" applyProtection="1">
      <alignment horizontal="center" vertical="center"/>
      <protection hidden="1"/>
    </xf>
    <xf numFmtId="38" fontId="76" fillId="0" borderId="10" xfId="2" applyFont="1" applyFill="1" applyBorder="1" applyAlignment="1" applyProtection="1">
      <alignment horizontal="center" vertical="center"/>
      <protection hidden="1"/>
    </xf>
    <xf numFmtId="38" fontId="69" fillId="0" borderId="10" xfId="2" applyFont="1" applyFill="1" applyBorder="1" applyProtection="1">
      <alignment vertical="center"/>
      <protection hidden="1"/>
    </xf>
    <xf numFmtId="0" fontId="76" fillId="0" borderId="10" xfId="0" applyFont="1" applyBorder="1" applyAlignment="1" applyProtection="1">
      <alignment horizontal="center" wrapText="1"/>
      <protection hidden="1"/>
    </xf>
    <xf numFmtId="0" fontId="96" fillId="0" borderId="10" xfId="0" applyFont="1" applyBorder="1" applyAlignment="1" applyProtection="1">
      <alignment horizontal="center" vertical="center"/>
      <protection hidden="1"/>
    </xf>
    <xf numFmtId="0" fontId="64" fillId="0" borderId="10" xfId="0" applyFont="1" applyBorder="1" applyAlignment="1" applyProtection="1">
      <alignment horizontal="center" vertical="center"/>
      <protection hidden="1"/>
    </xf>
    <xf numFmtId="0" fontId="110" fillId="0" borderId="10" xfId="0" applyFont="1" applyBorder="1" applyAlignment="1" applyProtection="1">
      <alignment horizontal="center" wrapText="1"/>
      <protection hidden="1"/>
    </xf>
    <xf numFmtId="0" fontId="64" fillId="0" borderId="10" xfId="0" applyFont="1" applyBorder="1" applyAlignment="1" applyProtection="1">
      <alignment horizontal="center" wrapText="1"/>
      <protection hidden="1"/>
    </xf>
    <xf numFmtId="0" fontId="69" fillId="0" borderId="10" xfId="0" applyFont="1" applyBorder="1" applyProtection="1">
      <alignment vertical="center"/>
      <protection hidden="1"/>
    </xf>
    <xf numFmtId="0" fontId="77" fillId="0" borderId="10" xfId="0" applyFont="1" applyBorder="1" applyProtection="1">
      <alignment vertical="center"/>
      <protection hidden="1"/>
    </xf>
    <xf numFmtId="0" fontId="69" fillId="0" borderId="11" xfId="0" applyFont="1" applyBorder="1" applyAlignment="1" applyProtection="1">
      <alignment horizontal="center" vertical="center"/>
      <protection hidden="1"/>
    </xf>
    <xf numFmtId="0" fontId="69" fillId="0" borderId="11" xfId="0" applyFont="1" applyBorder="1" applyProtection="1">
      <alignment vertical="center"/>
      <protection hidden="1"/>
    </xf>
    <xf numFmtId="0" fontId="77" fillId="0" borderId="11" xfId="0" applyFont="1" applyBorder="1" applyProtection="1">
      <alignment vertical="center"/>
      <protection hidden="1"/>
    </xf>
    <xf numFmtId="0" fontId="77" fillId="0" borderId="11" xfId="0" applyFont="1" applyBorder="1" applyAlignment="1" applyProtection="1">
      <alignment horizontal="center" vertical="center"/>
      <protection hidden="1"/>
    </xf>
    <xf numFmtId="176" fontId="69" fillId="0" borderId="11" xfId="0" applyNumberFormat="1" applyFont="1" applyBorder="1" applyAlignment="1" applyProtection="1">
      <alignment horizontal="center" wrapText="1"/>
      <protection hidden="1"/>
    </xf>
    <xf numFmtId="38" fontId="69" fillId="2" borderId="11" xfId="2" applyFont="1" applyFill="1" applyBorder="1" applyProtection="1">
      <alignment vertical="center"/>
      <protection hidden="1"/>
    </xf>
    <xf numFmtId="0" fontId="68" fillId="0" borderId="11" xfId="0" applyFont="1" applyBorder="1" applyProtection="1">
      <alignment vertical="center"/>
      <protection hidden="1"/>
    </xf>
    <xf numFmtId="38" fontId="76" fillId="0" borderId="11" xfId="2" applyFont="1" applyFill="1" applyBorder="1" applyAlignment="1" applyProtection="1">
      <alignment horizontal="center" vertical="center"/>
      <protection hidden="1"/>
    </xf>
    <xf numFmtId="38" fontId="69" fillId="0" borderId="11" xfId="2" applyFont="1" applyFill="1" applyBorder="1" applyProtection="1">
      <alignment vertical="center"/>
      <protection hidden="1"/>
    </xf>
    <xf numFmtId="0" fontId="96" fillId="2" borderId="10" xfId="0" applyFont="1" applyFill="1" applyBorder="1" applyAlignment="1" applyProtection="1">
      <alignment horizontal="center" vertical="center" wrapText="1"/>
      <protection hidden="1"/>
    </xf>
    <xf numFmtId="0" fontId="95" fillId="2" borderId="10" xfId="0" applyFont="1" applyFill="1" applyBorder="1" applyAlignment="1" applyProtection="1">
      <alignment horizontal="center" vertical="center" wrapText="1"/>
      <protection hidden="1"/>
    </xf>
    <xf numFmtId="0" fontId="95" fillId="2" borderId="25" xfId="0" applyFont="1" applyFill="1" applyBorder="1" applyAlignment="1" applyProtection="1">
      <alignment horizontal="center" vertical="center" wrapText="1"/>
      <protection hidden="1"/>
    </xf>
    <xf numFmtId="38" fontId="95" fillId="2" borderId="10" xfId="2" applyFont="1" applyFill="1" applyBorder="1" applyAlignment="1" applyProtection="1">
      <alignment horizontal="center" vertical="center" wrapText="1"/>
      <protection hidden="1"/>
    </xf>
    <xf numFmtId="38" fontId="95" fillId="2" borderId="47" xfId="2" applyFont="1" applyFill="1" applyBorder="1" applyAlignment="1" applyProtection="1">
      <alignment horizontal="center" vertical="center" wrapText="1"/>
      <protection hidden="1"/>
    </xf>
    <xf numFmtId="0" fontId="96" fillId="2" borderId="11" xfId="0" applyFont="1" applyFill="1" applyBorder="1" applyAlignment="1" applyProtection="1">
      <alignment horizontal="center" vertical="center" wrapText="1"/>
      <protection hidden="1"/>
    </xf>
    <xf numFmtId="0" fontId="95" fillId="2" borderId="11" xfId="0" applyFont="1" applyFill="1" applyBorder="1" applyAlignment="1" applyProtection="1">
      <alignment horizontal="center" vertical="center" wrapText="1"/>
      <protection hidden="1"/>
    </xf>
    <xf numFmtId="0" fontId="95" fillId="2" borderId="26" xfId="0" applyFont="1" applyFill="1" applyBorder="1" applyAlignment="1" applyProtection="1">
      <alignment horizontal="center" vertical="center" wrapText="1"/>
      <protection hidden="1"/>
    </xf>
    <xf numFmtId="38" fontId="95" fillId="2" borderId="11" xfId="2" applyFont="1" applyFill="1" applyBorder="1" applyAlignment="1" applyProtection="1">
      <alignment horizontal="center" vertical="center" wrapText="1"/>
      <protection hidden="1"/>
    </xf>
    <xf numFmtId="38" fontId="95" fillId="2" borderId="48" xfId="2" applyFont="1" applyFill="1" applyBorder="1" applyAlignment="1" applyProtection="1">
      <alignment horizontal="center" vertical="center" wrapText="1"/>
      <protection hidden="1"/>
    </xf>
    <xf numFmtId="0" fontId="98" fillId="0" borderId="0" xfId="0" applyFont="1" applyProtection="1">
      <alignment vertical="center"/>
      <protection hidden="1"/>
    </xf>
    <xf numFmtId="0" fontId="8" fillId="11" borderId="20" xfId="0" applyFont="1" applyFill="1" applyBorder="1" applyAlignment="1" applyProtection="1">
      <alignment horizontal="center" vertical="center" wrapText="1"/>
      <protection hidden="1"/>
    </xf>
    <xf numFmtId="0" fontId="8" fillId="11" borderId="21" xfId="0" applyFont="1" applyFill="1" applyBorder="1" applyAlignment="1" applyProtection="1">
      <alignment horizontal="center" vertical="center" wrapText="1"/>
      <protection hidden="1"/>
    </xf>
    <xf numFmtId="178" fontId="43" fillId="0" borderId="43" xfId="1" applyNumberFormat="1" applyFont="1" applyBorder="1" applyAlignment="1" applyProtection="1">
      <alignment horizontal="center" vertical="center" wrapText="1"/>
      <protection hidden="1"/>
    </xf>
    <xf numFmtId="0" fontId="54" fillId="0" borderId="0" xfId="0" applyFont="1" applyProtection="1">
      <alignment vertical="center"/>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261315</xdr:colOff>
      <xdr:row>42</xdr:row>
      <xdr:rowOff>123847</xdr:rowOff>
    </xdr:from>
    <xdr:to>
      <xdr:col>12</xdr:col>
      <xdr:colOff>604215</xdr:colOff>
      <xdr:row>90</xdr:row>
      <xdr:rowOff>62412</xdr:rowOff>
    </xdr:to>
    <xdr:sp macro="" textlink="">
      <xdr:nvSpPr>
        <xdr:cNvPr id="2" name="左右矢印 1">
          <a:extLst>
            <a:ext uri="{FF2B5EF4-FFF2-40B4-BE49-F238E27FC236}">
              <a16:creationId xmlns:a16="http://schemas.microsoft.com/office/drawing/2014/main" id="{00000000-0008-0000-0000-000002000000}"/>
            </a:ext>
          </a:extLst>
        </xdr:cNvPr>
        <xdr:cNvSpPr/>
      </xdr:nvSpPr>
      <xdr:spPr>
        <a:xfrm rot="17597985">
          <a:off x="4797357" y="10475380"/>
          <a:ext cx="6720365" cy="342900"/>
        </a:xfrm>
        <a:prstGeom prst="leftRightArrow">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76200</xdr:colOff>
      <xdr:row>19</xdr:row>
      <xdr:rowOff>57150</xdr:rowOff>
    </xdr:from>
    <xdr:to>
      <xdr:col>11</xdr:col>
      <xdr:colOff>590550</xdr:colOff>
      <xdr:row>21</xdr:row>
      <xdr:rowOff>57150</xdr:rowOff>
    </xdr:to>
    <xdr:sp macro="" textlink="">
      <xdr:nvSpPr>
        <xdr:cNvPr id="3" name="左右矢印 2">
          <a:extLst>
            <a:ext uri="{FF2B5EF4-FFF2-40B4-BE49-F238E27FC236}">
              <a16:creationId xmlns:a16="http://schemas.microsoft.com/office/drawing/2014/main" id="{00000000-0008-0000-0000-000003000000}"/>
            </a:ext>
          </a:extLst>
        </xdr:cNvPr>
        <xdr:cNvSpPr/>
      </xdr:nvSpPr>
      <xdr:spPr>
        <a:xfrm>
          <a:off x="7115175" y="3228975"/>
          <a:ext cx="514350" cy="342900"/>
        </a:xfrm>
        <a:prstGeom prst="leftRightArrow">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5</xdr:row>
      <xdr:rowOff>0</xdr:rowOff>
    </xdr:from>
    <xdr:to>
      <xdr:col>16</xdr:col>
      <xdr:colOff>670560</xdr:colOff>
      <xdr:row>9</xdr:row>
      <xdr:rowOff>121920</xdr:rowOff>
    </xdr:to>
    <xdr:sp macro="" textlink="">
      <xdr:nvSpPr>
        <xdr:cNvPr id="5" name="四角形吹き出し 3">
          <a:extLst>
            <a:ext uri="{FF2B5EF4-FFF2-40B4-BE49-F238E27FC236}">
              <a16:creationId xmlns:a16="http://schemas.microsoft.com/office/drawing/2014/main" id="{34E4A375-C17B-AF8B-E41F-C737C7DC6D22}"/>
            </a:ext>
          </a:extLst>
        </xdr:cNvPr>
        <xdr:cNvSpPr/>
      </xdr:nvSpPr>
      <xdr:spPr>
        <a:xfrm>
          <a:off x="7307580" y="853440"/>
          <a:ext cx="350520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38100</xdr:colOff>
      <xdr:row>4</xdr:row>
      <xdr:rowOff>9525</xdr:rowOff>
    </xdr:from>
    <xdr:to>
      <xdr:col>29</xdr:col>
      <xdr:colOff>333375</xdr:colOff>
      <xdr:row>5</xdr:row>
      <xdr:rowOff>161925</xdr:rowOff>
    </xdr:to>
    <xdr:sp macro="" textlink="">
      <xdr:nvSpPr>
        <xdr:cNvPr id="2466" name="AutoShape 6">
          <a:extLst>
            <a:ext uri="{FF2B5EF4-FFF2-40B4-BE49-F238E27FC236}">
              <a16:creationId xmlns:a16="http://schemas.microsoft.com/office/drawing/2014/main" id="{00000000-0008-0000-0100-0000A2090000}"/>
            </a:ext>
          </a:extLst>
        </xdr:cNvPr>
        <xdr:cNvSpPr>
          <a:spLocks noChangeArrowheads="1"/>
        </xdr:cNvSpPr>
      </xdr:nvSpPr>
      <xdr:spPr bwMode="auto">
        <a:xfrm>
          <a:off x="22860000" y="1704975"/>
          <a:ext cx="295275" cy="361950"/>
        </a:xfrm>
        <a:prstGeom prst="downArrow">
          <a:avLst>
            <a:gd name="adj1" fmla="val 50000"/>
            <a:gd name="adj2" fmla="val 30645"/>
          </a:avLst>
        </a:prstGeom>
        <a:solidFill>
          <a:srgbClr val="0000FF"/>
        </a:solidFill>
        <a:ln w="9525">
          <a:solidFill>
            <a:srgbClr val="000000"/>
          </a:solidFill>
          <a:miter lim="800000"/>
          <a:headEnd/>
          <a:tailEnd/>
        </a:ln>
      </xdr:spPr>
    </xdr:sp>
    <xdr:clientData/>
  </xdr:twoCellAnchor>
  <xdr:twoCellAnchor>
    <xdr:from>
      <xdr:col>57</xdr:col>
      <xdr:colOff>219075</xdr:colOff>
      <xdr:row>3</xdr:row>
      <xdr:rowOff>19050</xdr:rowOff>
    </xdr:from>
    <xdr:to>
      <xdr:col>57</xdr:col>
      <xdr:colOff>514350</xdr:colOff>
      <xdr:row>3</xdr:row>
      <xdr:rowOff>180975</xdr:rowOff>
    </xdr:to>
    <xdr:sp macro="" textlink="">
      <xdr:nvSpPr>
        <xdr:cNvPr id="2467" name="AutoShape 7">
          <a:extLst>
            <a:ext uri="{FF2B5EF4-FFF2-40B4-BE49-F238E27FC236}">
              <a16:creationId xmlns:a16="http://schemas.microsoft.com/office/drawing/2014/main" id="{00000000-0008-0000-0100-0000A3090000}"/>
            </a:ext>
          </a:extLst>
        </xdr:cNvPr>
        <xdr:cNvSpPr>
          <a:spLocks noChangeArrowheads="1"/>
        </xdr:cNvSpPr>
      </xdr:nvSpPr>
      <xdr:spPr bwMode="auto">
        <a:xfrm>
          <a:off x="45339000" y="1495425"/>
          <a:ext cx="295275" cy="16192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10</xdr:col>
      <xdr:colOff>38100</xdr:colOff>
      <xdr:row>3</xdr:row>
      <xdr:rowOff>38100</xdr:rowOff>
    </xdr:from>
    <xdr:to>
      <xdr:col>10</xdr:col>
      <xdr:colOff>247650</xdr:colOff>
      <xdr:row>3</xdr:row>
      <xdr:rowOff>190500</xdr:rowOff>
    </xdr:to>
    <xdr:sp macro="" textlink="">
      <xdr:nvSpPr>
        <xdr:cNvPr id="2468" name="AutoShape 2">
          <a:extLst>
            <a:ext uri="{FF2B5EF4-FFF2-40B4-BE49-F238E27FC236}">
              <a16:creationId xmlns:a16="http://schemas.microsoft.com/office/drawing/2014/main" id="{00000000-0008-0000-0100-0000A4090000}"/>
            </a:ext>
          </a:extLst>
        </xdr:cNvPr>
        <xdr:cNvSpPr>
          <a:spLocks noChangeArrowheads="1"/>
        </xdr:cNvSpPr>
      </xdr:nvSpPr>
      <xdr:spPr bwMode="auto">
        <a:xfrm>
          <a:off x="7943850" y="1514475"/>
          <a:ext cx="209550" cy="15240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29</xdr:col>
      <xdr:colOff>609600</xdr:colOff>
      <xdr:row>2</xdr:row>
      <xdr:rowOff>152400</xdr:rowOff>
    </xdr:from>
    <xdr:to>
      <xdr:col>30</xdr:col>
      <xdr:colOff>152400</xdr:colOff>
      <xdr:row>3</xdr:row>
      <xdr:rowOff>28575</xdr:rowOff>
    </xdr:to>
    <xdr:sp macro="" textlink="">
      <xdr:nvSpPr>
        <xdr:cNvPr id="2469" name="AutoShape 6">
          <a:extLst>
            <a:ext uri="{FF2B5EF4-FFF2-40B4-BE49-F238E27FC236}">
              <a16:creationId xmlns:a16="http://schemas.microsoft.com/office/drawing/2014/main" id="{00000000-0008-0000-0100-0000A5090000}"/>
            </a:ext>
          </a:extLst>
        </xdr:cNvPr>
        <xdr:cNvSpPr>
          <a:spLocks noChangeArrowheads="1"/>
        </xdr:cNvSpPr>
      </xdr:nvSpPr>
      <xdr:spPr bwMode="auto">
        <a:xfrm rot="10800000">
          <a:off x="23431500" y="1333500"/>
          <a:ext cx="295275" cy="171450"/>
        </a:xfrm>
        <a:prstGeom prst="downArrow">
          <a:avLst>
            <a:gd name="adj1" fmla="val 50000"/>
            <a:gd name="adj2" fmla="val 30644"/>
          </a:avLst>
        </a:prstGeom>
        <a:solidFill>
          <a:srgbClr val="0000FF"/>
        </a:solidFill>
        <a:ln w="9525">
          <a:solidFill>
            <a:srgbClr val="000000"/>
          </a:solidFill>
          <a:miter lim="800000"/>
          <a:headEnd/>
          <a:tailEnd/>
        </a:ln>
      </xdr:spPr>
    </xdr:sp>
    <xdr:clientData/>
  </xdr:twoCellAnchor>
  <xdr:twoCellAnchor>
    <xdr:from>
      <xdr:col>39</xdr:col>
      <xdr:colOff>200025</xdr:colOff>
      <xdr:row>4</xdr:row>
      <xdr:rowOff>28575</xdr:rowOff>
    </xdr:from>
    <xdr:to>
      <xdr:col>39</xdr:col>
      <xdr:colOff>495300</xdr:colOff>
      <xdr:row>5</xdr:row>
      <xdr:rowOff>180975</xdr:rowOff>
    </xdr:to>
    <xdr:sp macro="" textlink="">
      <xdr:nvSpPr>
        <xdr:cNvPr id="2470" name="AutoShape 6">
          <a:extLst>
            <a:ext uri="{FF2B5EF4-FFF2-40B4-BE49-F238E27FC236}">
              <a16:creationId xmlns:a16="http://schemas.microsoft.com/office/drawing/2014/main" id="{00000000-0008-0000-0100-0000A6090000}"/>
            </a:ext>
          </a:extLst>
        </xdr:cNvPr>
        <xdr:cNvSpPr>
          <a:spLocks noChangeArrowheads="1"/>
        </xdr:cNvSpPr>
      </xdr:nvSpPr>
      <xdr:spPr bwMode="auto">
        <a:xfrm>
          <a:off x="31061025" y="1724025"/>
          <a:ext cx="295275" cy="361950"/>
        </a:xfrm>
        <a:prstGeom prst="downArrow">
          <a:avLst>
            <a:gd name="adj1" fmla="val 50000"/>
            <a:gd name="adj2" fmla="val 30645"/>
          </a:avLst>
        </a:prstGeom>
        <a:solidFill>
          <a:srgbClr val="0000FF"/>
        </a:solidFill>
        <a:ln w="9525">
          <a:solidFill>
            <a:srgbClr val="000000"/>
          </a:solidFill>
          <a:miter lim="800000"/>
          <a:headEnd/>
          <a:tailEnd/>
        </a:ln>
      </xdr:spPr>
    </xdr:sp>
    <xdr:clientData/>
  </xdr:twoCellAnchor>
  <xdr:twoCellAnchor>
    <xdr:from>
      <xdr:col>39</xdr:col>
      <xdr:colOff>571500</xdr:colOff>
      <xdr:row>1</xdr:row>
      <xdr:rowOff>247650</xdr:rowOff>
    </xdr:from>
    <xdr:to>
      <xdr:col>39</xdr:col>
      <xdr:colOff>762000</xdr:colOff>
      <xdr:row>2</xdr:row>
      <xdr:rowOff>114300</xdr:rowOff>
    </xdr:to>
    <xdr:sp macro="" textlink="">
      <xdr:nvSpPr>
        <xdr:cNvPr id="2471" name="AutoShape 6">
          <a:extLst>
            <a:ext uri="{FF2B5EF4-FFF2-40B4-BE49-F238E27FC236}">
              <a16:creationId xmlns:a16="http://schemas.microsoft.com/office/drawing/2014/main" id="{00000000-0008-0000-0100-0000A7090000}"/>
            </a:ext>
          </a:extLst>
        </xdr:cNvPr>
        <xdr:cNvSpPr>
          <a:spLocks noChangeArrowheads="1"/>
        </xdr:cNvSpPr>
      </xdr:nvSpPr>
      <xdr:spPr bwMode="auto">
        <a:xfrm>
          <a:off x="31432500" y="1133475"/>
          <a:ext cx="190500" cy="161925"/>
        </a:xfrm>
        <a:prstGeom prst="downArrow">
          <a:avLst>
            <a:gd name="adj1" fmla="val 50000"/>
            <a:gd name="adj2" fmla="val 30644"/>
          </a:avLst>
        </a:prstGeom>
        <a:solidFill>
          <a:srgbClr val="0000FF"/>
        </a:solidFill>
        <a:ln w="9525">
          <a:solidFill>
            <a:srgbClr val="000000"/>
          </a:solidFill>
          <a:miter lim="800000"/>
          <a:headEnd/>
          <a:tailEnd/>
        </a:ln>
      </xdr:spPr>
    </xdr:sp>
    <xdr:clientData/>
  </xdr:twoCellAnchor>
  <xdr:twoCellAnchor>
    <xdr:from>
      <xdr:col>15</xdr:col>
      <xdr:colOff>857250</xdr:colOff>
      <xdr:row>3</xdr:row>
      <xdr:rowOff>9525</xdr:rowOff>
    </xdr:from>
    <xdr:to>
      <xdr:col>16</xdr:col>
      <xdr:colOff>219075</xdr:colOff>
      <xdr:row>4</xdr:row>
      <xdr:rowOff>0</xdr:rowOff>
    </xdr:to>
    <xdr:sp macro="" textlink="">
      <xdr:nvSpPr>
        <xdr:cNvPr id="2472" name="AutoShape 2">
          <a:extLst>
            <a:ext uri="{FF2B5EF4-FFF2-40B4-BE49-F238E27FC236}">
              <a16:creationId xmlns:a16="http://schemas.microsoft.com/office/drawing/2014/main" id="{00000000-0008-0000-0100-0000A8090000}"/>
            </a:ext>
          </a:extLst>
        </xdr:cNvPr>
        <xdr:cNvSpPr>
          <a:spLocks noChangeArrowheads="1"/>
        </xdr:cNvSpPr>
      </xdr:nvSpPr>
      <xdr:spPr bwMode="auto">
        <a:xfrm>
          <a:off x="11820525" y="1485900"/>
          <a:ext cx="247650" cy="20955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5</xdr:col>
      <xdr:colOff>695325</xdr:colOff>
      <xdr:row>5</xdr:row>
      <xdr:rowOff>161925</xdr:rowOff>
    </xdr:from>
    <xdr:to>
      <xdr:col>6</xdr:col>
      <xdr:colOff>123825</xdr:colOff>
      <xdr:row>6</xdr:row>
      <xdr:rowOff>171450</xdr:rowOff>
    </xdr:to>
    <xdr:sp macro="" textlink="">
      <xdr:nvSpPr>
        <xdr:cNvPr id="2473" name="AutoShape 2">
          <a:extLst>
            <a:ext uri="{FF2B5EF4-FFF2-40B4-BE49-F238E27FC236}">
              <a16:creationId xmlns:a16="http://schemas.microsoft.com/office/drawing/2014/main" id="{00000000-0008-0000-0100-0000A9090000}"/>
            </a:ext>
          </a:extLst>
        </xdr:cNvPr>
        <xdr:cNvSpPr>
          <a:spLocks noChangeArrowheads="1"/>
        </xdr:cNvSpPr>
      </xdr:nvSpPr>
      <xdr:spPr bwMode="auto">
        <a:xfrm>
          <a:off x="4076700" y="2066925"/>
          <a:ext cx="295275" cy="21907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25</xdr:col>
      <xdr:colOff>28575</xdr:colOff>
      <xdr:row>2</xdr:row>
      <xdr:rowOff>0</xdr:rowOff>
    </xdr:from>
    <xdr:to>
      <xdr:col>25</xdr:col>
      <xdr:colOff>285750</xdr:colOff>
      <xdr:row>2</xdr:row>
      <xdr:rowOff>257175</xdr:rowOff>
    </xdr:to>
    <xdr:sp macro="" textlink="">
      <xdr:nvSpPr>
        <xdr:cNvPr id="2474" name="AutoShape 13">
          <a:extLst>
            <a:ext uri="{FF2B5EF4-FFF2-40B4-BE49-F238E27FC236}">
              <a16:creationId xmlns:a16="http://schemas.microsoft.com/office/drawing/2014/main" id="{00000000-0008-0000-0100-0000AA090000}"/>
            </a:ext>
          </a:extLst>
        </xdr:cNvPr>
        <xdr:cNvSpPr>
          <a:spLocks noChangeArrowheads="1"/>
        </xdr:cNvSpPr>
      </xdr:nvSpPr>
      <xdr:spPr bwMode="auto">
        <a:xfrm>
          <a:off x="18869025" y="1181100"/>
          <a:ext cx="257175" cy="257175"/>
        </a:xfrm>
        <a:prstGeom prst="downArrow">
          <a:avLst>
            <a:gd name="adj1" fmla="val 50000"/>
            <a:gd name="adj2" fmla="val 42593"/>
          </a:avLst>
        </a:prstGeom>
        <a:solidFill>
          <a:srgbClr val="0000FF"/>
        </a:solidFill>
        <a:ln w="9525">
          <a:solidFill>
            <a:srgbClr val="000000"/>
          </a:solidFill>
          <a:miter lim="800000"/>
          <a:headEnd/>
          <a:tailEnd/>
        </a:ln>
      </xdr:spPr>
    </xdr:sp>
    <xdr:clientData/>
  </xdr:twoCellAnchor>
  <xdr:twoCellAnchor>
    <xdr:from>
      <xdr:col>20</xdr:col>
      <xdr:colOff>123825</xdr:colOff>
      <xdr:row>0</xdr:row>
      <xdr:rowOff>647700</xdr:rowOff>
    </xdr:from>
    <xdr:to>
      <xdr:col>25</xdr:col>
      <xdr:colOff>47625</xdr:colOff>
      <xdr:row>3</xdr:row>
      <xdr:rowOff>171450</xdr:rowOff>
    </xdr:to>
    <xdr:grpSp>
      <xdr:nvGrpSpPr>
        <xdr:cNvPr id="2475" name="グループ化 1">
          <a:extLst>
            <a:ext uri="{FF2B5EF4-FFF2-40B4-BE49-F238E27FC236}">
              <a16:creationId xmlns:a16="http://schemas.microsoft.com/office/drawing/2014/main" id="{00000000-0008-0000-0100-0000AB090000}"/>
            </a:ext>
          </a:extLst>
        </xdr:cNvPr>
        <xdr:cNvGrpSpPr>
          <a:grpSpLocks/>
        </xdr:cNvGrpSpPr>
      </xdr:nvGrpSpPr>
      <xdr:grpSpPr bwMode="auto">
        <a:xfrm>
          <a:off x="13719175" y="647700"/>
          <a:ext cx="3314700" cy="990600"/>
          <a:chOff x="12353925" y="381000"/>
          <a:chExt cx="3667125" cy="1019175"/>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12353925" y="381000"/>
            <a:ext cx="3495675" cy="86387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ja-JP" altLang="en-US" sz="1050">
                <a:solidFill>
                  <a:srgbClr val="0000CC"/>
                </a:solidFill>
                <a:effectLst/>
                <a:latin typeface="+mn-lt"/>
                <a:ea typeface="+mn-ea"/>
                <a:cs typeface="+mn-cs"/>
              </a:rPr>
              <a:t>定年到達者について、算定基準日が一律適用できない場合は、個別の適用日を入力して該当者のみの計算をします</a:t>
            </a:r>
            <a:r>
              <a:rPr kumimoji="1" lang="ja-JP" altLang="en-US" sz="1050">
                <a:solidFill>
                  <a:srgbClr val="FF0000"/>
                </a:solidFill>
                <a:effectLst/>
                <a:latin typeface="+mn-lt"/>
                <a:ea typeface="+mn-ea"/>
                <a:cs typeface="+mn-cs"/>
              </a:rPr>
              <a:t>（個別に計算した給与は、次の基準日まで適用する）。</a:t>
            </a:r>
            <a:endParaRPr kumimoji="1" lang="en-US" altLang="ja-JP" sz="105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CC"/>
                </a:solidFill>
                <a:effectLst/>
                <a:latin typeface="+mn-lt"/>
                <a:ea typeface="+mn-ea"/>
                <a:cs typeface="+mn-cs"/>
              </a:rPr>
              <a:t>■</a:t>
            </a:r>
            <a:r>
              <a:rPr kumimoji="1" lang="ja-JP" altLang="en-US" sz="1050" u="sng">
                <a:solidFill>
                  <a:srgbClr val="0000CC"/>
                </a:solidFill>
                <a:effectLst/>
                <a:latin typeface="+mn-lt"/>
                <a:ea typeface="+mn-ea"/>
                <a:cs typeface="+mn-cs"/>
              </a:rPr>
              <a:t>直近の次回基準日から適用日を統一して計算します。</a:t>
            </a:r>
            <a:endParaRPr kumimoji="1" lang="en-US" altLang="ja-JP" sz="1050" u="sng">
              <a:solidFill>
                <a:srgbClr val="0000CC"/>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0000CC"/>
              </a:solidFill>
              <a:latin typeface="+mn-ea"/>
              <a:ea typeface="+mn-ea"/>
            </a:endParaRPr>
          </a:p>
        </xdr:txBody>
      </xdr:sp>
      <xdr:sp macro="" textlink="">
        <xdr:nvSpPr>
          <xdr:cNvPr id="2484" name="AutoShape 1">
            <a:extLst>
              <a:ext uri="{FF2B5EF4-FFF2-40B4-BE49-F238E27FC236}">
                <a16:creationId xmlns:a16="http://schemas.microsoft.com/office/drawing/2014/main" id="{00000000-0008-0000-0100-0000B4090000}"/>
              </a:ext>
            </a:extLst>
          </xdr:cNvPr>
          <xdr:cNvSpPr>
            <a:spLocks noChangeArrowheads="1"/>
          </xdr:cNvSpPr>
        </xdr:nvSpPr>
        <xdr:spPr bwMode="auto">
          <a:xfrm rot="7224817" flipH="1" flipV="1">
            <a:off x="15778243" y="1157368"/>
            <a:ext cx="294821" cy="190793"/>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30</xdr:col>
      <xdr:colOff>619125</xdr:colOff>
      <xdr:row>0</xdr:row>
      <xdr:rowOff>38100</xdr:rowOff>
    </xdr:from>
    <xdr:to>
      <xdr:col>35</xdr:col>
      <xdr:colOff>733425</xdr:colOff>
      <xdr:row>1</xdr:row>
      <xdr:rowOff>152400</xdr:rowOff>
    </xdr:to>
    <xdr:grpSp>
      <xdr:nvGrpSpPr>
        <xdr:cNvPr id="2476" name="グループ化 21">
          <a:extLst>
            <a:ext uri="{FF2B5EF4-FFF2-40B4-BE49-F238E27FC236}">
              <a16:creationId xmlns:a16="http://schemas.microsoft.com/office/drawing/2014/main" id="{00000000-0008-0000-0100-0000AC090000}"/>
            </a:ext>
          </a:extLst>
        </xdr:cNvPr>
        <xdr:cNvGrpSpPr>
          <a:grpSpLocks/>
        </xdr:cNvGrpSpPr>
      </xdr:nvGrpSpPr>
      <xdr:grpSpPr bwMode="auto">
        <a:xfrm>
          <a:off x="21866225" y="38100"/>
          <a:ext cx="3563620" cy="996950"/>
          <a:chOff x="24793575" y="47626"/>
          <a:chExt cx="3990975" cy="1000124"/>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24907875" y="47626"/>
            <a:ext cx="3876675" cy="8286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algn="l"/>
            <a:r>
              <a:rPr kumimoji="1" lang="ja-JP" altLang="en-US" sz="1050" u="none">
                <a:solidFill>
                  <a:srgbClr val="0000CC"/>
                </a:solidFill>
                <a:latin typeface="+mn-ea"/>
                <a:ea typeface="+mn-ea"/>
              </a:rPr>
              <a:t>■</a:t>
            </a:r>
            <a:r>
              <a:rPr kumimoji="1" lang="ja-JP" altLang="en-US" sz="1050" u="sng" strike="noStrike" baseline="0">
                <a:solidFill>
                  <a:srgbClr val="0000CC"/>
                </a:solidFill>
                <a:latin typeface="+mn-ea"/>
                <a:ea typeface="+mn-ea"/>
              </a:rPr>
              <a:t>全員が「１号俸」アップします（ただし、</a:t>
            </a:r>
            <a:r>
              <a:rPr kumimoji="1" lang="en-US" altLang="ja-JP" sz="1050" u="sng" strike="noStrike" baseline="0">
                <a:solidFill>
                  <a:srgbClr val="0000CC"/>
                </a:solidFill>
                <a:latin typeface="+mn-ea"/>
                <a:ea typeface="+mn-ea"/>
              </a:rPr>
              <a:t>60</a:t>
            </a:r>
            <a:r>
              <a:rPr kumimoji="1" lang="ja-JP" altLang="en-US" sz="1050" u="sng" strike="noStrike" baseline="0">
                <a:solidFill>
                  <a:srgbClr val="0000CC"/>
                </a:solidFill>
                <a:latin typeface="+mn-ea"/>
                <a:ea typeface="+mn-ea"/>
              </a:rPr>
              <a:t>歳以降は「ゼロ号俸」）。</a:t>
            </a:r>
            <a:endParaRPr kumimoji="1" lang="en-US" altLang="ja-JP" sz="1050" u="sng" strike="noStrike" baseline="0">
              <a:solidFill>
                <a:srgbClr val="0000CC"/>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en-US" altLang="ja-JP" sz="1050" u="sng">
                <a:solidFill>
                  <a:srgbClr val="FF0000"/>
                </a:solidFill>
                <a:effectLst/>
                <a:latin typeface="+mn-lt"/>
                <a:ea typeface="+mn-ea"/>
                <a:cs typeface="+mn-cs"/>
              </a:rPr>
              <a:t>60</a:t>
            </a:r>
            <a:r>
              <a:rPr kumimoji="1" lang="ja-JP" altLang="ja-JP" sz="1050" u="sng">
                <a:solidFill>
                  <a:srgbClr val="FF0000"/>
                </a:solidFill>
                <a:effectLst/>
                <a:latin typeface="+mn-lt"/>
                <a:ea typeface="+mn-ea"/>
                <a:cs typeface="+mn-cs"/>
              </a:rPr>
              <a:t>歳以降号俸アップ</a:t>
            </a:r>
            <a:r>
              <a:rPr kumimoji="1" lang="ja-JP" altLang="en-US" sz="1050" u="sng">
                <a:solidFill>
                  <a:srgbClr val="FF0000"/>
                </a:solidFill>
                <a:effectLst/>
                <a:latin typeface="+mn-lt"/>
                <a:ea typeface="+mn-ea"/>
                <a:cs typeface="+mn-cs"/>
              </a:rPr>
              <a:t>はストップ（評価による洗い替え運用のみ）</a:t>
            </a:r>
            <a:r>
              <a:rPr kumimoji="1" lang="ja-JP" altLang="ja-JP" sz="1050" u="sng">
                <a:solidFill>
                  <a:srgbClr val="FF0000"/>
                </a:solidFill>
                <a:effectLst/>
                <a:latin typeface="+mn-lt"/>
                <a:ea typeface="+mn-ea"/>
                <a:cs typeface="+mn-cs"/>
              </a:rPr>
              <a:t>。</a:t>
            </a:r>
            <a:endParaRPr lang="ja-JP" altLang="ja-JP" sz="1050">
              <a:solidFill>
                <a:srgbClr val="FF0000"/>
              </a:solidFill>
              <a:effectLst/>
            </a:endParaRPr>
          </a:p>
          <a:p>
            <a:pPr algn="l"/>
            <a:r>
              <a:rPr kumimoji="1" lang="ja-JP" altLang="en-US" sz="1050" baseline="0">
                <a:solidFill>
                  <a:srgbClr val="0000CC"/>
                </a:solidFill>
                <a:latin typeface="+mn-ea"/>
                <a:ea typeface="+mn-ea"/>
              </a:rPr>
              <a:t>■</a:t>
            </a:r>
            <a:r>
              <a:rPr kumimoji="1" lang="ja-JP" altLang="en-US" sz="1050" u="sng" baseline="0">
                <a:solidFill>
                  <a:srgbClr val="0000CC"/>
                </a:solidFill>
                <a:latin typeface="+mn-ea"/>
                <a:ea typeface="+mn-ea"/>
              </a:rPr>
              <a:t>自社で使用する評語を入力します</a:t>
            </a:r>
            <a:endParaRPr kumimoji="1" lang="en-US" altLang="ja-JP" sz="1050" u="sng" baseline="0">
              <a:solidFill>
                <a:srgbClr val="0000CC"/>
              </a:solidFill>
              <a:latin typeface="+mn-ea"/>
              <a:ea typeface="+mn-ea"/>
            </a:endParaRPr>
          </a:p>
          <a:p>
            <a:pPr algn="l"/>
            <a:r>
              <a:rPr kumimoji="1" lang="ja-JP" altLang="en-US" sz="1050" baseline="0">
                <a:solidFill>
                  <a:srgbClr val="0000CC"/>
                </a:solidFill>
                <a:latin typeface="+mn-ea"/>
                <a:ea typeface="+mn-ea"/>
              </a:rPr>
              <a:t>　　（</a:t>
            </a:r>
            <a:r>
              <a:rPr kumimoji="1" lang="ja-JP" altLang="en-US" sz="1000" baseline="0">
                <a:solidFill>
                  <a:srgbClr val="0000CC"/>
                </a:solidFill>
                <a:latin typeface="+mn-ea"/>
                <a:ea typeface="+mn-ea"/>
              </a:rPr>
              <a:t>現設計では</a:t>
            </a:r>
            <a:r>
              <a:rPr kumimoji="1" lang="en-US" altLang="ja-JP" sz="1000" baseline="0">
                <a:solidFill>
                  <a:srgbClr val="0000CC"/>
                </a:solidFill>
                <a:latin typeface="+mn-ea"/>
                <a:ea typeface="+mn-ea"/>
              </a:rPr>
              <a:t>5</a:t>
            </a:r>
            <a:r>
              <a:rPr kumimoji="1" lang="ja-JP" altLang="en-US" sz="1000" baseline="0">
                <a:solidFill>
                  <a:srgbClr val="0000CC"/>
                </a:solidFill>
                <a:latin typeface="+mn-ea"/>
                <a:ea typeface="+mn-ea"/>
              </a:rPr>
              <a:t>段階評価までとなります。）</a:t>
            </a:r>
            <a:r>
              <a:rPr kumimoji="1" lang="ja-JP" altLang="en-US" sz="1050">
                <a:solidFill>
                  <a:srgbClr val="0000CC"/>
                </a:solidFill>
                <a:latin typeface="+mn-ea"/>
                <a:ea typeface="+mn-ea"/>
              </a:rPr>
              <a:t>　</a:t>
            </a:r>
            <a:endParaRPr kumimoji="1" lang="en-US" altLang="ja-JP" sz="1050">
              <a:solidFill>
                <a:srgbClr val="0000CC"/>
              </a:solidFill>
              <a:latin typeface="+mn-ea"/>
              <a:ea typeface="+mn-ea"/>
            </a:endParaRPr>
          </a:p>
        </xdr:txBody>
      </xdr:sp>
      <xdr:sp macro="" textlink="">
        <xdr:nvSpPr>
          <xdr:cNvPr id="2481" name="AutoShape 1">
            <a:extLst>
              <a:ext uri="{FF2B5EF4-FFF2-40B4-BE49-F238E27FC236}">
                <a16:creationId xmlns:a16="http://schemas.microsoft.com/office/drawing/2014/main" id="{00000000-0008-0000-0100-0000B1090000}"/>
              </a:ext>
            </a:extLst>
          </xdr:cNvPr>
          <xdr:cNvSpPr>
            <a:spLocks noChangeArrowheads="1"/>
          </xdr:cNvSpPr>
        </xdr:nvSpPr>
        <xdr:spPr bwMode="auto">
          <a:xfrm rot="10800000" flipH="1" flipV="1">
            <a:off x="25469850" y="857250"/>
            <a:ext cx="238125" cy="190500"/>
          </a:xfrm>
          <a:prstGeom prst="downArrow">
            <a:avLst>
              <a:gd name="adj1" fmla="val 50000"/>
              <a:gd name="adj2" fmla="val 25000"/>
            </a:avLst>
          </a:prstGeom>
          <a:solidFill>
            <a:srgbClr val="FFC000"/>
          </a:solidFill>
          <a:ln w="9525">
            <a:solidFill>
              <a:srgbClr val="FF0000"/>
            </a:solidFill>
            <a:miter lim="800000"/>
            <a:headEnd/>
            <a:tailEnd/>
          </a:ln>
        </xdr:spPr>
      </xdr:sp>
      <xdr:sp macro="" textlink="">
        <xdr:nvSpPr>
          <xdr:cNvPr id="2482" name="AutoShape 1">
            <a:extLst>
              <a:ext uri="{FF2B5EF4-FFF2-40B4-BE49-F238E27FC236}">
                <a16:creationId xmlns:a16="http://schemas.microsoft.com/office/drawing/2014/main" id="{00000000-0008-0000-0100-0000B2090000}"/>
              </a:ext>
            </a:extLst>
          </xdr:cNvPr>
          <xdr:cNvSpPr>
            <a:spLocks noChangeArrowheads="1"/>
          </xdr:cNvSpPr>
        </xdr:nvSpPr>
        <xdr:spPr bwMode="auto">
          <a:xfrm rot="-7900736" flipH="1" flipV="1">
            <a:off x="24760237" y="776288"/>
            <a:ext cx="238125" cy="171450"/>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39</xdr:col>
      <xdr:colOff>723900</xdr:colOff>
      <xdr:row>0</xdr:row>
      <xdr:rowOff>114300</xdr:rowOff>
    </xdr:from>
    <xdr:to>
      <xdr:col>48</xdr:col>
      <xdr:colOff>314325</xdr:colOff>
      <xdr:row>7</xdr:row>
      <xdr:rowOff>142875</xdr:rowOff>
    </xdr:to>
    <xdr:grpSp>
      <xdr:nvGrpSpPr>
        <xdr:cNvPr id="2477" name="グループ化 2">
          <a:extLst>
            <a:ext uri="{FF2B5EF4-FFF2-40B4-BE49-F238E27FC236}">
              <a16:creationId xmlns:a16="http://schemas.microsoft.com/office/drawing/2014/main" id="{00000000-0008-0000-0100-0000AD090000}"/>
            </a:ext>
          </a:extLst>
        </xdr:cNvPr>
        <xdr:cNvGrpSpPr>
          <a:grpSpLocks/>
        </xdr:cNvGrpSpPr>
      </xdr:nvGrpSpPr>
      <xdr:grpSpPr bwMode="auto">
        <a:xfrm>
          <a:off x="28488640" y="114300"/>
          <a:ext cx="5899785" cy="2346325"/>
          <a:chOff x="31584522" y="114300"/>
          <a:chExt cx="6620252" cy="2375786"/>
        </a:xfrm>
      </xdr:grpSpPr>
      <xdr:sp macro="" textlink="">
        <xdr:nvSpPr>
          <xdr:cNvPr id="2478" name="AutoShape 1">
            <a:extLst>
              <a:ext uri="{FF2B5EF4-FFF2-40B4-BE49-F238E27FC236}">
                <a16:creationId xmlns:a16="http://schemas.microsoft.com/office/drawing/2014/main" id="{00000000-0008-0000-0100-0000AE090000}"/>
              </a:ext>
            </a:extLst>
          </xdr:cNvPr>
          <xdr:cNvSpPr>
            <a:spLocks noChangeArrowheads="1"/>
          </xdr:cNvSpPr>
        </xdr:nvSpPr>
        <xdr:spPr bwMode="auto">
          <a:xfrm rot="-8940000" flipH="1" flipV="1">
            <a:off x="31584522" y="1250689"/>
            <a:ext cx="180000" cy="1239397"/>
          </a:xfrm>
          <a:prstGeom prst="downArrow">
            <a:avLst>
              <a:gd name="adj1" fmla="val 50000"/>
              <a:gd name="adj2" fmla="val 25183"/>
            </a:avLst>
          </a:prstGeom>
          <a:solidFill>
            <a:srgbClr val="FFC000"/>
          </a:solidFill>
          <a:ln w="9525">
            <a:solidFill>
              <a:srgbClr val="FF0000"/>
            </a:solidFill>
            <a:miter lim="800000"/>
            <a:headEnd/>
            <a:tailEnd/>
          </a:ln>
        </xdr:spPr>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bwMode="auto">
          <a:xfrm>
            <a:off x="31917916" y="114300"/>
            <a:ext cx="6286858" cy="130715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r>
              <a:rPr kumimoji="1" lang="ja-JP" altLang="ja-JP" sz="1100">
                <a:solidFill>
                  <a:srgbClr val="0000CC"/>
                </a:solidFill>
                <a:effectLst/>
                <a:latin typeface="+mn-lt"/>
                <a:ea typeface="+mn-ea"/>
                <a:cs typeface="+mn-cs"/>
              </a:rPr>
              <a:t>■</a:t>
            </a:r>
            <a:r>
              <a:rPr kumimoji="1" lang="ja-JP" altLang="ja-JP" sz="1100" b="1">
                <a:solidFill>
                  <a:srgbClr val="0000CC"/>
                </a:solidFill>
                <a:effectLst/>
                <a:latin typeface="+mn-lt"/>
                <a:ea typeface="+mn-ea"/>
                <a:cs typeface="+mn-cs"/>
              </a:rPr>
              <a:t>資格改訂者</a:t>
            </a:r>
            <a:r>
              <a:rPr kumimoji="1" lang="ja-JP" altLang="ja-JP" sz="1100">
                <a:solidFill>
                  <a:srgbClr val="0000CC"/>
                </a:solidFill>
                <a:effectLst/>
                <a:latin typeface="+mn-lt"/>
                <a:ea typeface="+mn-ea"/>
                <a:cs typeface="+mn-cs"/>
              </a:rPr>
              <a:t>（昇格・降格者）の新しい資格を半角で手入力します</a:t>
            </a:r>
            <a:r>
              <a:rPr kumimoji="1" lang="ja-JP" altLang="ja-JP" sz="1100" b="1">
                <a:solidFill>
                  <a:srgbClr val="FF0000"/>
                </a:solidFill>
                <a:effectLst/>
                <a:latin typeface="+mn-lt"/>
                <a:ea typeface="+mn-ea"/>
                <a:cs typeface="+mn-cs"/>
              </a:rPr>
              <a:t>（変更者のみ入力）</a:t>
            </a:r>
            <a:r>
              <a:rPr kumimoji="1" lang="ja-JP" altLang="ja-JP" sz="1100">
                <a:solidFill>
                  <a:srgbClr val="FF0000"/>
                </a:solidFill>
                <a:effectLst/>
                <a:latin typeface="+mn-lt"/>
                <a:ea typeface="+mn-ea"/>
                <a:cs typeface="+mn-cs"/>
              </a:rPr>
              <a:t>。</a:t>
            </a:r>
            <a:endParaRPr kumimoji="1" lang="en-US" altLang="ja-JP" sz="11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CC"/>
                </a:solidFill>
                <a:effectLst/>
                <a:latin typeface="+mn-lt"/>
                <a:ea typeface="+mn-ea"/>
                <a:cs typeface="+mn-cs"/>
              </a:rPr>
              <a:t>　・</a:t>
            </a:r>
            <a:r>
              <a:rPr kumimoji="1" lang="ja-JP" altLang="ja-JP" sz="1100">
                <a:solidFill>
                  <a:srgbClr val="0000CC"/>
                </a:solidFill>
                <a:effectLst/>
                <a:latin typeface="+mn-lt"/>
                <a:ea typeface="+mn-ea"/>
                <a:cs typeface="+mn-cs"/>
              </a:rPr>
              <a:t>旧資格等級で定昇処理をした後に格付けを変更します。</a:t>
            </a:r>
            <a:endParaRPr kumimoji="1" lang="en-US" altLang="ja-JP" sz="1100">
              <a:solidFill>
                <a:srgbClr val="0000CC"/>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0000CC"/>
                </a:solidFill>
                <a:effectLst/>
                <a:latin typeface="+mn-lt"/>
                <a:ea typeface="+mn-ea"/>
                <a:cs typeface="+mn-cs"/>
              </a:rPr>
              <a:t> </a:t>
            </a:r>
            <a:r>
              <a:rPr kumimoji="1" lang="ja-JP" altLang="en-US" sz="1100">
                <a:solidFill>
                  <a:srgbClr val="0000CC"/>
                </a:solidFill>
                <a:effectLst/>
                <a:latin typeface="+mn-lt"/>
                <a:ea typeface="+mn-ea"/>
                <a:cs typeface="+mn-cs"/>
              </a:rPr>
              <a:t>　・格付け変更（昇格・降格）者は、変更後の資格等級の</a:t>
            </a:r>
            <a:r>
              <a:rPr kumimoji="1" lang="ja-JP" altLang="en-US" sz="1100">
                <a:solidFill>
                  <a:srgbClr val="FF0000"/>
                </a:solidFill>
                <a:effectLst/>
                <a:latin typeface="+mn-lt"/>
                <a:ea typeface="+mn-ea"/>
                <a:cs typeface="+mn-cs"/>
              </a:rPr>
              <a:t>直近上位の評価Ｂ</a:t>
            </a:r>
            <a:r>
              <a:rPr kumimoji="1" lang="ja-JP" altLang="en-US" sz="1100">
                <a:solidFill>
                  <a:srgbClr val="0000CC"/>
                </a:solidFill>
                <a:effectLst/>
                <a:latin typeface="+mn-lt"/>
                <a:ea typeface="+mn-ea"/>
                <a:cs typeface="+mn-cs"/>
              </a:rPr>
              <a:t>に格付けします。</a:t>
            </a:r>
            <a:endParaRPr kumimoji="1" lang="en-US" altLang="ja-JP" sz="1100">
              <a:solidFill>
                <a:srgbClr val="0000CC"/>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050">
              <a:solidFill>
                <a:srgbClr val="0000CC"/>
              </a:solidFill>
              <a:effectLst/>
            </a:endParaRPr>
          </a:p>
          <a:p>
            <a:pPr algn="l">
              <a:lnSpc>
                <a:spcPts val="1100"/>
              </a:lnSpc>
            </a:pPr>
            <a:r>
              <a:rPr kumimoji="1" lang="ja-JP" altLang="en-US" sz="1050" u="none">
                <a:solidFill>
                  <a:srgbClr val="0000CC"/>
                </a:solidFill>
                <a:latin typeface="+mn-ea"/>
                <a:ea typeface="+mn-ea"/>
              </a:rPr>
              <a:t>■</a:t>
            </a:r>
            <a:r>
              <a:rPr kumimoji="1" lang="ja-JP" altLang="en-US" sz="1050" b="1" u="sng">
                <a:solidFill>
                  <a:srgbClr val="0000CC"/>
                </a:solidFill>
                <a:latin typeface="+mn-ea"/>
                <a:ea typeface="+mn-ea"/>
              </a:rPr>
              <a:t>定年到達者</a:t>
            </a:r>
            <a:r>
              <a:rPr kumimoji="1" lang="ja-JP" altLang="en-US" sz="1050" b="0" u="sng">
                <a:solidFill>
                  <a:srgbClr val="0000CC"/>
                </a:solidFill>
                <a:latin typeface="+mn-ea"/>
                <a:ea typeface="+mn-ea"/>
              </a:rPr>
              <a:t>を再格付けをする場合の運用</a:t>
            </a:r>
            <a:r>
              <a:rPr kumimoji="1" lang="ja-JP" altLang="en-US" sz="1050" u="sng">
                <a:solidFill>
                  <a:srgbClr val="0000CC"/>
                </a:solidFill>
                <a:latin typeface="+mn-ea"/>
                <a:ea typeface="+mn-ea"/>
              </a:rPr>
              <a:t>基準は各社個別に検討</a:t>
            </a:r>
            <a:endParaRPr kumimoji="1" lang="en-US" altLang="ja-JP" sz="1050" u="sng">
              <a:solidFill>
                <a:srgbClr val="0000CC"/>
              </a:solidFill>
              <a:latin typeface="+mn-ea"/>
              <a:ea typeface="+mn-ea"/>
            </a:endParaRPr>
          </a:p>
          <a:p>
            <a:pPr algn="l">
              <a:lnSpc>
                <a:spcPts val="1200"/>
              </a:lnSpc>
            </a:pPr>
            <a:r>
              <a:rPr kumimoji="1" lang="ja-JP" altLang="en-US" sz="1050">
                <a:solidFill>
                  <a:srgbClr val="FF0000"/>
                </a:solidFill>
                <a:latin typeface="+mn-ea"/>
                <a:ea typeface="+mn-ea"/>
              </a:rPr>
              <a:t>　　</a:t>
            </a:r>
            <a:r>
              <a:rPr kumimoji="1" lang="en-US" altLang="ja-JP" sz="1050">
                <a:solidFill>
                  <a:srgbClr val="FF0000"/>
                </a:solidFill>
                <a:latin typeface="+mn-ea"/>
                <a:ea typeface="+mn-ea"/>
              </a:rPr>
              <a:t>【</a:t>
            </a:r>
            <a:r>
              <a:rPr kumimoji="1" lang="ja-JP" altLang="en-US" sz="1050">
                <a:solidFill>
                  <a:srgbClr val="FF0000"/>
                </a:solidFill>
                <a:latin typeface="+mn-ea"/>
                <a:ea typeface="+mn-ea"/>
              </a:rPr>
              <a:t>運用基準例</a:t>
            </a:r>
            <a:r>
              <a:rPr kumimoji="1" lang="en-US" altLang="ja-JP" sz="1050">
                <a:solidFill>
                  <a:srgbClr val="FF0000"/>
                </a:solidFill>
                <a:latin typeface="+mn-ea"/>
                <a:ea typeface="+mn-ea"/>
              </a:rPr>
              <a:t>】</a:t>
            </a:r>
            <a:r>
              <a:rPr kumimoji="1" lang="ja-JP" altLang="en-US" sz="1050">
                <a:solidFill>
                  <a:srgbClr val="0000CC"/>
                </a:solidFill>
                <a:latin typeface="+mn-ea"/>
                <a:ea typeface="+mn-ea"/>
              </a:rPr>
              <a:t>資格等級は過去</a:t>
            </a:r>
            <a:r>
              <a:rPr kumimoji="1" lang="en-US" altLang="ja-JP" sz="1050">
                <a:solidFill>
                  <a:srgbClr val="0000CC"/>
                </a:solidFill>
                <a:latin typeface="+mn-ea"/>
                <a:ea typeface="+mn-ea"/>
              </a:rPr>
              <a:t>3</a:t>
            </a:r>
            <a:r>
              <a:rPr kumimoji="1" lang="ja-JP" altLang="en-US" sz="1050">
                <a:solidFill>
                  <a:srgbClr val="0000CC"/>
                </a:solidFill>
                <a:latin typeface="+mn-ea"/>
                <a:ea typeface="+mn-ea"/>
              </a:rPr>
              <a:t>年の平均評価により、Ａ＝降格しない、Ｂ＝</a:t>
            </a:r>
            <a:r>
              <a:rPr kumimoji="1" lang="en-US" altLang="ja-JP" sz="1050">
                <a:solidFill>
                  <a:srgbClr val="0000CC"/>
                </a:solidFill>
                <a:latin typeface="+mn-ea"/>
                <a:ea typeface="+mn-ea"/>
              </a:rPr>
              <a:t>1</a:t>
            </a:r>
            <a:r>
              <a:rPr kumimoji="1" lang="ja-JP" altLang="en-US" sz="1050">
                <a:solidFill>
                  <a:srgbClr val="0000CC"/>
                </a:solidFill>
                <a:latin typeface="+mn-ea"/>
                <a:ea typeface="+mn-ea"/>
              </a:rPr>
              <a:t>ランク降格、Ｃ＝２ランク降格</a:t>
            </a:r>
            <a:endParaRPr kumimoji="1" lang="en-US" altLang="ja-JP" sz="1050">
              <a:solidFill>
                <a:srgbClr val="0000CC"/>
              </a:solidFill>
              <a:latin typeface="+mn-ea"/>
              <a:ea typeface="+mn-ea"/>
            </a:endParaRPr>
          </a:p>
          <a:p>
            <a:pPr algn="l">
              <a:lnSpc>
                <a:spcPts val="1200"/>
              </a:lnSpc>
            </a:pPr>
            <a:r>
              <a:rPr kumimoji="1" lang="ja-JP" altLang="en-US" sz="1050">
                <a:solidFill>
                  <a:srgbClr val="0000CC"/>
                </a:solidFill>
                <a:latin typeface="+mn-ea"/>
                <a:ea typeface="+mn-ea"/>
              </a:rPr>
              <a:t>　　　　　　　　　　　（２年目以降も、前１年間の評価により見直しを実施することもあるとする）</a:t>
            </a:r>
            <a:endParaRPr kumimoji="1" lang="en-US" altLang="ja-JP" sz="1050">
              <a:solidFill>
                <a:srgbClr val="0000CC"/>
              </a:solidFill>
              <a:latin typeface="+mn-ea"/>
              <a:ea typeface="+mn-ea"/>
            </a:endParaRPr>
          </a:p>
        </xdr:txBody>
      </xdr:sp>
    </xdr:grpSp>
    <xdr:clientData/>
  </xdr:twoCellAnchor>
  <xdr:twoCellAnchor>
    <xdr:from>
      <xdr:col>7</xdr:col>
      <xdr:colOff>222250</xdr:colOff>
      <xdr:row>1</xdr:row>
      <xdr:rowOff>82551</xdr:rowOff>
    </xdr:from>
    <xdr:to>
      <xdr:col>9</xdr:col>
      <xdr:colOff>431800</xdr:colOff>
      <xdr:row>4</xdr:row>
      <xdr:rowOff>158751</xdr:rowOff>
    </xdr:to>
    <xdr:sp macro="" textlink="">
      <xdr:nvSpPr>
        <xdr:cNvPr id="9" name="吹き出し: 線 8">
          <a:extLst>
            <a:ext uri="{FF2B5EF4-FFF2-40B4-BE49-F238E27FC236}">
              <a16:creationId xmlns:a16="http://schemas.microsoft.com/office/drawing/2014/main" id="{D6AEE1FA-267A-4241-AE9C-46F8365B6508}"/>
            </a:ext>
          </a:extLst>
        </xdr:cNvPr>
        <xdr:cNvSpPr/>
      </xdr:nvSpPr>
      <xdr:spPr>
        <a:xfrm>
          <a:off x="4813300" y="965201"/>
          <a:ext cx="1854200" cy="876300"/>
        </a:xfrm>
        <a:prstGeom prst="borderCallout1">
          <a:avLst>
            <a:gd name="adj1" fmla="val 31845"/>
            <a:gd name="adj2" fmla="val -2969"/>
            <a:gd name="adj3" fmla="val 146277"/>
            <a:gd name="adj4" fmla="val -997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rgbClr val="FF0000"/>
              </a:solidFill>
            </a:rPr>
            <a:t>既初入力社員データ（生年月日、入社年月日、等級、号数等はすべて架空データです！</a:t>
          </a:r>
        </a:p>
      </xdr:txBody>
    </xdr:sp>
    <xdr:clientData/>
  </xdr:twoCellAnchor>
  <xdr:twoCellAnchor>
    <xdr:from>
      <xdr:col>9</xdr:col>
      <xdr:colOff>609600</xdr:colOff>
      <xdr:row>0</xdr:row>
      <xdr:rowOff>88900</xdr:rowOff>
    </xdr:from>
    <xdr:to>
      <xdr:col>15</xdr:col>
      <xdr:colOff>463550</xdr:colOff>
      <xdr:row>1</xdr:row>
      <xdr:rowOff>5715</xdr:rowOff>
    </xdr:to>
    <xdr:sp macro="" textlink="">
      <xdr:nvSpPr>
        <xdr:cNvPr id="3" name="四角形吹き出し 3">
          <a:extLst>
            <a:ext uri="{FF2B5EF4-FFF2-40B4-BE49-F238E27FC236}">
              <a16:creationId xmlns:a16="http://schemas.microsoft.com/office/drawing/2014/main" id="{AF3C7DC6-116E-F2FD-BE61-2A99B0965747}"/>
            </a:ext>
          </a:extLst>
        </xdr:cNvPr>
        <xdr:cNvSpPr/>
      </xdr:nvSpPr>
      <xdr:spPr>
        <a:xfrm>
          <a:off x="6845300" y="88900"/>
          <a:ext cx="3479800" cy="799465"/>
        </a:xfrm>
        <a:prstGeom prst="wedgeRectCallout">
          <a:avLst>
            <a:gd name="adj1" fmla="val -27822"/>
            <a:gd name="adj2" fmla="val 85990"/>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20</xdr:row>
      <xdr:rowOff>28575</xdr:rowOff>
    </xdr:from>
    <xdr:to>
      <xdr:col>5</xdr:col>
      <xdr:colOff>257175</xdr:colOff>
      <xdr:row>21</xdr:row>
      <xdr:rowOff>0</xdr:rowOff>
    </xdr:to>
    <xdr:sp macro="" textlink="">
      <xdr:nvSpPr>
        <xdr:cNvPr id="3123" name="AutoShape 2">
          <a:extLst>
            <a:ext uri="{FF2B5EF4-FFF2-40B4-BE49-F238E27FC236}">
              <a16:creationId xmlns:a16="http://schemas.microsoft.com/office/drawing/2014/main" id="{00000000-0008-0000-0300-0000330C0000}"/>
            </a:ext>
          </a:extLst>
        </xdr:cNvPr>
        <xdr:cNvSpPr>
          <a:spLocks noChangeArrowheads="1"/>
        </xdr:cNvSpPr>
      </xdr:nvSpPr>
      <xdr:spPr bwMode="auto">
        <a:xfrm rot="16200000" flipV="1">
          <a:off x="4176713" y="4519612"/>
          <a:ext cx="285750" cy="200025"/>
        </a:xfrm>
        <a:prstGeom prst="downArrow">
          <a:avLst>
            <a:gd name="adj1" fmla="val 50000"/>
            <a:gd name="adj2" fmla="val 31944"/>
          </a:avLst>
        </a:prstGeom>
        <a:solidFill>
          <a:srgbClr val="FF0000"/>
        </a:solidFill>
        <a:ln w="9525">
          <a:solidFill>
            <a:srgbClr val="000000"/>
          </a:solidFill>
          <a:miter lim="800000"/>
          <a:headEnd/>
          <a:tailEnd/>
        </a:ln>
      </xdr:spPr>
    </xdr:sp>
    <xdr:clientData/>
  </xdr:twoCellAnchor>
  <xdr:twoCellAnchor>
    <xdr:from>
      <xdr:col>0</xdr:col>
      <xdr:colOff>180974</xdr:colOff>
      <xdr:row>5</xdr:row>
      <xdr:rowOff>66675</xdr:rowOff>
    </xdr:from>
    <xdr:to>
      <xdr:col>0</xdr:col>
      <xdr:colOff>552449</xdr:colOff>
      <xdr:row>12</xdr:row>
      <xdr:rowOff>219075</xdr:rowOff>
    </xdr:to>
    <xdr:sp macro="" textlink="">
      <xdr:nvSpPr>
        <xdr:cNvPr id="3" name="右カーブ矢印 2">
          <a:extLst>
            <a:ext uri="{FF2B5EF4-FFF2-40B4-BE49-F238E27FC236}">
              <a16:creationId xmlns:a16="http://schemas.microsoft.com/office/drawing/2014/main" id="{00000000-0008-0000-0300-000003000000}"/>
            </a:ext>
          </a:extLst>
        </xdr:cNvPr>
        <xdr:cNvSpPr/>
      </xdr:nvSpPr>
      <xdr:spPr>
        <a:xfrm>
          <a:off x="180974" y="885825"/>
          <a:ext cx="371475" cy="1762125"/>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144780</xdr:colOff>
      <xdr:row>3</xdr:row>
      <xdr:rowOff>30480</xdr:rowOff>
    </xdr:from>
    <xdr:to>
      <xdr:col>15</xdr:col>
      <xdr:colOff>175260</xdr:colOff>
      <xdr:row>6</xdr:row>
      <xdr:rowOff>83185</xdr:rowOff>
    </xdr:to>
    <xdr:sp macro="" textlink="">
      <xdr:nvSpPr>
        <xdr:cNvPr id="4" name="四角形吹き出し 3">
          <a:extLst>
            <a:ext uri="{FF2B5EF4-FFF2-40B4-BE49-F238E27FC236}">
              <a16:creationId xmlns:a16="http://schemas.microsoft.com/office/drawing/2014/main" id="{83E88437-512C-737E-A7C6-E1222403286F}"/>
            </a:ext>
          </a:extLst>
        </xdr:cNvPr>
        <xdr:cNvSpPr/>
      </xdr:nvSpPr>
      <xdr:spPr>
        <a:xfrm>
          <a:off x="8862060" y="60960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kumimoji="1" lang="ja-JP" altLang="en-US" sz="1100" b="1" kern="100">
              <a:solidFill>
                <a:srgbClr val="FF0000"/>
              </a:solidFill>
              <a:effectLst/>
              <a:latin typeface="Calibri" panose="020F0502020204030204" pitchFamily="34" charset="0"/>
              <a:ea typeface="ＭＳ 明朝" panose="02020609040205080304" pitchFamily="17" charset="-128"/>
              <a:cs typeface="+mn-cs"/>
            </a:rPr>
            <a:t>１</a:t>
          </a:r>
          <a:r>
            <a:rPr kumimoji="1" lang="ja-JP" sz="1100" b="1" kern="100">
              <a:solidFill>
                <a:srgbClr val="FF0000"/>
              </a:solidFill>
              <a:effectLst/>
              <a:latin typeface="Calibri" panose="020F0502020204030204" pitchFamily="34" charset="0"/>
              <a:ea typeface="ＭＳ 明朝" panose="02020609040205080304" pitchFamily="17" charset="-128"/>
              <a:cs typeface="+mn-cs"/>
            </a:rPr>
            <a:t>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390525</xdr:colOff>
      <xdr:row>13</xdr:row>
      <xdr:rowOff>19050</xdr:rowOff>
    </xdr:from>
    <xdr:to>
      <xdr:col>28</xdr:col>
      <xdr:colOff>619125</xdr:colOff>
      <xdr:row>13</xdr:row>
      <xdr:rowOff>161925</xdr:rowOff>
    </xdr:to>
    <xdr:sp macro="" textlink="">
      <xdr:nvSpPr>
        <xdr:cNvPr id="4172" name="AutoShape 7">
          <a:extLst>
            <a:ext uri="{FF2B5EF4-FFF2-40B4-BE49-F238E27FC236}">
              <a16:creationId xmlns:a16="http://schemas.microsoft.com/office/drawing/2014/main" id="{00000000-0008-0000-0400-00004C100000}"/>
            </a:ext>
          </a:extLst>
        </xdr:cNvPr>
        <xdr:cNvSpPr>
          <a:spLocks noChangeArrowheads="1"/>
        </xdr:cNvSpPr>
      </xdr:nvSpPr>
      <xdr:spPr bwMode="auto">
        <a:xfrm rot="10800000">
          <a:off x="18507075" y="2990850"/>
          <a:ext cx="228600" cy="142875"/>
        </a:xfrm>
        <a:prstGeom prst="downArrow">
          <a:avLst>
            <a:gd name="adj1" fmla="val 50000"/>
            <a:gd name="adj2" fmla="val 25000"/>
          </a:avLst>
        </a:prstGeom>
        <a:solidFill>
          <a:srgbClr val="1F497D"/>
        </a:solidFill>
        <a:ln w="9525">
          <a:solidFill>
            <a:srgbClr val="000000"/>
          </a:solidFill>
          <a:miter lim="800000"/>
          <a:headEnd/>
          <a:tailEnd/>
        </a:ln>
      </xdr:spPr>
    </xdr:sp>
    <xdr:clientData/>
  </xdr:twoCellAnchor>
  <xdr:twoCellAnchor>
    <xdr:from>
      <xdr:col>30</xdr:col>
      <xdr:colOff>219075</xdr:colOff>
      <xdr:row>2</xdr:row>
      <xdr:rowOff>38100</xdr:rowOff>
    </xdr:from>
    <xdr:to>
      <xdr:col>30</xdr:col>
      <xdr:colOff>447675</xdr:colOff>
      <xdr:row>2</xdr:row>
      <xdr:rowOff>209550</xdr:rowOff>
    </xdr:to>
    <xdr:sp macro="" textlink="">
      <xdr:nvSpPr>
        <xdr:cNvPr id="4173" name="AutoShape 7">
          <a:extLst>
            <a:ext uri="{FF2B5EF4-FFF2-40B4-BE49-F238E27FC236}">
              <a16:creationId xmlns:a16="http://schemas.microsoft.com/office/drawing/2014/main" id="{00000000-0008-0000-0400-00004D100000}"/>
            </a:ext>
          </a:extLst>
        </xdr:cNvPr>
        <xdr:cNvSpPr>
          <a:spLocks noChangeArrowheads="1"/>
        </xdr:cNvSpPr>
      </xdr:nvSpPr>
      <xdr:spPr bwMode="auto">
        <a:xfrm rot="10800000" flipV="1">
          <a:off x="19964400" y="504825"/>
          <a:ext cx="228600" cy="171450"/>
        </a:xfrm>
        <a:prstGeom prst="downArrow">
          <a:avLst>
            <a:gd name="adj1" fmla="val 50000"/>
            <a:gd name="adj2" fmla="val 25000"/>
          </a:avLst>
        </a:prstGeom>
        <a:solidFill>
          <a:srgbClr val="1F497D"/>
        </a:solidFill>
        <a:ln w="9525">
          <a:solidFill>
            <a:srgbClr val="000000"/>
          </a:solidFill>
          <a:miter lim="800000"/>
          <a:headEnd/>
          <a:tailEnd/>
        </a:ln>
      </xdr:spPr>
    </xdr:sp>
    <xdr:clientData/>
  </xdr:twoCellAnchor>
  <xdr:twoCellAnchor>
    <xdr:from>
      <xdr:col>19</xdr:col>
      <xdr:colOff>342900</xdr:colOff>
      <xdr:row>0</xdr:row>
      <xdr:rowOff>95250</xdr:rowOff>
    </xdr:from>
    <xdr:to>
      <xdr:col>21</xdr:col>
      <xdr:colOff>257175</xdr:colOff>
      <xdr:row>1</xdr:row>
      <xdr:rowOff>152400</xdr:rowOff>
    </xdr:to>
    <xdr:sp macro="" textlink="">
      <xdr:nvSpPr>
        <xdr:cNvPr id="4" name="下カーブ矢印 3">
          <a:extLst>
            <a:ext uri="{FF2B5EF4-FFF2-40B4-BE49-F238E27FC236}">
              <a16:creationId xmlns:a16="http://schemas.microsoft.com/office/drawing/2014/main" id="{00000000-0008-0000-0400-000004000000}"/>
            </a:ext>
          </a:extLst>
        </xdr:cNvPr>
        <xdr:cNvSpPr/>
      </xdr:nvSpPr>
      <xdr:spPr>
        <a:xfrm>
          <a:off x="11963400" y="95250"/>
          <a:ext cx="819150" cy="352425"/>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792305</xdr:colOff>
      <xdr:row>0</xdr:row>
      <xdr:rowOff>291810</xdr:rowOff>
    </xdr:from>
    <xdr:to>
      <xdr:col>10</xdr:col>
      <xdr:colOff>173181</xdr:colOff>
      <xdr:row>1</xdr:row>
      <xdr:rowOff>69272</xdr:rowOff>
    </xdr:to>
    <xdr:sp macro="" textlink="">
      <xdr:nvSpPr>
        <xdr:cNvPr id="2" name="下矢印 1">
          <a:extLst>
            <a:ext uri="{FF2B5EF4-FFF2-40B4-BE49-F238E27FC236}">
              <a16:creationId xmlns:a16="http://schemas.microsoft.com/office/drawing/2014/main" id="{00000000-0008-0000-0500-000002000000}"/>
            </a:ext>
          </a:extLst>
        </xdr:cNvPr>
        <xdr:cNvSpPr/>
      </xdr:nvSpPr>
      <xdr:spPr>
        <a:xfrm>
          <a:off x="7012130" y="291810"/>
          <a:ext cx="190501" cy="12988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718705</xdr:colOff>
      <xdr:row>26</xdr:row>
      <xdr:rowOff>0</xdr:rowOff>
    </xdr:from>
    <xdr:to>
      <xdr:col>13</xdr:col>
      <xdr:colOff>116033</xdr:colOff>
      <xdr:row>27</xdr:row>
      <xdr:rowOff>161059</xdr:rowOff>
    </xdr:to>
    <xdr:sp macro="" textlink="">
      <xdr:nvSpPr>
        <xdr:cNvPr id="3" name="左右矢印 2">
          <a:extLst>
            <a:ext uri="{FF2B5EF4-FFF2-40B4-BE49-F238E27FC236}">
              <a16:creationId xmlns:a16="http://schemas.microsoft.com/office/drawing/2014/main" id="{00000000-0008-0000-0500-000003000000}"/>
            </a:ext>
          </a:extLst>
        </xdr:cNvPr>
        <xdr:cNvSpPr/>
      </xdr:nvSpPr>
      <xdr:spPr>
        <a:xfrm>
          <a:off x="8557780" y="4991100"/>
          <a:ext cx="511753" cy="332509"/>
        </a:xfrm>
        <a:prstGeom prst="leftRightArrow">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C80"/>
  </sheetPr>
  <dimension ref="A1:S123"/>
  <sheetViews>
    <sheetView showGridLines="0" tabSelected="1" zoomScaleNormal="100" workbookViewId="0">
      <selection activeCell="R11" sqref="R11"/>
    </sheetView>
  </sheetViews>
  <sheetFormatPr defaultColWidth="9" defaultRowHeight="13.2" x14ac:dyDescent="0.2"/>
  <cols>
    <col min="1" max="1" width="4" style="6" customWidth="1"/>
    <col min="2" max="2" width="2.33203125" style="6" customWidth="1"/>
    <col min="3" max="3" width="3.88671875" style="6" customWidth="1"/>
    <col min="4" max="10" width="9" style="6"/>
    <col min="11" max="11" width="24.33203125" style="6" customWidth="1"/>
    <col min="12" max="13" width="9" style="6"/>
    <col min="14" max="18" width="10.77734375" style="6" customWidth="1"/>
    <col min="19" max="16384" width="9" style="6"/>
  </cols>
  <sheetData>
    <row r="1" spans="1:19" ht="13.5" customHeight="1" thickBot="1" x14ac:dyDescent="0.25"/>
    <row r="2" spans="1:19" x14ac:dyDescent="0.2">
      <c r="B2" s="268"/>
      <c r="C2" s="269"/>
      <c r="D2" s="269"/>
      <c r="E2" s="269"/>
      <c r="F2" s="269"/>
      <c r="G2" s="269"/>
      <c r="H2" s="269"/>
      <c r="I2" s="269"/>
      <c r="J2" s="269"/>
      <c r="K2" s="270"/>
    </row>
    <row r="3" spans="1:19" ht="17.25" customHeight="1" x14ac:dyDescent="0.2">
      <c r="B3" s="271"/>
      <c r="C3" s="272" t="s">
        <v>160</v>
      </c>
      <c r="D3" s="273"/>
      <c r="E3" s="273"/>
      <c r="F3" s="273"/>
      <c r="G3" s="273"/>
      <c r="H3" s="461" t="s">
        <v>299</v>
      </c>
      <c r="I3" s="273"/>
      <c r="J3" s="273"/>
      <c r="K3" s="274"/>
    </row>
    <row r="4" spans="1:19" ht="14.4" x14ac:dyDescent="0.2">
      <c r="B4" s="271"/>
      <c r="C4" s="275" t="s">
        <v>234</v>
      </c>
      <c r="D4" s="273"/>
      <c r="E4" s="273"/>
      <c r="F4" s="273"/>
      <c r="G4" s="273"/>
      <c r="H4" s="273"/>
      <c r="I4" s="273"/>
      <c r="J4" s="273"/>
      <c r="K4" s="274"/>
    </row>
    <row r="5" spans="1:19" ht="9.75" customHeight="1" x14ac:dyDescent="0.2">
      <c r="B5" s="271"/>
      <c r="C5" s="273"/>
      <c r="D5" s="273"/>
      <c r="E5" s="273"/>
      <c r="F5" s="273"/>
      <c r="G5" s="273"/>
      <c r="H5" s="273"/>
      <c r="I5" s="273"/>
      <c r="J5" s="273"/>
      <c r="K5" s="274"/>
    </row>
    <row r="6" spans="1:19" s="276" customFormat="1" ht="15" customHeight="1" x14ac:dyDescent="0.2">
      <c r="A6" s="6"/>
      <c r="B6" s="321"/>
      <c r="C6" s="273"/>
      <c r="D6" s="411" t="s">
        <v>235</v>
      </c>
      <c r="E6" s="273"/>
      <c r="F6" s="273"/>
      <c r="G6" s="273"/>
      <c r="H6" s="273"/>
      <c r="I6" s="280"/>
      <c r="J6" s="273"/>
      <c r="K6" s="274"/>
      <c r="M6" s="6"/>
      <c r="N6" s="6"/>
      <c r="O6" s="6"/>
      <c r="P6" s="6"/>
      <c r="Q6" s="6"/>
      <c r="R6" s="6"/>
      <c r="S6" s="6"/>
    </row>
    <row r="7" spans="1:19" s="276" customFormat="1" ht="15" customHeight="1" x14ac:dyDescent="0.2">
      <c r="A7" s="6"/>
      <c r="B7" s="321"/>
      <c r="C7" s="273"/>
      <c r="D7" s="411" t="s">
        <v>236</v>
      </c>
      <c r="E7" s="273"/>
      <c r="F7" s="273"/>
      <c r="G7" s="273"/>
      <c r="H7" s="273"/>
      <c r="I7" s="280"/>
      <c r="J7" s="273"/>
      <c r="K7" s="274"/>
      <c r="L7" s="282"/>
      <c r="M7" s="6"/>
      <c r="N7" s="6"/>
      <c r="O7" s="6"/>
      <c r="P7" s="6"/>
      <c r="Q7" s="6"/>
      <c r="R7" s="6"/>
      <c r="S7" s="6"/>
    </row>
    <row r="8" spans="1:19" s="276" customFormat="1" ht="4.5" customHeight="1" x14ac:dyDescent="0.2">
      <c r="A8" s="6"/>
      <c r="B8" s="321"/>
      <c r="C8" s="273"/>
      <c r="D8" s="411"/>
      <c r="E8" s="273"/>
      <c r="F8" s="273"/>
      <c r="G8" s="273"/>
      <c r="H8" s="273"/>
      <c r="I8" s="280"/>
      <c r="J8" s="273"/>
      <c r="K8" s="274"/>
      <c r="L8" s="282"/>
      <c r="M8" s="6"/>
      <c r="N8" s="6"/>
      <c r="O8" s="6"/>
      <c r="P8" s="6"/>
      <c r="Q8" s="6"/>
      <c r="R8" s="6"/>
      <c r="S8" s="6"/>
    </row>
    <row r="9" spans="1:19" s="276" customFormat="1" ht="15" customHeight="1" x14ac:dyDescent="0.2">
      <c r="A9" s="6"/>
      <c r="B9" s="321"/>
      <c r="C9" s="421" t="s">
        <v>241</v>
      </c>
      <c r="D9" s="421"/>
      <c r="E9" s="273"/>
      <c r="F9" s="273"/>
      <c r="G9" s="273"/>
      <c r="H9" s="273"/>
      <c r="I9" s="280"/>
      <c r="J9" s="273"/>
      <c r="K9" s="274"/>
      <c r="L9" s="282"/>
      <c r="M9" s="6"/>
      <c r="N9" s="6"/>
      <c r="O9" s="6"/>
      <c r="P9" s="6"/>
      <c r="Q9" s="6"/>
      <c r="R9" s="6"/>
      <c r="S9" s="6"/>
    </row>
    <row r="10" spans="1:19" ht="13.5" customHeight="1" x14ac:dyDescent="0.2">
      <c r="B10" s="321"/>
      <c r="C10" s="273"/>
      <c r="D10" s="419" t="s">
        <v>287</v>
      </c>
      <c r="E10" s="273"/>
      <c r="F10" s="273"/>
      <c r="G10" s="273"/>
      <c r="H10" s="273"/>
      <c r="I10" s="280"/>
      <c r="J10" s="273"/>
      <c r="K10" s="274"/>
      <c r="L10" s="282"/>
      <c r="M10" s="276"/>
      <c r="N10" s="276"/>
      <c r="O10" s="276"/>
      <c r="P10" s="276"/>
      <c r="Q10" s="276"/>
      <c r="R10" s="276"/>
    </row>
    <row r="11" spans="1:19" ht="13.5" customHeight="1" x14ac:dyDescent="0.2">
      <c r="B11" s="321"/>
      <c r="C11" s="273"/>
      <c r="D11" s="419" t="s">
        <v>242</v>
      </c>
      <c r="E11" s="273"/>
      <c r="F11" s="273"/>
      <c r="G11" s="273"/>
      <c r="H11" s="273"/>
      <c r="I11" s="280"/>
      <c r="J11" s="273"/>
      <c r="K11" s="274"/>
      <c r="L11" s="282"/>
      <c r="M11" s="276"/>
    </row>
    <row r="12" spans="1:19" ht="13.5" customHeight="1" x14ac:dyDescent="0.2">
      <c r="B12" s="321"/>
      <c r="C12" s="273"/>
      <c r="D12" s="420" t="s">
        <v>243</v>
      </c>
      <c r="E12" s="273"/>
      <c r="F12" s="273"/>
      <c r="G12" s="273"/>
      <c r="H12" s="273"/>
      <c r="I12" s="280"/>
      <c r="J12" s="273"/>
      <c r="K12" s="274"/>
      <c r="L12" s="282"/>
      <c r="M12" s="326"/>
      <c r="S12" s="276"/>
    </row>
    <row r="13" spans="1:19" ht="13.5" customHeight="1" x14ac:dyDescent="0.2">
      <c r="B13" s="271"/>
      <c r="C13" s="277"/>
      <c r="D13" s="277"/>
      <c r="E13" s="277"/>
      <c r="F13" s="277"/>
      <c r="G13" s="277"/>
      <c r="H13" s="277"/>
      <c r="I13" s="277"/>
      <c r="J13" s="277"/>
      <c r="K13" s="322"/>
      <c r="L13" s="282"/>
      <c r="M13" s="326"/>
      <c r="S13" s="276"/>
    </row>
    <row r="14" spans="1:19" ht="13.5" customHeight="1" thickBot="1" x14ac:dyDescent="0.25">
      <c r="B14" s="271"/>
      <c r="C14" s="277"/>
      <c r="D14" s="277" t="s">
        <v>177</v>
      </c>
      <c r="E14" s="277"/>
      <c r="F14" s="277"/>
      <c r="G14" s="277"/>
      <c r="H14" s="277"/>
      <c r="I14" s="277"/>
      <c r="J14" s="277"/>
      <c r="K14" s="322"/>
      <c r="L14" s="282"/>
      <c r="M14" s="326" t="s">
        <v>186</v>
      </c>
    </row>
    <row r="15" spans="1:19" ht="13.5" customHeight="1" thickBot="1" x14ac:dyDescent="0.25">
      <c r="B15" s="271"/>
      <c r="C15" s="277"/>
      <c r="D15" s="277" t="s">
        <v>178</v>
      </c>
      <c r="E15" s="277"/>
      <c r="F15" s="277"/>
      <c r="G15" s="277"/>
      <c r="H15" s="277"/>
      <c r="I15" s="277"/>
      <c r="J15" s="277"/>
      <c r="K15" s="322"/>
      <c r="L15" s="282"/>
      <c r="M15" s="328" t="s">
        <v>188</v>
      </c>
      <c r="N15" s="18"/>
      <c r="O15" s="329" t="s">
        <v>154</v>
      </c>
      <c r="P15" s="329">
        <v>2100</v>
      </c>
      <c r="Q15" s="18"/>
      <c r="R15" s="18"/>
    </row>
    <row r="16" spans="1:19" ht="13.5" customHeight="1" thickBot="1" x14ac:dyDescent="0.25">
      <c r="B16" s="271"/>
      <c r="C16" s="277"/>
      <c r="D16" s="277" t="s">
        <v>179</v>
      </c>
      <c r="E16" s="277"/>
      <c r="F16" s="277"/>
      <c r="G16" s="277"/>
      <c r="H16" s="277"/>
      <c r="I16" s="277"/>
      <c r="J16" s="277"/>
      <c r="K16" s="322"/>
      <c r="L16" s="282"/>
      <c r="M16" s="330" t="s">
        <v>190</v>
      </c>
      <c r="N16" s="331" t="s">
        <v>151</v>
      </c>
      <c r="O16" s="332" t="s">
        <v>152</v>
      </c>
      <c r="P16" s="333" t="s">
        <v>167</v>
      </c>
      <c r="Q16" s="334" t="s">
        <v>168</v>
      </c>
      <c r="R16" s="335" t="s">
        <v>169</v>
      </c>
    </row>
    <row r="17" spans="1:19" ht="13.5" customHeight="1" thickBot="1" x14ac:dyDescent="0.25">
      <c r="B17" s="271"/>
      <c r="C17" s="277"/>
      <c r="D17" s="277"/>
      <c r="E17" s="277"/>
      <c r="F17" s="277"/>
      <c r="G17" s="277"/>
      <c r="H17" s="277"/>
      <c r="I17" s="277"/>
      <c r="J17" s="277"/>
      <c r="K17" s="322"/>
      <c r="L17" s="282"/>
      <c r="M17" s="336">
        <v>1</v>
      </c>
      <c r="N17" s="337"/>
      <c r="O17" s="338"/>
      <c r="P17" s="339">
        <v>70300</v>
      </c>
      <c r="Q17" s="340"/>
      <c r="R17" s="341"/>
    </row>
    <row r="18" spans="1:19" ht="13.5" customHeight="1" thickBot="1" x14ac:dyDescent="0.25">
      <c r="B18" s="271"/>
      <c r="C18" s="277"/>
      <c r="D18" s="277" t="s">
        <v>180</v>
      </c>
      <c r="E18" s="277"/>
      <c r="F18" s="277"/>
      <c r="G18" s="277"/>
      <c r="H18" s="277"/>
      <c r="I18" s="277"/>
      <c r="J18" s="277"/>
      <c r="K18" s="322"/>
      <c r="L18" s="282"/>
      <c r="M18" s="336">
        <v>2</v>
      </c>
      <c r="N18" s="337">
        <v>73760</v>
      </c>
      <c r="O18" s="412">
        <v>73180</v>
      </c>
      <c r="P18" s="343">
        <v>72600</v>
      </c>
      <c r="Q18" s="337">
        <v>72020</v>
      </c>
      <c r="R18" s="341">
        <v>71440</v>
      </c>
    </row>
    <row r="19" spans="1:19" ht="13.5" customHeight="1" thickBot="1" x14ac:dyDescent="0.25">
      <c r="B19" s="271"/>
      <c r="C19" s="277"/>
      <c r="D19" s="277" t="s">
        <v>181</v>
      </c>
      <c r="E19" s="277"/>
      <c r="F19" s="277"/>
      <c r="G19" s="277"/>
      <c r="H19" s="277"/>
      <c r="I19" s="277"/>
      <c r="J19" s="277"/>
      <c r="K19" s="322"/>
      <c r="L19" s="282"/>
      <c r="M19" s="336">
        <v>3</v>
      </c>
      <c r="N19" s="338">
        <v>76060</v>
      </c>
      <c r="O19" s="414">
        <v>75480</v>
      </c>
      <c r="P19" s="340">
        <v>74900</v>
      </c>
      <c r="Q19" s="412">
        <v>74320</v>
      </c>
      <c r="R19" s="341">
        <v>73740</v>
      </c>
    </row>
    <row r="20" spans="1:19" ht="13.5" customHeight="1" thickBot="1" x14ac:dyDescent="0.25">
      <c r="B20" s="271"/>
      <c r="C20" s="277"/>
      <c r="D20" s="277"/>
      <c r="E20" s="277" t="s">
        <v>172</v>
      </c>
      <c r="F20" s="277"/>
      <c r="G20" s="277"/>
      <c r="H20" s="277"/>
      <c r="I20" s="277"/>
      <c r="J20" s="277"/>
      <c r="K20" s="322"/>
      <c r="L20" s="282"/>
      <c r="M20" s="336">
        <v>4</v>
      </c>
      <c r="N20" s="337">
        <v>78360</v>
      </c>
      <c r="O20" s="417">
        <v>77780</v>
      </c>
      <c r="P20" s="338">
        <v>77200</v>
      </c>
      <c r="Q20" s="414">
        <v>76620</v>
      </c>
      <c r="R20" s="413">
        <v>76040</v>
      </c>
    </row>
    <row r="21" spans="1:19" ht="13.5" customHeight="1" thickBot="1" x14ac:dyDescent="0.25">
      <c r="B21" s="271"/>
      <c r="C21" s="277"/>
      <c r="D21" s="277"/>
      <c r="E21" s="323" t="s">
        <v>173</v>
      </c>
      <c r="F21" s="277"/>
      <c r="G21" s="277"/>
      <c r="H21" s="277"/>
      <c r="I21" s="277"/>
      <c r="J21" s="277"/>
      <c r="K21" s="322"/>
      <c r="L21" s="282"/>
      <c r="M21" s="336">
        <v>5</v>
      </c>
      <c r="N21" s="416">
        <v>80660</v>
      </c>
      <c r="O21" s="414">
        <v>80080</v>
      </c>
      <c r="P21" s="340">
        <v>79500</v>
      </c>
      <c r="Q21" s="343">
        <v>78920</v>
      </c>
      <c r="R21" s="341">
        <v>78340</v>
      </c>
    </row>
    <row r="22" spans="1:19" ht="13.5" customHeight="1" thickBot="1" x14ac:dyDescent="0.25">
      <c r="B22" s="271"/>
      <c r="C22" s="277"/>
      <c r="D22" s="277" t="s">
        <v>182</v>
      </c>
      <c r="E22" s="277"/>
      <c r="F22" s="277"/>
      <c r="G22" s="277"/>
      <c r="H22" s="277"/>
      <c r="I22" s="277"/>
      <c r="J22" s="277"/>
      <c r="K22" s="322"/>
      <c r="L22" s="282"/>
      <c r="M22" s="415">
        <v>6</v>
      </c>
      <c r="N22" s="414">
        <v>81230</v>
      </c>
      <c r="O22" s="418">
        <v>80940</v>
      </c>
      <c r="P22" s="337">
        <v>80650</v>
      </c>
      <c r="Q22" s="337">
        <v>80360</v>
      </c>
      <c r="R22" s="341">
        <v>80070</v>
      </c>
    </row>
    <row r="23" spans="1:19" ht="13.5" customHeight="1" x14ac:dyDescent="0.2">
      <c r="B23" s="271"/>
      <c r="C23" s="277"/>
      <c r="D23" s="277"/>
      <c r="E23" s="277" t="s">
        <v>183</v>
      </c>
      <c r="F23" s="277"/>
      <c r="G23" s="277"/>
      <c r="H23" s="277"/>
      <c r="I23" s="277"/>
      <c r="J23" s="277"/>
      <c r="K23" s="322"/>
      <c r="M23" s="336">
        <v>7</v>
      </c>
      <c r="N23" s="343">
        <v>82380</v>
      </c>
      <c r="O23" s="337">
        <v>82090</v>
      </c>
      <c r="P23" s="337">
        <v>81800</v>
      </c>
      <c r="Q23" s="337">
        <v>81510</v>
      </c>
      <c r="R23" s="341">
        <v>81220</v>
      </c>
    </row>
    <row r="24" spans="1:19" ht="13.5" customHeight="1" x14ac:dyDescent="0.2">
      <c r="B24" s="271"/>
      <c r="C24" s="277"/>
      <c r="D24" s="277"/>
      <c r="E24" s="277"/>
      <c r="F24" s="277" t="s">
        <v>175</v>
      </c>
      <c r="G24" s="277"/>
      <c r="H24" s="277"/>
      <c r="I24" s="277"/>
      <c r="J24" s="277"/>
      <c r="K24" s="322"/>
      <c r="L24" s="282"/>
      <c r="M24" s="336">
        <v>8</v>
      </c>
      <c r="N24" s="337">
        <v>83530</v>
      </c>
      <c r="O24" s="337">
        <v>83240</v>
      </c>
      <c r="P24" s="337">
        <v>82950</v>
      </c>
      <c r="Q24" s="337">
        <v>82660</v>
      </c>
      <c r="R24" s="341">
        <v>82370</v>
      </c>
    </row>
    <row r="25" spans="1:19" ht="13.5" customHeight="1" x14ac:dyDescent="0.2">
      <c r="B25" s="271"/>
      <c r="C25" s="277"/>
      <c r="D25" s="277"/>
      <c r="E25" s="277"/>
      <c r="F25" s="324" t="s">
        <v>184</v>
      </c>
      <c r="G25" s="277"/>
      <c r="H25" s="277"/>
      <c r="I25" s="277"/>
      <c r="J25" s="277"/>
      <c r="K25" s="322"/>
      <c r="L25" s="282"/>
      <c r="M25" s="336">
        <v>9</v>
      </c>
      <c r="N25" s="337">
        <v>84680</v>
      </c>
      <c r="O25" s="337">
        <v>84390</v>
      </c>
      <c r="P25" s="337">
        <v>84100</v>
      </c>
      <c r="Q25" s="337">
        <v>83810</v>
      </c>
      <c r="R25" s="341">
        <v>83520</v>
      </c>
    </row>
    <row r="26" spans="1:19" ht="13.5" customHeight="1" x14ac:dyDescent="0.2">
      <c r="B26" s="271"/>
      <c r="C26" s="277"/>
      <c r="D26" s="277"/>
      <c r="E26" s="277"/>
      <c r="F26" s="324"/>
      <c r="G26" s="277"/>
      <c r="H26" s="277"/>
      <c r="I26" s="277"/>
      <c r="J26" s="277"/>
      <c r="K26" s="322"/>
      <c r="L26" s="282"/>
      <c r="M26" s="336">
        <v>10</v>
      </c>
      <c r="N26" s="337" t="s">
        <v>71</v>
      </c>
      <c r="O26" s="337" t="s">
        <v>71</v>
      </c>
      <c r="P26" s="337" t="s">
        <v>71</v>
      </c>
      <c r="Q26" s="337" t="s">
        <v>71</v>
      </c>
      <c r="R26" s="341" t="s">
        <v>71</v>
      </c>
    </row>
    <row r="27" spans="1:19" s="282" customFormat="1" ht="13.5" customHeight="1" thickBot="1" x14ac:dyDescent="0.25">
      <c r="A27" s="6"/>
      <c r="B27" s="271"/>
      <c r="C27" s="278" t="s">
        <v>123</v>
      </c>
      <c r="D27" s="279"/>
      <c r="E27" s="279"/>
      <c r="F27" s="273"/>
      <c r="G27" s="273"/>
      <c r="H27" s="273"/>
      <c r="I27" s="280"/>
      <c r="J27" s="273"/>
      <c r="K27" s="274"/>
      <c r="M27" s="6"/>
      <c r="N27" s="6"/>
      <c r="O27" s="6"/>
      <c r="P27" s="6"/>
      <c r="Q27" s="6"/>
      <c r="R27" s="6"/>
      <c r="S27" s="6"/>
    </row>
    <row r="28" spans="1:19" s="282" customFormat="1" ht="13.5" customHeight="1" thickBot="1" x14ac:dyDescent="0.25">
      <c r="A28" s="6"/>
      <c r="B28" s="271"/>
      <c r="C28" s="281"/>
      <c r="D28" s="273"/>
      <c r="E28" s="273"/>
      <c r="F28" s="273"/>
      <c r="G28" s="273"/>
      <c r="H28" s="273"/>
      <c r="I28" s="280"/>
      <c r="J28" s="273"/>
      <c r="K28" s="274"/>
      <c r="M28" s="328" t="s">
        <v>200</v>
      </c>
      <c r="N28" s="18"/>
      <c r="O28" s="329" t="s">
        <v>154</v>
      </c>
      <c r="P28" s="329">
        <v>2100</v>
      </c>
      <c r="Q28" s="18"/>
      <c r="R28" s="18"/>
      <c r="S28" s="6"/>
    </row>
    <row r="29" spans="1:19" s="282" customFormat="1" ht="13.5" customHeight="1" thickBot="1" x14ac:dyDescent="0.25">
      <c r="A29" s="6"/>
      <c r="B29" s="271"/>
      <c r="C29" s="273"/>
      <c r="D29" s="273" t="s">
        <v>237</v>
      </c>
      <c r="E29" s="273"/>
      <c r="F29" s="273"/>
      <c r="G29" s="273"/>
      <c r="H29" s="273"/>
      <c r="I29" s="280"/>
      <c r="J29" s="273"/>
      <c r="K29" s="274"/>
      <c r="M29" s="330" t="s">
        <v>190</v>
      </c>
      <c r="N29" s="331" t="s">
        <v>151</v>
      </c>
      <c r="O29" s="331" t="s">
        <v>152</v>
      </c>
      <c r="P29" s="344" t="s">
        <v>167</v>
      </c>
      <c r="Q29" s="334" t="s">
        <v>168</v>
      </c>
      <c r="R29" s="335" t="s">
        <v>169</v>
      </c>
      <c r="S29" s="6"/>
    </row>
    <row r="30" spans="1:19" s="282" customFormat="1" ht="13.5" customHeight="1" thickBot="1" x14ac:dyDescent="0.25">
      <c r="A30" s="6"/>
      <c r="B30" s="271"/>
      <c r="C30" s="273"/>
      <c r="D30" s="273" t="s">
        <v>143</v>
      </c>
      <c r="E30" s="273"/>
      <c r="F30" s="273"/>
      <c r="G30" s="273"/>
      <c r="H30" s="273"/>
      <c r="I30" s="280"/>
      <c r="J30" s="273"/>
      <c r="K30" s="274"/>
      <c r="M30" s="336">
        <v>1</v>
      </c>
      <c r="N30" s="337"/>
      <c r="O30" s="338"/>
      <c r="P30" s="339">
        <v>77000</v>
      </c>
      <c r="Q30" s="340"/>
      <c r="R30" s="341"/>
      <c r="S30" s="6"/>
    </row>
    <row r="31" spans="1:19" s="282" customFormat="1" ht="13.5" customHeight="1" x14ac:dyDescent="0.2">
      <c r="A31" s="6"/>
      <c r="B31" s="271"/>
      <c r="C31" s="273"/>
      <c r="D31" s="273"/>
      <c r="E31" s="273"/>
      <c r="F31" s="273"/>
      <c r="G31" s="273"/>
      <c r="H31" s="273"/>
      <c r="I31" s="280"/>
      <c r="J31" s="273"/>
      <c r="K31" s="274"/>
      <c r="M31" s="336">
        <v>2</v>
      </c>
      <c r="N31" s="337">
        <v>80900</v>
      </c>
      <c r="O31" s="337">
        <v>80250</v>
      </c>
      <c r="P31" s="343">
        <v>79600</v>
      </c>
      <c r="Q31" s="337">
        <v>78950</v>
      </c>
      <c r="R31" s="341">
        <v>78300</v>
      </c>
    </row>
    <row r="32" spans="1:19" s="282" customFormat="1" ht="13.5" customHeight="1" thickBot="1" x14ac:dyDescent="0.25">
      <c r="A32" s="6"/>
      <c r="B32" s="271"/>
      <c r="C32" s="273"/>
      <c r="D32" s="273" t="s">
        <v>161</v>
      </c>
      <c r="E32" s="273"/>
      <c r="F32" s="273"/>
      <c r="G32" s="273"/>
      <c r="H32" s="273"/>
      <c r="I32" s="280"/>
      <c r="J32" s="273"/>
      <c r="K32" s="274"/>
      <c r="M32" s="336">
        <v>3</v>
      </c>
      <c r="N32" s="337">
        <v>83500</v>
      </c>
      <c r="O32" s="337">
        <v>82850</v>
      </c>
      <c r="P32" s="412">
        <v>82200</v>
      </c>
      <c r="Q32" s="337">
        <v>81550</v>
      </c>
      <c r="R32" s="341">
        <v>80900</v>
      </c>
    </row>
    <row r="33" spans="1:18" s="282" customFormat="1" ht="13.5" customHeight="1" thickBot="1" x14ac:dyDescent="0.25">
      <c r="A33" s="6"/>
      <c r="B33" s="271"/>
      <c r="C33" s="273"/>
      <c r="D33" s="273" t="s">
        <v>162</v>
      </c>
      <c r="E33" s="273"/>
      <c r="F33" s="273"/>
      <c r="G33" s="273"/>
      <c r="H33" s="273"/>
      <c r="I33" s="280"/>
      <c r="J33" s="273"/>
      <c r="K33" s="274"/>
      <c r="M33" s="336">
        <v>4</v>
      </c>
      <c r="N33" s="337">
        <v>86100</v>
      </c>
      <c r="O33" s="338">
        <v>85450</v>
      </c>
      <c r="P33" s="414">
        <v>84800</v>
      </c>
      <c r="Q33" s="340">
        <v>84150</v>
      </c>
      <c r="R33" s="341">
        <v>83500</v>
      </c>
    </row>
    <row r="34" spans="1:18" s="282" customFormat="1" ht="13.5" customHeight="1" x14ac:dyDescent="0.2">
      <c r="A34" s="6"/>
      <c r="B34" s="271"/>
      <c r="C34" s="273"/>
      <c r="D34" s="273"/>
      <c r="E34" s="273"/>
      <c r="F34" s="273"/>
      <c r="G34" s="273"/>
      <c r="H34" s="273"/>
      <c r="I34" s="280"/>
      <c r="J34" s="273"/>
      <c r="K34" s="274"/>
      <c r="M34" s="336">
        <v>5</v>
      </c>
      <c r="N34" s="337">
        <v>88700</v>
      </c>
      <c r="O34" s="337">
        <v>88050</v>
      </c>
      <c r="P34" s="343">
        <v>87400</v>
      </c>
      <c r="Q34" s="337">
        <v>86750</v>
      </c>
      <c r="R34" s="341">
        <v>86100</v>
      </c>
    </row>
    <row r="35" spans="1:18" s="282" customFormat="1" ht="13.5" customHeight="1" x14ac:dyDescent="0.2">
      <c r="A35" s="6"/>
      <c r="B35" s="271"/>
      <c r="C35" s="273"/>
      <c r="D35" s="273" t="s">
        <v>126</v>
      </c>
      <c r="E35" s="273"/>
      <c r="F35" s="273"/>
      <c r="G35" s="273"/>
      <c r="H35" s="273"/>
      <c r="I35" s="280"/>
      <c r="J35" s="273"/>
      <c r="K35" s="274"/>
      <c r="M35" s="336">
        <v>6</v>
      </c>
      <c r="N35" s="337">
        <v>91300</v>
      </c>
      <c r="O35" s="337">
        <v>90650</v>
      </c>
      <c r="P35" s="337">
        <v>90000</v>
      </c>
      <c r="Q35" s="337">
        <v>89350</v>
      </c>
      <c r="R35" s="341">
        <v>88700</v>
      </c>
    </row>
    <row r="36" spans="1:18" s="282" customFormat="1" ht="13.5" customHeight="1" x14ac:dyDescent="0.2">
      <c r="A36" s="6"/>
      <c r="B36" s="271"/>
      <c r="C36" s="273"/>
      <c r="D36" s="273"/>
      <c r="E36" s="273"/>
      <c r="F36" s="273"/>
      <c r="G36" s="273"/>
      <c r="H36" s="273"/>
      <c r="I36" s="280"/>
      <c r="J36" s="273"/>
      <c r="K36" s="274"/>
      <c r="M36" s="336">
        <v>7</v>
      </c>
      <c r="N36" s="337">
        <v>93900</v>
      </c>
      <c r="O36" s="337">
        <v>93250</v>
      </c>
      <c r="P36" s="337">
        <v>92600</v>
      </c>
      <c r="Q36" s="337">
        <v>91950</v>
      </c>
      <c r="R36" s="341">
        <v>91300</v>
      </c>
    </row>
    <row r="37" spans="1:18" s="282" customFormat="1" ht="13.5" customHeight="1" x14ac:dyDescent="0.2">
      <c r="A37" s="6"/>
      <c r="B37" s="271"/>
      <c r="C37" s="273"/>
      <c r="D37" s="273" t="s">
        <v>138</v>
      </c>
      <c r="E37" s="273"/>
      <c r="F37" s="273"/>
      <c r="G37" s="273"/>
      <c r="H37" s="273"/>
      <c r="I37" s="280"/>
      <c r="J37" s="273"/>
      <c r="K37" s="274"/>
      <c r="M37" s="336">
        <v>8</v>
      </c>
      <c r="N37" s="337">
        <v>94560</v>
      </c>
      <c r="O37" s="337">
        <v>94230</v>
      </c>
      <c r="P37" s="337">
        <v>93900</v>
      </c>
      <c r="Q37" s="337">
        <v>93570</v>
      </c>
      <c r="R37" s="341">
        <v>93240</v>
      </c>
    </row>
    <row r="38" spans="1:18" s="282" customFormat="1" ht="13.5" customHeight="1" x14ac:dyDescent="0.2">
      <c r="A38" s="6"/>
      <c r="B38" s="271"/>
      <c r="C38" s="273"/>
      <c r="D38" s="273" t="s">
        <v>238</v>
      </c>
      <c r="E38" s="273"/>
      <c r="F38" s="273"/>
      <c r="G38" s="273"/>
      <c r="H38" s="273"/>
      <c r="I38" s="280"/>
      <c r="J38" s="273"/>
      <c r="K38" s="274"/>
      <c r="M38" s="336">
        <v>9</v>
      </c>
      <c r="N38" s="337">
        <v>95860</v>
      </c>
      <c r="O38" s="337">
        <v>95530</v>
      </c>
      <c r="P38" s="337">
        <v>95200</v>
      </c>
      <c r="Q38" s="337">
        <v>94870</v>
      </c>
      <c r="R38" s="341">
        <v>94540</v>
      </c>
    </row>
    <row r="39" spans="1:18" s="282" customFormat="1" ht="13.5" customHeight="1" x14ac:dyDescent="0.2">
      <c r="A39" s="6"/>
      <c r="B39" s="271"/>
      <c r="C39" s="273"/>
      <c r="D39" s="273" t="s">
        <v>239</v>
      </c>
      <c r="E39" s="273"/>
      <c r="F39" s="273"/>
      <c r="G39" s="273"/>
      <c r="H39" s="273"/>
      <c r="I39" s="280"/>
      <c r="J39" s="273"/>
      <c r="K39" s="274"/>
      <c r="M39" s="336">
        <v>10</v>
      </c>
      <c r="N39" s="337">
        <v>97160</v>
      </c>
      <c r="O39" s="337">
        <v>96830</v>
      </c>
      <c r="P39" s="337">
        <v>96500</v>
      </c>
      <c r="Q39" s="337">
        <v>96170</v>
      </c>
      <c r="R39" s="341">
        <v>95840</v>
      </c>
    </row>
    <row r="40" spans="1:18" s="282" customFormat="1" ht="13.5" customHeight="1" x14ac:dyDescent="0.2">
      <c r="A40" s="6"/>
      <c r="B40" s="271"/>
      <c r="C40" s="273"/>
      <c r="D40" s="273"/>
      <c r="E40" s="273"/>
      <c r="F40" s="273"/>
      <c r="G40" s="273"/>
      <c r="H40" s="273"/>
      <c r="I40" s="280"/>
      <c r="J40" s="273"/>
      <c r="K40" s="274"/>
      <c r="M40" s="336">
        <v>11</v>
      </c>
      <c r="N40" s="337">
        <v>98460</v>
      </c>
      <c r="O40" s="337">
        <v>98130</v>
      </c>
      <c r="P40" s="337">
        <v>97800</v>
      </c>
      <c r="Q40" s="337">
        <v>97470</v>
      </c>
      <c r="R40" s="341">
        <v>97140</v>
      </c>
    </row>
    <row r="41" spans="1:18" s="282" customFormat="1" ht="13.5" customHeight="1" x14ac:dyDescent="0.2">
      <c r="A41" s="6"/>
      <c r="B41" s="271"/>
      <c r="C41" s="273"/>
      <c r="D41" s="461" t="s">
        <v>270</v>
      </c>
      <c r="E41" s="273"/>
      <c r="F41" s="273"/>
      <c r="G41" s="273"/>
      <c r="H41" s="273"/>
      <c r="I41" s="280"/>
      <c r="J41" s="273"/>
      <c r="K41" s="274"/>
      <c r="M41" s="336">
        <v>12</v>
      </c>
      <c r="N41" s="337">
        <v>99760</v>
      </c>
      <c r="O41" s="337">
        <v>99430</v>
      </c>
      <c r="P41" s="337">
        <v>99100</v>
      </c>
      <c r="Q41" s="337">
        <v>98770</v>
      </c>
      <c r="R41" s="341">
        <v>98440</v>
      </c>
    </row>
    <row r="42" spans="1:18" s="282" customFormat="1" ht="13.5" customHeight="1" x14ac:dyDescent="0.2">
      <c r="A42" s="6"/>
      <c r="B42" s="271"/>
      <c r="C42" s="273"/>
      <c r="D42" s="277" t="s">
        <v>281</v>
      </c>
      <c r="E42" s="273"/>
      <c r="F42" s="273"/>
      <c r="G42" s="273"/>
      <c r="H42" s="273"/>
      <c r="I42" s="280"/>
      <c r="J42" s="273"/>
      <c r="K42" s="274"/>
      <c r="M42" s="336">
        <v>13</v>
      </c>
      <c r="N42" s="337">
        <v>101060</v>
      </c>
      <c r="O42" s="337">
        <v>100730</v>
      </c>
      <c r="P42" s="337">
        <v>100400</v>
      </c>
      <c r="Q42" s="337">
        <v>100070</v>
      </c>
      <c r="R42" s="341">
        <v>99740</v>
      </c>
    </row>
    <row r="43" spans="1:18" s="282" customFormat="1" ht="13.5" customHeight="1" x14ac:dyDescent="0.2">
      <c r="A43" s="6"/>
      <c r="B43" s="271"/>
      <c r="C43" s="273"/>
      <c r="D43" s="277" t="s">
        <v>280</v>
      </c>
      <c r="E43" s="273"/>
      <c r="F43" s="273"/>
      <c r="G43" s="273"/>
      <c r="H43" s="273"/>
      <c r="I43" s="280"/>
      <c r="J43" s="273"/>
      <c r="K43" s="274"/>
      <c r="M43" s="336">
        <v>14</v>
      </c>
      <c r="N43" s="337" t="s">
        <v>71</v>
      </c>
      <c r="O43" s="337" t="s">
        <v>71</v>
      </c>
      <c r="P43" s="337" t="s">
        <v>71</v>
      </c>
      <c r="Q43" s="337" t="s">
        <v>71</v>
      </c>
      <c r="R43" s="341" t="s">
        <v>71</v>
      </c>
    </row>
    <row r="44" spans="1:18" s="282" customFormat="1" ht="13.5" customHeight="1" x14ac:dyDescent="0.2">
      <c r="A44" s="6"/>
      <c r="B44" s="271"/>
      <c r="C44" s="273"/>
      <c r="D44" s="462"/>
      <c r="E44" s="273"/>
      <c r="F44" s="273"/>
      <c r="G44" s="273"/>
      <c r="H44" s="273"/>
      <c r="I44" s="280"/>
      <c r="J44" s="273"/>
      <c r="K44" s="274"/>
      <c r="M44" s="336">
        <v>15</v>
      </c>
      <c r="N44" s="337" t="s">
        <v>71</v>
      </c>
      <c r="O44" s="337" t="s">
        <v>71</v>
      </c>
      <c r="P44" s="337" t="s">
        <v>71</v>
      </c>
      <c r="Q44" s="337" t="s">
        <v>71</v>
      </c>
      <c r="R44" s="341" t="s">
        <v>71</v>
      </c>
    </row>
    <row r="45" spans="1:18" s="282" customFormat="1" ht="13.5" customHeight="1" x14ac:dyDescent="0.2">
      <c r="A45" s="6"/>
      <c r="B45" s="271"/>
      <c r="C45" s="273"/>
      <c r="D45" s="273" t="s">
        <v>240</v>
      </c>
      <c r="E45" s="273"/>
      <c r="F45" s="273"/>
      <c r="G45" s="273"/>
      <c r="H45" s="273"/>
      <c r="I45" s="280"/>
      <c r="J45" s="273"/>
      <c r="K45" s="274"/>
    </row>
    <row r="46" spans="1:18" s="282" customFormat="1" ht="13.5" customHeight="1" x14ac:dyDescent="0.2">
      <c r="A46" s="6"/>
      <c r="B46" s="271"/>
      <c r="C46" s="273"/>
      <c r="D46" s="273"/>
      <c r="E46" s="273"/>
      <c r="F46" s="273"/>
      <c r="G46" s="273"/>
      <c r="H46" s="273"/>
      <c r="I46" s="280"/>
      <c r="J46" s="273"/>
      <c r="K46" s="274"/>
    </row>
    <row r="47" spans="1:18" s="282" customFormat="1" ht="13.5" customHeight="1" x14ac:dyDescent="0.2">
      <c r="A47" s="6"/>
      <c r="B47" s="271"/>
      <c r="C47" s="273"/>
      <c r="D47" s="461" t="s">
        <v>270</v>
      </c>
      <c r="E47" s="273"/>
      <c r="F47" s="273"/>
      <c r="G47" s="273"/>
      <c r="H47" s="273"/>
      <c r="I47" s="280"/>
      <c r="J47" s="273"/>
      <c r="K47" s="274"/>
    </row>
    <row r="48" spans="1:18" s="282" customFormat="1" ht="13.5" customHeight="1" x14ac:dyDescent="0.2">
      <c r="A48" s="6"/>
      <c r="B48" s="271"/>
      <c r="C48" s="273"/>
      <c r="D48" s="277" t="s">
        <v>282</v>
      </c>
      <c r="E48" s="273"/>
      <c r="F48" s="273"/>
      <c r="G48" s="273"/>
      <c r="H48" s="273"/>
      <c r="I48" s="280"/>
      <c r="J48" s="273"/>
      <c r="K48" s="274"/>
    </row>
    <row r="49" spans="1:16" s="282" customFormat="1" ht="13.5" customHeight="1" x14ac:dyDescent="0.2">
      <c r="A49" s="6"/>
      <c r="B49" s="271"/>
      <c r="C49" s="273"/>
      <c r="D49" s="462" t="s">
        <v>272</v>
      </c>
      <c r="E49" s="273"/>
      <c r="F49" s="273"/>
      <c r="G49" s="273"/>
      <c r="H49" s="273"/>
      <c r="I49" s="280"/>
      <c r="J49" s="273"/>
      <c r="K49" s="274"/>
    </row>
    <row r="50" spans="1:16" s="282" customFormat="1" ht="13.5" customHeight="1" x14ac:dyDescent="0.2">
      <c r="A50" s="6"/>
      <c r="B50" s="271"/>
      <c r="C50" s="273"/>
      <c r="D50" s="277" t="s">
        <v>279</v>
      </c>
      <c r="E50" s="277"/>
      <c r="F50" s="273"/>
      <c r="G50" s="273"/>
      <c r="H50" s="273"/>
      <c r="I50" s="280"/>
      <c r="J50" s="273"/>
      <c r="K50" s="274"/>
    </row>
    <row r="51" spans="1:16" s="282" customFormat="1" ht="13.5" customHeight="1" x14ac:dyDescent="0.2">
      <c r="A51" s="6"/>
      <c r="B51" s="271"/>
      <c r="C51" s="273"/>
      <c r="D51" s="277"/>
      <c r="E51" s="277" t="s">
        <v>273</v>
      </c>
      <c r="F51" s="273"/>
      <c r="G51" s="273"/>
      <c r="H51" s="273"/>
      <c r="I51" s="280"/>
      <c r="J51" s="273"/>
      <c r="K51" s="274"/>
    </row>
    <row r="52" spans="1:16" s="282" customFormat="1" ht="13.5" customHeight="1" x14ac:dyDescent="0.2">
      <c r="A52" s="6"/>
      <c r="B52" s="271"/>
      <c r="C52" s="273"/>
      <c r="D52" s="277"/>
      <c r="E52" s="277" t="s">
        <v>274</v>
      </c>
      <c r="F52" s="273"/>
      <c r="G52" s="273"/>
      <c r="H52" s="273"/>
      <c r="I52" s="280"/>
      <c r="J52" s="273"/>
      <c r="K52" s="274"/>
    </row>
    <row r="53" spans="1:16" s="282" customFormat="1" ht="13.5" customHeight="1" x14ac:dyDescent="0.2">
      <c r="A53" s="6"/>
      <c r="B53" s="271"/>
      <c r="C53" s="273"/>
      <c r="D53" s="273"/>
      <c r="E53" s="273"/>
      <c r="F53" s="273"/>
      <c r="G53" s="273"/>
      <c r="H53" s="273"/>
      <c r="I53" s="280"/>
      <c r="J53" s="273"/>
      <c r="K53" s="274"/>
      <c r="P53" s="463"/>
    </row>
    <row r="54" spans="1:16" s="282" customFormat="1" ht="13.5" customHeight="1" x14ac:dyDescent="0.2">
      <c r="A54" s="6"/>
      <c r="B54" s="271"/>
      <c r="C54" s="273"/>
      <c r="D54" s="273" t="s">
        <v>127</v>
      </c>
      <c r="E54" s="273"/>
      <c r="F54" s="273"/>
      <c r="G54" s="273"/>
      <c r="H54" s="273"/>
      <c r="I54" s="280"/>
      <c r="J54" s="273"/>
      <c r="K54" s="274"/>
      <c r="P54" s="463"/>
    </row>
    <row r="55" spans="1:16" s="282" customFormat="1" ht="13.5" customHeight="1" x14ac:dyDescent="0.2">
      <c r="A55" s="6"/>
      <c r="B55" s="271"/>
      <c r="C55" s="273"/>
      <c r="D55" s="273"/>
      <c r="E55" s="273"/>
      <c r="F55" s="273"/>
      <c r="G55" s="273"/>
      <c r="H55" s="273"/>
      <c r="I55" s="280"/>
      <c r="J55" s="273"/>
      <c r="K55" s="274"/>
    </row>
    <row r="56" spans="1:16" s="282" customFormat="1" ht="13.5" customHeight="1" x14ac:dyDescent="0.2">
      <c r="A56" s="6"/>
      <c r="B56" s="271"/>
      <c r="C56" s="273"/>
      <c r="D56" s="273" t="s">
        <v>128</v>
      </c>
      <c r="E56" s="273"/>
      <c r="F56" s="273"/>
      <c r="G56" s="273"/>
      <c r="H56" s="273"/>
      <c r="I56" s="280"/>
      <c r="J56" s="273"/>
      <c r="K56" s="274"/>
    </row>
    <row r="57" spans="1:16" s="282" customFormat="1" ht="13.5" customHeight="1" x14ac:dyDescent="0.2">
      <c r="A57" s="6"/>
      <c r="B57" s="271"/>
      <c r="C57" s="273"/>
      <c r="D57" s="273"/>
      <c r="E57" s="273"/>
      <c r="F57" s="273"/>
      <c r="G57" s="273"/>
      <c r="H57" s="273"/>
      <c r="I57" s="280"/>
      <c r="J57" s="273"/>
      <c r="K57" s="274"/>
    </row>
    <row r="58" spans="1:16" s="282" customFormat="1" ht="13.5" customHeight="1" x14ac:dyDescent="0.2">
      <c r="A58" s="6"/>
      <c r="B58" s="271"/>
      <c r="C58" s="273"/>
      <c r="D58" s="461" t="s">
        <v>275</v>
      </c>
      <c r="E58" s="273"/>
      <c r="F58" s="273"/>
      <c r="G58" s="273"/>
      <c r="H58" s="273"/>
      <c r="I58" s="280"/>
      <c r="J58" s="273"/>
      <c r="K58" s="274"/>
    </row>
    <row r="59" spans="1:16" s="282" customFormat="1" ht="13.5" customHeight="1" x14ac:dyDescent="0.2">
      <c r="A59" s="6"/>
      <c r="B59" s="271"/>
      <c r="C59" s="273"/>
      <c r="D59" s="277" t="s">
        <v>277</v>
      </c>
      <c r="E59" s="273"/>
      <c r="F59" s="273"/>
      <c r="G59" s="273"/>
      <c r="H59" s="273"/>
      <c r="I59" s="280"/>
      <c r="J59" s="273"/>
      <c r="K59" s="274"/>
    </row>
    <row r="60" spans="1:16" s="282" customFormat="1" ht="13.5" customHeight="1" x14ac:dyDescent="0.2">
      <c r="A60" s="6"/>
      <c r="B60" s="271"/>
      <c r="C60" s="273"/>
      <c r="D60" s="277" t="s">
        <v>278</v>
      </c>
      <c r="E60" s="273"/>
      <c r="F60" s="273"/>
      <c r="G60" s="273"/>
      <c r="H60" s="273"/>
      <c r="I60" s="280"/>
      <c r="J60" s="273"/>
      <c r="K60" s="274"/>
    </row>
    <row r="61" spans="1:16" s="282" customFormat="1" ht="13.5" customHeight="1" x14ac:dyDescent="0.2">
      <c r="A61" s="6"/>
      <c r="B61" s="271"/>
      <c r="C61" s="273"/>
      <c r="D61" s="277" t="s">
        <v>276</v>
      </c>
      <c r="E61" s="273"/>
      <c r="F61" s="273"/>
      <c r="G61" s="273"/>
      <c r="H61" s="273"/>
      <c r="I61" s="280"/>
      <c r="J61" s="273"/>
      <c r="K61" s="274"/>
    </row>
    <row r="62" spans="1:16" s="282" customFormat="1" ht="13.5" customHeight="1" x14ac:dyDescent="0.2">
      <c r="A62" s="6"/>
      <c r="B62" s="271"/>
      <c r="C62" s="273"/>
      <c r="D62" s="462"/>
      <c r="E62" s="273"/>
      <c r="F62" s="273"/>
      <c r="G62" s="273"/>
      <c r="H62" s="273"/>
      <c r="I62" s="280"/>
      <c r="J62" s="273"/>
      <c r="K62" s="274"/>
    </row>
    <row r="63" spans="1:16" s="282" customFormat="1" ht="13.5" customHeight="1" x14ac:dyDescent="0.2">
      <c r="A63" s="6"/>
      <c r="B63" s="271"/>
      <c r="C63" s="283" t="s">
        <v>124</v>
      </c>
      <c r="D63" s="279"/>
      <c r="E63" s="279"/>
      <c r="F63" s="273"/>
      <c r="G63" s="273"/>
      <c r="H63" s="273"/>
      <c r="I63" s="273"/>
      <c r="J63" s="273"/>
      <c r="K63" s="274"/>
    </row>
    <row r="64" spans="1:16" s="282" customFormat="1" ht="13.5" customHeight="1" x14ac:dyDescent="0.2">
      <c r="A64" s="6"/>
      <c r="B64" s="271"/>
      <c r="C64" s="284"/>
      <c r="D64" s="273"/>
      <c r="E64" s="273"/>
      <c r="F64" s="273"/>
      <c r="G64" s="273"/>
      <c r="H64" s="273"/>
      <c r="I64" s="273"/>
      <c r="J64" s="273"/>
      <c r="K64" s="274"/>
    </row>
    <row r="65" spans="1:13" s="282" customFormat="1" ht="13.5" customHeight="1" x14ac:dyDescent="0.2">
      <c r="A65" s="6"/>
      <c r="B65" s="271"/>
      <c r="C65" s="273"/>
      <c r="D65" s="466" t="s">
        <v>288</v>
      </c>
      <c r="E65" s="273"/>
      <c r="F65" s="273"/>
      <c r="G65" s="273"/>
      <c r="H65" s="273"/>
      <c r="I65" s="273"/>
      <c r="J65" s="273"/>
      <c r="K65" s="274"/>
    </row>
    <row r="66" spans="1:13" s="282" customFormat="1" ht="13.5" customHeight="1" x14ac:dyDescent="0.2">
      <c r="A66" s="6"/>
      <c r="B66" s="271"/>
      <c r="C66" s="273"/>
      <c r="D66" s="466" t="s">
        <v>289</v>
      </c>
      <c r="E66" s="273"/>
      <c r="F66" s="273"/>
      <c r="G66" s="273"/>
      <c r="H66" s="273"/>
      <c r="I66" s="273"/>
      <c r="J66" s="273"/>
      <c r="K66" s="274"/>
    </row>
    <row r="67" spans="1:13" s="282" customFormat="1" ht="13.5" customHeight="1" x14ac:dyDescent="0.2">
      <c r="A67" s="6"/>
      <c r="B67" s="271"/>
      <c r="C67" s="273"/>
      <c r="D67" s="467" t="s">
        <v>290</v>
      </c>
      <c r="E67" s="273"/>
      <c r="F67" s="273"/>
      <c r="G67" s="273"/>
      <c r="H67" s="273"/>
      <c r="I67" s="273"/>
      <c r="J67" s="273"/>
      <c r="K67" s="274"/>
    </row>
    <row r="68" spans="1:13" s="282" customFormat="1" ht="13.5" customHeight="1" x14ac:dyDescent="0.2">
      <c r="A68" s="6"/>
      <c r="B68" s="271"/>
      <c r="C68" s="273"/>
      <c r="D68" s="285"/>
      <c r="E68" s="273"/>
      <c r="F68" s="273"/>
      <c r="G68" s="273"/>
      <c r="H68" s="273"/>
      <c r="I68" s="273"/>
      <c r="J68" s="273"/>
      <c r="K68" s="274"/>
    </row>
    <row r="69" spans="1:13" s="282" customFormat="1" ht="13.5" customHeight="1" x14ac:dyDescent="0.2">
      <c r="A69" s="6"/>
      <c r="B69" s="271"/>
      <c r="C69" s="273"/>
      <c r="D69" s="461" t="s">
        <v>270</v>
      </c>
      <c r="E69" s="273"/>
      <c r="F69" s="273"/>
      <c r="G69" s="273"/>
      <c r="H69" s="273"/>
      <c r="I69" s="273"/>
      <c r="J69" s="273"/>
      <c r="K69" s="274"/>
    </row>
    <row r="70" spans="1:13" s="282" customFormat="1" ht="13.5" customHeight="1" x14ac:dyDescent="0.2">
      <c r="A70" s="6"/>
      <c r="B70" s="271"/>
      <c r="C70" s="273"/>
      <c r="D70" s="277" t="s">
        <v>271</v>
      </c>
      <c r="E70" s="273"/>
      <c r="F70" s="273"/>
      <c r="G70" s="273"/>
      <c r="H70" s="273"/>
      <c r="I70" s="273"/>
      <c r="J70" s="273"/>
      <c r="K70" s="274"/>
    </row>
    <row r="71" spans="1:13" s="282" customFormat="1" ht="13.5" customHeight="1" x14ac:dyDescent="0.2">
      <c r="A71" s="6"/>
      <c r="B71" s="271"/>
      <c r="C71" s="273"/>
      <c r="D71" s="464" t="s">
        <v>284</v>
      </c>
      <c r="E71" s="273"/>
      <c r="F71" s="273"/>
      <c r="G71" s="273"/>
      <c r="H71" s="273"/>
      <c r="I71" s="273"/>
      <c r="J71" s="273"/>
      <c r="K71" s="274"/>
    </row>
    <row r="72" spans="1:13" s="282" customFormat="1" ht="13.5" customHeight="1" x14ac:dyDescent="0.2">
      <c r="A72" s="6"/>
      <c r="B72" s="271"/>
      <c r="C72" s="273"/>
      <c r="D72" s="277" t="s">
        <v>285</v>
      </c>
      <c r="E72" s="273"/>
      <c r="F72" s="273"/>
      <c r="G72" s="273"/>
      <c r="H72" s="273"/>
      <c r="I72" s="273"/>
      <c r="J72" s="273"/>
      <c r="K72" s="274"/>
      <c r="M72" s="282" t="s">
        <v>244</v>
      </c>
    </row>
    <row r="73" spans="1:13" s="282" customFormat="1" ht="13.5" customHeight="1" x14ac:dyDescent="0.2">
      <c r="A73" s="6"/>
      <c r="B73" s="271"/>
      <c r="C73" s="273"/>
      <c r="D73" s="277" t="s">
        <v>283</v>
      </c>
      <c r="E73" s="273"/>
      <c r="F73" s="273"/>
      <c r="G73" s="273"/>
      <c r="H73" s="273"/>
      <c r="I73" s="273"/>
      <c r="J73" s="273"/>
      <c r="K73" s="274"/>
    </row>
    <row r="74" spans="1:13" s="282" customFormat="1" ht="13.5" customHeight="1" x14ac:dyDescent="0.2">
      <c r="A74" s="6"/>
      <c r="B74" s="271"/>
      <c r="C74" s="273"/>
      <c r="D74" s="462"/>
      <c r="E74" s="273"/>
      <c r="F74" s="273"/>
      <c r="G74" s="273"/>
      <c r="H74" s="273"/>
      <c r="I74" s="273"/>
      <c r="J74" s="273"/>
      <c r="K74" s="274"/>
    </row>
    <row r="75" spans="1:13" s="282" customFormat="1" ht="13.5" customHeight="1" x14ac:dyDescent="0.2">
      <c r="A75" s="6"/>
      <c r="B75" s="271"/>
      <c r="C75" s="278" t="s">
        <v>141</v>
      </c>
      <c r="D75" s="279"/>
      <c r="E75" s="279"/>
      <c r="F75" s="279"/>
      <c r="G75" s="273"/>
      <c r="H75" s="273"/>
      <c r="I75" s="273"/>
      <c r="J75" s="273"/>
      <c r="K75" s="274"/>
    </row>
    <row r="76" spans="1:13" s="282" customFormat="1" ht="13.5" customHeight="1" x14ac:dyDescent="0.2">
      <c r="A76" s="6"/>
      <c r="B76" s="271"/>
      <c r="C76" s="281"/>
      <c r="D76" s="273"/>
      <c r="E76" s="273"/>
      <c r="F76" s="273"/>
      <c r="G76" s="273"/>
      <c r="H76" s="273"/>
      <c r="I76" s="273"/>
      <c r="J76" s="273"/>
      <c r="K76" s="274"/>
    </row>
    <row r="77" spans="1:13" s="282" customFormat="1" ht="13.5" customHeight="1" x14ac:dyDescent="0.2">
      <c r="A77" s="6"/>
      <c r="B77" s="271"/>
      <c r="C77" s="273"/>
      <c r="D77" s="273" t="s">
        <v>291</v>
      </c>
      <c r="E77" s="273"/>
      <c r="F77" s="273"/>
      <c r="G77" s="273"/>
      <c r="H77" s="273"/>
      <c r="I77" s="273"/>
      <c r="J77" s="273"/>
      <c r="K77" s="274"/>
    </row>
    <row r="78" spans="1:13" s="282" customFormat="1" ht="13.5" customHeight="1" x14ac:dyDescent="0.2">
      <c r="A78" s="6"/>
      <c r="B78" s="271"/>
      <c r="C78" s="273"/>
      <c r="D78" s="273" t="s">
        <v>292</v>
      </c>
      <c r="E78" s="273"/>
      <c r="F78" s="273"/>
      <c r="G78" s="273"/>
      <c r="H78" s="273"/>
      <c r="I78" s="273"/>
      <c r="J78" s="273"/>
      <c r="K78" s="274"/>
    </row>
    <row r="79" spans="1:13" s="282" customFormat="1" ht="13.5" customHeight="1" x14ac:dyDescent="0.2">
      <c r="A79" s="6"/>
      <c r="B79" s="271"/>
      <c r="C79" s="273"/>
      <c r="D79" s="327" t="s">
        <v>245</v>
      </c>
      <c r="E79" s="273"/>
      <c r="F79" s="273"/>
      <c r="G79" s="273"/>
      <c r="H79" s="273"/>
      <c r="I79" s="273"/>
      <c r="J79" s="273"/>
      <c r="K79" s="274"/>
    </row>
    <row r="80" spans="1:13" s="282" customFormat="1" x14ac:dyDescent="0.2">
      <c r="A80" s="6"/>
      <c r="B80" s="271"/>
      <c r="C80" s="273"/>
      <c r="D80" s="285" t="s">
        <v>293</v>
      </c>
      <c r="E80" s="273"/>
      <c r="F80" s="273"/>
      <c r="G80" s="273"/>
      <c r="H80" s="273"/>
      <c r="I80" s="273"/>
      <c r="J80" s="273"/>
      <c r="K80" s="274"/>
    </row>
    <row r="81" spans="1:18" s="282" customFormat="1" x14ac:dyDescent="0.2">
      <c r="A81" s="6"/>
      <c r="B81" s="271"/>
      <c r="C81" s="273"/>
      <c r="D81" s="285" t="s">
        <v>139</v>
      </c>
      <c r="E81" s="273"/>
      <c r="F81" s="273"/>
      <c r="G81" s="273"/>
      <c r="H81" s="273"/>
      <c r="I81" s="273"/>
      <c r="J81" s="273"/>
      <c r="K81" s="274"/>
    </row>
    <row r="82" spans="1:18" s="282" customFormat="1" x14ac:dyDescent="0.2">
      <c r="A82" s="6"/>
      <c r="B82" s="271"/>
      <c r="C82" s="273"/>
      <c r="D82" s="285"/>
      <c r="E82" s="273"/>
      <c r="F82" s="273"/>
      <c r="G82" s="273"/>
      <c r="H82" s="273"/>
      <c r="I82" s="273"/>
      <c r="J82" s="273"/>
      <c r="K82" s="274"/>
    </row>
    <row r="83" spans="1:18" s="282" customFormat="1" x14ac:dyDescent="0.2">
      <c r="A83" s="6"/>
      <c r="B83" s="271"/>
      <c r="C83" s="283" t="s">
        <v>185</v>
      </c>
      <c r="D83" s="422"/>
      <c r="E83" s="279"/>
      <c r="F83" s="273"/>
      <c r="G83" s="273"/>
      <c r="H83" s="273"/>
      <c r="I83" s="273"/>
      <c r="J83" s="273"/>
      <c r="K83" s="274"/>
    </row>
    <row r="84" spans="1:18" s="282" customFormat="1" x14ac:dyDescent="0.2">
      <c r="A84" s="6"/>
      <c r="B84" s="271"/>
      <c r="C84" s="273"/>
      <c r="D84" s="273"/>
      <c r="E84" s="273"/>
      <c r="F84" s="273"/>
      <c r="G84" s="273"/>
      <c r="H84" s="273"/>
      <c r="I84" s="273"/>
      <c r="J84" s="273"/>
      <c r="K84" s="274"/>
    </row>
    <row r="85" spans="1:18" s="282" customFormat="1" x14ac:dyDescent="0.2">
      <c r="A85" s="6"/>
      <c r="B85" s="271"/>
      <c r="C85" s="273"/>
      <c r="D85" s="277" t="s">
        <v>252</v>
      </c>
      <c r="E85" s="273"/>
      <c r="F85" s="273"/>
      <c r="G85" s="273"/>
      <c r="H85" s="273"/>
      <c r="I85" s="273"/>
      <c r="J85" s="273"/>
      <c r="K85" s="274"/>
    </row>
    <row r="86" spans="1:18" s="282" customFormat="1" x14ac:dyDescent="0.2">
      <c r="A86" s="6"/>
      <c r="B86" s="271"/>
      <c r="C86" s="273"/>
      <c r="D86" s="285"/>
      <c r="E86" s="273"/>
      <c r="F86" s="273"/>
      <c r="G86" s="273"/>
      <c r="H86" s="273"/>
      <c r="I86" s="273"/>
      <c r="J86" s="273"/>
      <c r="K86" s="274"/>
    </row>
    <row r="87" spans="1:18" s="282" customFormat="1" x14ac:dyDescent="0.2">
      <c r="A87" s="6"/>
      <c r="B87" s="325"/>
      <c r="C87" s="278" t="s">
        <v>248</v>
      </c>
      <c r="D87" s="279"/>
      <c r="E87" s="279"/>
      <c r="F87" s="279"/>
      <c r="G87" s="273"/>
      <c r="H87" s="273"/>
      <c r="I87" s="273"/>
      <c r="J87" s="273"/>
      <c r="K87" s="274"/>
    </row>
    <row r="88" spans="1:18" s="282" customFormat="1" x14ac:dyDescent="0.2">
      <c r="A88" s="6"/>
      <c r="B88" s="325"/>
      <c r="C88" s="281"/>
      <c r="D88" s="273"/>
      <c r="E88" s="273"/>
      <c r="F88" s="273"/>
      <c r="G88" s="273"/>
      <c r="H88" s="273"/>
      <c r="I88" s="273"/>
      <c r="J88" s="273"/>
      <c r="K88" s="274"/>
    </row>
    <row r="89" spans="1:18" s="282" customFormat="1" x14ac:dyDescent="0.2">
      <c r="A89" s="6"/>
      <c r="B89" s="325"/>
      <c r="C89" s="281"/>
      <c r="D89" s="327" t="s">
        <v>187</v>
      </c>
      <c r="E89" s="273"/>
      <c r="F89" s="273"/>
      <c r="G89" s="273"/>
      <c r="H89" s="273"/>
      <c r="I89" s="273"/>
      <c r="J89" s="273"/>
      <c r="K89" s="274"/>
    </row>
    <row r="90" spans="1:18" s="282" customFormat="1" x14ac:dyDescent="0.2">
      <c r="A90" s="6"/>
      <c r="B90" s="325"/>
      <c r="C90" s="281"/>
      <c r="D90" s="273" t="s">
        <v>189</v>
      </c>
      <c r="E90" s="273"/>
      <c r="F90" s="273"/>
      <c r="G90" s="273"/>
      <c r="H90" s="273"/>
      <c r="I90" s="273"/>
      <c r="J90" s="273"/>
      <c r="K90" s="274"/>
    </row>
    <row r="91" spans="1:18" s="282" customFormat="1" x14ac:dyDescent="0.2">
      <c r="A91" s="6"/>
      <c r="B91" s="325"/>
      <c r="C91" s="281"/>
      <c r="D91" s="273"/>
      <c r="E91" s="273"/>
      <c r="F91" s="273"/>
      <c r="G91" s="273"/>
      <c r="H91" s="273"/>
      <c r="I91" s="273"/>
      <c r="J91" s="273"/>
      <c r="K91" s="274"/>
    </row>
    <row r="92" spans="1:18" s="282" customFormat="1" x14ac:dyDescent="0.2">
      <c r="A92" s="6"/>
      <c r="B92" s="325"/>
      <c r="C92" s="281"/>
      <c r="D92" s="342" t="s">
        <v>191</v>
      </c>
      <c r="E92" s="273"/>
      <c r="F92" s="273"/>
      <c r="G92" s="273"/>
      <c r="H92" s="273"/>
      <c r="I92" s="273"/>
      <c r="J92" s="273"/>
      <c r="K92" s="274"/>
    </row>
    <row r="93" spans="1:18" s="282" customFormat="1" x14ac:dyDescent="0.2">
      <c r="A93" s="6"/>
      <c r="B93" s="325"/>
      <c r="C93" s="281"/>
      <c r="D93" s="273" t="s">
        <v>192</v>
      </c>
      <c r="E93" s="273"/>
      <c r="F93" s="273"/>
      <c r="G93" s="273"/>
      <c r="H93" s="273"/>
      <c r="I93" s="273"/>
      <c r="J93" s="273"/>
      <c r="K93" s="274"/>
    </row>
    <row r="94" spans="1:18" x14ac:dyDescent="0.2">
      <c r="B94" s="325"/>
      <c r="C94" s="281"/>
      <c r="D94" s="273" t="s">
        <v>193</v>
      </c>
      <c r="E94" s="273"/>
      <c r="F94" s="273"/>
      <c r="G94" s="273"/>
      <c r="H94" s="273"/>
      <c r="I94" s="273"/>
      <c r="J94" s="273"/>
      <c r="K94" s="274"/>
      <c r="M94" s="282"/>
      <c r="N94" s="282"/>
      <c r="O94" s="282"/>
      <c r="P94" s="282"/>
      <c r="Q94" s="282"/>
      <c r="R94" s="282"/>
    </row>
    <row r="95" spans="1:18" x14ac:dyDescent="0.2">
      <c r="B95" s="325"/>
      <c r="C95" s="281"/>
      <c r="D95" s="273" t="s">
        <v>194</v>
      </c>
      <c r="E95" s="273"/>
      <c r="F95" s="273"/>
      <c r="G95" s="273"/>
      <c r="H95" s="273"/>
      <c r="I95" s="273"/>
      <c r="J95" s="273"/>
      <c r="K95" s="274"/>
      <c r="M95" s="282"/>
      <c r="N95" s="282"/>
      <c r="O95" s="282"/>
      <c r="P95" s="282"/>
      <c r="Q95" s="282"/>
      <c r="R95" s="282"/>
    </row>
    <row r="96" spans="1:18" x14ac:dyDescent="0.2">
      <c r="B96" s="325"/>
      <c r="C96" s="281"/>
      <c r="D96" s="273" t="s">
        <v>195</v>
      </c>
      <c r="E96" s="273"/>
      <c r="F96" s="273"/>
      <c r="G96" s="273"/>
      <c r="H96" s="273"/>
      <c r="I96" s="273"/>
      <c r="J96" s="273"/>
      <c r="K96" s="274"/>
      <c r="M96" s="282"/>
      <c r="N96" s="282"/>
      <c r="O96" s="282"/>
      <c r="P96" s="282"/>
      <c r="Q96" s="282"/>
      <c r="R96" s="282"/>
    </row>
    <row r="97" spans="2:18" x14ac:dyDescent="0.2">
      <c r="B97" s="325"/>
      <c r="C97" s="281"/>
      <c r="D97" s="273"/>
      <c r="E97" s="273"/>
      <c r="F97" s="273"/>
      <c r="G97" s="273"/>
      <c r="H97" s="273"/>
      <c r="I97" s="273"/>
      <c r="J97" s="273"/>
      <c r="K97" s="274"/>
      <c r="M97" s="282"/>
      <c r="N97" s="282"/>
      <c r="O97" s="282"/>
      <c r="P97" s="282"/>
      <c r="Q97" s="282"/>
      <c r="R97" s="282"/>
    </row>
    <row r="98" spans="2:18" x14ac:dyDescent="0.2">
      <c r="B98" s="325"/>
      <c r="C98" s="281"/>
      <c r="D98" s="342" t="s">
        <v>196</v>
      </c>
      <c r="E98" s="273"/>
      <c r="F98" s="273"/>
      <c r="G98" s="273"/>
      <c r="H98" s="273"/>
      <c r="I98" s="273"/>
      <c r="J98" s="273"/>
      <c r="K98" s="274"/>
      <c r="M98" s="282"/>
    </row>
    <row r="99" spans="2:18" x14ac:dyDescent="0.2">
      <c r="B99" s="325"/>
      <c r="C99" s="281"/>
      <c r="D99" s="273" t="s">
        <v>197</v>
      </c>
      <c r="E99" s="273"/>
      <c r="F99" s="273"/>
      <c r="G99" s="273"/>
      <c r="H99" s="273"/>
      <c r="I99" s="273"/>
      <c r="J99" s="273"/>
      <c r="K99" s="274"/>
      <c r="M99" s="282"/>
    </row>
    <row r="100" spans="2:18" x14ac:dyDescent="0.2">
      <c r="B100" s="325"/>
      <c r="C100" s="281"/>
      <c r="D100" s="273" t="s">
        <v>198</v>
      </c>
      <c r="E100" s="273"/>
      <c r="F100" s="273"/>
      <c r="G100" s="273"/>
      <c r="H100" s="273"/>
      <c r="I100" s="273"/>
      <c r="J100" s="273"/>
      <c r="K100" s="274"/>
      <c r="M100" s="282"/>
    </row>
    <row r="101" spans="2:18" x14ac:dyDescent="0.2">
      <c r="B101" s="325"/>
      <c r="C101" s="281"/>
      <c r="D101" s="273" t="s">
        <v>199</v>
      </c>
      <c r="E101" s="273"/>
      <c r="F101" s="273"/>
      <c r="G101" s="273"/>
      <c r="H101" s="273"/>
      <c r="I101" s="273"/>
      <c r="J101" s="273"/>
      <c r="K101" s="274"/>
      <c r="M101" s="282"/>
    </row>
    <row r="102" spans="2:18" x14ac:dyDescent="0.2">
      <c r="B102" s="325"/>
      <c r="C102" s="281"/>
      <c r="D102" s="273" t="s">
        <v>195</v>
      </c>
      <c r="E102" s="273"/>
      <c r="F102" s="273"/>
      <c r="G102" s="273"/>
      <c r="H102" s="273"/>
      <c r="I102" s="273"/>
      <c r="J102" s="273"/>
      <c r="K102" s="274"/>
    </row>
    <row r="103" spans="2:18" x14ac:dyDescent="0.2">
      <c r="B103" s="325"/>
      <c r="C103" s="281"/>
      <c r="D103" s="273"/>
      <c r="E103" s="273"/>
      <c r="F103" s="273"/>
      <c r="G103" s="273"/>
      <c r="H103" s="273"/>
      <c r="I103" s="273"/>
      <c r="J103" s="273"/>
      <c r="K103" s="274"/>
    </row>
    <row r="104" spans="2:18" x14ac:dyDescent="0.2">
      <c r="B104" s="325"/>
      <c r="C104" s="281"/>
      <c r="D104" s="342" t="s">
        <v>201</v>
      </c>
      <c r="E104" s="273"/>
      <c r="F104" s="273"/>
      <c r="G104" s="273"/>
      <c r="H104" s="273"/>
      <c r="I104" s="273"/>
      <c r="J104" s="273"/>
      <c r="K104" s="274"/>
    </row>
    <row r="105" spans="2:18" x14ac:dyDescent="0.2">
      <c r="B105" s="325"/>
      <c r="C105" s="281"/>
      <c r="D105" s="273" t="s">
        <v>202</v>
      </c>
      <c r="E105" s="273"/>
      <c r="F105" s="273"/>
      <c r="G105" s="273"/>
      <c r="H105" s="273"/>
      <c r="I105" s="273"/>
      <c r="J105" s="273"/>
      <c r="K105" s="274"/>
    </row>
    <row r="106" spans="2:18" x14ac:dyDescent="0.2">
      <c r="B106" s="325"/>
      <c r="C106" s="281"/>
      <c r="D106" s="273" t="s">
        <v>193</v>
      </c>
      <c r="E106" s="273"/>
      <c r="F106" s="273"/>
      <c r="G106" s="273"/>
      <c r="H106" s="273"/>
      <c r="I106" s="273"/>
      <c r="J106" s="273"/>
      <c r="K106" s="274"/>
    </row>
    <row r="107" spans="2:18" x14ac:dyDescent="0.2">
      <c r="B107" s="325"/>
      <c r="C107" s="281"/>
      <c r="D107" s="273" t="s">
        <v>203</v>
      </c>
      <c r="E107" s="273"/>
      <c r="F107" s="273"/>
      <c r="G107" s="273"/>
      <c r="H107" s="273"/>
      <c r="I107" s="273"/>
      <c r="J107" s="273"/>
      <c r="K107" s="274"/>
    </row>
    <row r="108" spans="2:18" x14ac:dyDescent="0.2">
      <c r="B108" s="325"/>
      <c r="C108" s="281"/>
      <c r="D108" s="273" t="s">
        <v>195</v>
      </c>
      <c r="E108" s="273"/>
      <c r="F108" s="273"/>
      <c r="G108" s="273"/>
      <c r="H108" s="273"/>
      <c r="I108" s="273"/>
      <c r="J108" s="273"/>
      <c r="K108" s="274"/>
    </row>
    <row r="109" spans="2:18" x14ac:dyDescent="0.2">
      <c r="B109" s="325"/>
      <c r="C109" s="281"/>
      <c r="D109" s="273" t="s">
        <v>204</v>
      </c>
      <c r="E109" s="273"/>
      <c r="F109" s="273"/>
      <c r="G109" s="273"/>
      <c r="H109" s="273"/>
      <c r="I109" s="273"/>
      <c r="J109" s="273"/>
      <c r="K109" s="274"/>
    </row>
    <row r="110" spans="2:18" x14ac:dyDescent="0.2">
      <c r="B110" s="325"/>
      <c r="C110" s="281"/>
      <c r="D110" s="273" t="s">
        <v>202</v>
      </c>
      <c r="E110" s="273"/>
      <c r="F110" s="273"/>
      <c r="G110" s="273"/>
      <c r="H110" s="273"/>
      <c r="I110" s="273"/>
      <c r="J110" s="273"/>
      <c r="K110" s="274"/>
    </row>
    <row r="111" spans="2:18" x14ac:dyDescent="0.2">
      <c r="B111" s="325"/>
      <c r="C111" s="273" t="s">
        <v>125</v>
      </c>
      <c r="D111" s="273" t="s">
        <v>193</v>
      </c>
      <c r="E111" s="273"/>
      <c r="F111" s="273"/>
      <c r="G111" s="273"/>
      <c r="H111" s="273"/>
      <c r="I111" s="273"/>
      <c r="J111" s="273"/>
      <c r="K111" s="274"/>
    </row>
    <row r="112" spans="2:18" x14ac:dyDescent="0.2">
      <c r="B112" s="325"/>
      <c r="C112" s="281"/>
      <c r="D112" s="273" t="s">
        <v>203</v>
      </c>
      <c r="E112" s="273"/>
      <c r="F112" s="273"/>
      <c r="G112" s="273"/>
      <c r="H112" s="273"/>
      <c r="I112" s="273"/>
      <c r="J112" s="273"/>
      <c r="K112" s="274"/>
    </row>
    <row r="113" spans="2:18" x14ac:dyDescent="0.2">
      <c r="B113" s="325"/>
      <c r="C113" s="273"/>
      <c r="D113" s="273" t="s">
        <v>195</v>
      </c>
      <c r="E113" s="273"/>
      <c r="F113" s="273"/>
      <c r="G113" s="273"/>
      <c r="H113" s="273"/>
      <c r="I113" s="273"/>
      <c r="J113" s="273"/>
      <c r="K113" s="274"/>
      <c r="M113" s="282"/>
      <c r="N113" s="282"/>
      <c r="O113" s="282"/>
      <c r="P113" s="282"/>
      <c r="Q113" s="282"/>
      <c r="R113" s="282"/>
    </row>
    <row r="114" spans="2:18" x14ac:dyDescent="0.2">
      <c r="B114" s="271"/>
      <c r="C114" s="273"/>
      <c r="D114" s="273"/>
      <c r="E114" s="273"/>
      <c r="F114" s="273"/>
      <c r="G114" s="273"/>
      <c r="H114" s="273"/>
      <c r="I114" s="273"/>
      <c r="J114" s="273"/>
      <c r="K114" s="274"/>
    </row>
    <row r="115" spans="2:18" x14ac:dyDescent="0.2">
      <c r="B115" s="271"/>
      <c r="C115" s="283" t="s">
        <v>249</v>
      </c>
      <c r="D115" s="279"/>
      <c r="E115" s="279"/>
      <c r="F115" s="273"/>
      <c r="G115" s="273"/>
      <c r="H115" s="273"/>
      <c r="I115" s="273"/>
      <c r="J115" s="273"/>
      <c r="K115" s="274"/>
    </row>
    <row r="116" spans="2:18" x14ac:dyDescent="0.2">
      <c r="B116" s="271"/>
      <c r="C116" s="273"/>
      <c r="D116" s="285"/>
      <c r="E116" s="273"/>
      <c r="F116" s="273"/>
      <c r="G116" s="273"/>
      <c r="H116" s="273"/>
      <c r="I116" s="273"/>
      <c r="J116" s="273"/>
      <c r="K116" s="274"/>
    </row>
    <row r="117" spans="2:18" x14ac:dyDescent="0.2">
      <c r="B117" s="271"/>
      <c r="C117" s="273"/>
      <c r="D117" s="285" t="s">
        <v>142</v>
      </c>
      <c r="E117" s="273"/>
      <c r="F117" s="273"/>
      <c r="G117" s="273"/>
      <c r="H117" s="273"/>
      <c r="I117" s="273"/>
      <c r="J117" s="273"/>
      <c r="K117" s="274"/>
    </row>
    <row r="118" spans="2:18" x14ac:dyDescent="0.2">
      <c r="B118" s="271"/>
      <c r="C118" s="273"/>
      <c r="D118" s="273"/>
      <c r="E118" s="273"/>
      <c r="F118" s="273"/>
      <c r="G118" s="273"/>
      <c r="H118" s="273"/>
      <c r="I118" s="273"/>
      <c r="J118" s="273"/>
      <c r="K118" s="274"/>
    </row>
    <row r="119" spans="2:18" x14ac:dyDescent="0.2">
      <c r="B119" s="271"/>
      <c r="C119" s="278" t="s">
        <v>250</v>
      </c>
      <c r="D119" s="279"/>
      <c r="E119" s="279"/>
      <c r="F119" s="273"/>
      <c r="G119" s="273"/>
      <c r="H119" s="273"/>
      <c r="I119" s="273"/>
      <c r="J119" s="273"/>
      <c r="K119" s="274"/>
    </row>
    <row r="120" spans="2:18" x14ac:dyDescent="0.2">
      <c r="B120" s="271"/>
      <c r="C120" s="281"/>
      <c r="D120" s="273"/>
      <c r="E120" s="273"/>
      <c r="F120" s="273"/>
      <c r="G120" s="273"/>
      <c r="H120" s="273"/>
      <c r="I120" s="273"/>
      <c r="J120" s="273"/>
      <c r="K120" s="274"/>
    </row>
    <row r="121" spans="2:18" x14ac:dyDescent="0.2">
      <c r="B121" s="271"/>
      <c r="C121" s="273" t="s">
        <v>125</v>
      </c>
      <c r="D121" s="273" t="s">
        <v>70</v>
      </c>
      <c r="E121" s="273"/>
      <c r="F121" s="273"/>
      <c r="G121" s="273"/>
      <c r="H121" s="273"/>
      <c r="I121" s="273"/>
      <c r="J121" s="273"/>
      <c r="K121" s="274"/>
    </row>
    <row r="122" spans="2:18" x14ac:dyDescent="0.2">
      <c r="B122" s="271"/>
      <c r="C122" s="273"/>
      <c r="D122" s="273"/>
      <c r="E122" s="273"/>
      <c r="F122" s="273"/>
      <c r="G122" s="273"/>
      <c r="H122" s="273"/>
      <c r="I122" s="273"/>
      <c r="J122" s="273"/>
      <c r="K122" s="274"/>
    </row>
    <row r="123" spans="2:18" ht="13.8" thickBot="1" x14ac:dyDescent="0.25">
      <c r="B123" s="286"/>
      <c r="C123" s="287"/>
      <c r="D123" s="287"/>
      <c r="E123" s="287"/>
      <c r="F123" s="287"/>
      <c r="G123" s="287"/>
      <c r="H123" s="287"/>
      <c r="I123" s="287"/>
      <c r="J123" s="287"/>
      <c r="K123" s="288"/>
    </row>
  </sheetData>
  <sheetProtection sheet="1" objects="1" scenarios="1"/>
  <phoneticPr fontId="3"/>
  <pageMargins left="0.7" right="0.7" top="0.75" bottom="0.75" header="0.3" footer="0.3"/>
  <pageSetup paperSize="9" scale="89" orientation="portrait" verticalDpi="0" r:id="rId1"/>
  <rowBreaks count="1" manualBreakCount="1">
    <brk id="62" min="1" max="18" man="1"/>
  </rowBreaks>
  <colBreaks count="1" manualBreakCount="1">
    <brk id="11" max="1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autoPageBreaks="0"/>
  </sheetPr>
  <dimension ref="A1:BR250"/>
  <sheetViews>
    <sheetView showGridLines="0" zoomScale="120" zoomScaleNormal="120" workbookViewId="0">
      <pane xSplit="2" ySplit="9" topLeftCell="C10" activePane="bottomRight" state="frozen"/>
      <selection activeCell="I7" sqref="I7"/>
      <selection pane="topRight" activeCell="I7" sqref="I7"/>
      <selection pane="bottomLeft" activeCell="I7" sqref="I7"/>
      <selection pane="bottomRight" activeCell="C10" sqref="C10"/>
    </sheetView>
  </sheetViews>
  <sheetFormatPr defaultColWidth="9" defaultRowHeight="13.2" x14ac:dyDescent="0.2"/>
  <cols>
    <col min="1" max="1" width="5.109375" style="2" customWidth="1"/>
    <col min="2" max="2" width="4.6640625" style="2" customWidth="1"/>
    <col min="3" max="3" width="13.21875" style="1" customWidth="1"/>
    <col min="4" max="4" width="10.77734375" style="1" customWidth="1"/>
    <col min="5" max="5" width="10.6640625" style="1" customWidth="1"/>
    <col min="6" max="8" width="11.33203125" style="1" customWidth="1"/>
    <col min="9" max="10" width="12.6640625" style="1" customWidth="1"/>
    <col min="11" max="14" width="7.109375" style="1" customWidth="1"/>
    <col min="15" max="17" width="11.6640625" style="1" customWidth="1"/>
    <col min="18" max="18" width="10.77734375" style="1" customWidth="1"/>
    <col min="19" max="19" width="11.6640625" style="1" customWidth="1"/>
    <col min="20" max="24" width="8.6640625" style="1" customWidth="1"/>
    <col min="25" max="25" width="14.6640625" style="1" customWidth="1"/>
    <col min="26" max="27" width="13.6640625" style="1" customWidth="1"/>
    <col min="28" max="29" width="12.44140625" style="8" customWidth="1"/>
    <col min="30" max="30" width="9.88671875" style="14" customWidth="1"/>
    <col min="31" max="32" width="10" style="14" customWidth="1"/>
    <col min="33" max="33" width="10.33203125" style="14" customWidth="1"/>
    <col min="34" max="35" width="10.21875" style="8" customWidth="1"/>
    <col min="36" max="36" width="10.21875" style="14" customWidth="1"/>
    <col min="37" max="38" width="11.44140625" style="1" customWidth="1"/>
    <col min="39" max="39" width="11.44140625" style="2" customWidth="1"/>
    <col min="40" max="40" width="10.21875" style="8" customWidth="1"/>
    <col min="41" max="41" width="10.21875" style="164" customWidth="1"/>
    <col min="42" max="42" width="10.21875" style="8" customWidth="1"/>
    <col min="43" max="43" width="10.21875" style="42" customWidth="1"/>
    <col min="44" max="47" width="10.21875" style="8" customWidth="1"/>
    <col min="48" max="51" width="10.21875" style="42" customWidth="1"/>
    <col min="52" max="52" width="10.21875" style="164" customWidth="1"/>
    <col min="53" max="54" width="10.21875" style="8" customWidth="1"/>
    <col min="55" max="56" width="11.44140625" style="1" customWidth="1"/>
    <col min="57" max="59" width="10.33203125" style="1" customWidth="1"/>
    <col min="60" max="62" width="11.44140625" style="1" customWidth="1"/>
    <col min="63" max="67" width="10.6640625" style="1" customWidth="1"/>
    <col min="68" max="68" width="11.44140625" style="1" customWidth="1"/>
    <col min="69" max="69" width="10.33203125" style="1" customWidth="1"/>
    <col min="70" max="70" width="11.44140625" style="1" customWidth="1"/>
    <col min="71" max="71" width="1.33203125" style="1" customWidth="1"/>
    <col min="72" max="16384" width="9" style="1"/>
  </cols>
  <sheetData>
    <row r="1" spans="1:70" ht="69.75" customHeight="1" thickBot="1" x14ac:dyDescent="0.3">
      <c r="C1" s="443" t="s">
        <v>265</v>
      </c>
      <c r="Z1" s="460" t="s">
        <v>266</v>
      </c>
      <c r="AM1" s="396"/>
      <c r="BR1" s="15"/>
    </row>
    <row r="2" spans="1:70" ht="23.25" customHeight="1" thickBot="1" x14ac:dyDescent="0.25">
      <c r="D2" s="12"/>
      <c r="E2" s="12"/>
      <c r="F2" s="12"/>
      <c r="G2" s="12"/>
      <c r="H2" s="12"/>
      <c r="I2" s="46"/>
      <c r="J2" s="46"/>
      <c r="M2" s="48" t="s">
        <v>64</v>
      </c>
      <c r="N2" s="49"/>
      <c r="O2" s="49"/>
      <c r="Q2" s="55" t="s">
        <v>51</v>
      </c>
      <c r="Z2" s="458"/>
      <c r="AB2" s="124"/>
      <c r="AC2" s="124"/>
      <c r="AD2" s="213" t="s">
        <v>134</v>
      </c>
      <c r="AE2" s="214">
        <v>1</v>
      </c>
      <c r="AF2" s="214">
        <v>0</v>
      </c>
      <c r="AK2" s="176" t="s">
        <v>115</v>
      </c>
      <c r="AM2" s="396"/>
      <c r="AN2" s="220" t="s">
        <v>136</v>
      </c>
      <c r="AR2" s="18"/>
      <c r="AT2" s="17"/>
      <c r="AU2" s="47"/>
      <c r="AV2" s="47"/>
      <c r="AW2" s="47"/>
      <c r="AX2" s="102"/>
      <c r="AZ2" s="169"/>
      <c r="BB2" s="47"/>
      <c r="BC2" s="176" t="s">
        <v>114</v>
      </c>
      <c r="BR2" s="15"/>
    </row>
    <row r="3" spans="1:70" ht="23.25" customHeight="1" thickBot="1" x14ac:dyDescent="0.25">
      <c r="B3" s="73"/>
      <c r="C3" s="22"/>
      <c r="D3" s="22"/>
      <c r="E3" s="240" t="s">
        <v>72</v>
      </c>
      <c r="F3" s="22"/>
      <c r="G3" s="22"/>
      <c r="H3" s="22"/>
      <c r="I3" s="238"/>
      <c r="J3" s="238"/>
      <c r="M3" s="50" t="s">
        <v>76</v>
      </c>
      <c r="N3" s="51"/>
      <c r="O3" s="51"/>
      <c r="R3" s="16"/>
      <c r="T3" s="53"/>
      <c r="U3" s="54"/>
      <c r="V3" s="2"/>
      <c r="W3" s="79"/>
      <c r="X3" s="7"/>
      <c r="Z3" s="459" t="s">
        <v>264</v>
      </c>
      <c r="AB3" s="25" t="s">
        <v>83</v>
      </c>
      <c r="AC3" s="2"/>
      <c r="AD3" s="206" t="s">
        <v>105</v>
      </c>
      <c r="AE3" s="488" t="s">
        <v>100</v>
      </c>
      <c r="AF3" s="489" t="s">
        <v>101</v>
      </c>
      <c r="AG3" s="489" t="s">
        <v>102</v>
      </c>
      <c r="AH3" s="490" t="s">
        <v>103</v>
      </c>
      <c r="AI3" s="491" t="s">
        <v>104</v>
      </c>
      <c r="AK3" s="141" t="s">
        <v>106</v>
      </c>
      <c r="AL3" s="142"/>
      <c r="AM3" s="393"/>
      <c r="AN3" s="403" t="s">
        <v>135</v>
      </c>
      <c r="AO3" s="400"/>
      <c r="AR3" s="18"/>
      <c r="AT3" s="17"/>
      <c r="AU3" s="191"/>
      <c r="AV3" s="191"/>
      <c r="AW3" s="191"/>
      <c r="AX3" s="102"/>
      <c r="AZ3" s="169"/>
      <c r="BB3" s="191"/>
      <c r="BC3" s="144" t="s">
        <v>106</v>
      </c>
      <c r="BD3" s="142"/>
      <c r="BF3" s="222" t="s">
        <v>109</v>
      </c>
      <c r="BK3" s="53"/>
      <c r="BL3" s="54"/>
      <c r="BM3" s="2"/>
      <c r="BN3" s="79"/>
      <c r="BO3" s="7"/>
      <c r="BR3" s="15"/>
    </row>
    <row r="4" spans="1:70" ht="17.25" customHeight="1" thickBot="1" x14ac:dyDescent="0.25">
      <c r="B4" s="11"/>
      <c r="D4" s="74"/>
      <c r="E4" s="48" t="s">
        <v>64</v>
      </c>
      <c r="F4" s="49"/>
      <c r="I4" s="239"/>
      <c r="J4" s="239"/>
      <c r="K4" s="10" t="s">
        <v>261</v>
      </c>
      <c r="N4" s="13"/>
      <c r="Q4" s="236" t="s">
        <v>144</v>
      </c>
      <c r="T4" s="240" t="s">
        <v>72</v>
      </c>
      <c r="X4" s="7"/>
      <c r="Z4" s="544" t="s">
        <v>259</v>
      </c>
      <c r="AA4" s="545"/>
      <c r="AB4" s="231">
        <f>($AB$6-$O$6)/$O$6</f>
        <v>2.62482000358153E-3</v>
      </c>
      <c r="AC4" s="129"/>
      <c r="AD4" s="134" t="s">
        <v>163</v>
      </c>
      <c r="AE4" s="46"/>
      <c r="AF4" s="46"/>
      <c r="AG4" s="46"/>
      <c r="AH4" s="17"/>
      <c r="AI4" s="17"/>
      <c r="AJ4" s="46"/>
      <c r="AK4" s="140">
        <f>($AK$6-$P$6)/$P$6</f>
        <v>2.8761625405077856E-2</v>
      </c>
      <c r="AL4" s="129"/>
      <c r="AM4" s="394"/>
      <c r="AN4" s="221" t="s">
        <v>269</v>
      </c>
      <c r="AP4" s="17"/>
      <c r="AQ4" s="102"/>
      <c r="AR4" s="17"/>
      <c r="AS4" s="17"/>
      <c r="AT4" s="17"/>
      <c r="AU4" s="17"/>
      <c r="AV4" s="102"/>
      <c r="AW4" s="102"/>
      <c r="AX4" s="102"/>
      <c r="AY4" s="102"/>
      <c r="AZ4" s="401"/>
      <c r="BA4" s="17"/>
      <c r="BB4" s="17"/>
      <c r="BC4" s="225">
        <f>($BC$6-$P$6)/$P$6</f>
        <v>3.5211035681979856E-2</v>
      </c>
      <c r="BD4" s="129"/>
      <c r="BE4" s="139"/>
      <c r="BF4" s="139"/>
      <c r="BG4" s="139"/>
      <c r="BH4" s="546" t="s">
        <v>48</v>
      </c>
      <c r="BI4" s="542" t="s">
        <v>87</v>
      </c>
      <c r="BJ4" s="542" t="s">
        <v>84</v>
      </c>
      <c r="BK4" s="10"/>
      <c r="BO4" s="7"/>
      <c r="BP4" s="523" t="s">
        <v>117</v>
      </c>
      <c r="BQ4" s="529" t="s">
        <v>111</v>
      </c>
      <c r="BR4" s="548" t="s">
        <v>116</v>
      </c>
    </row>
    <row r="5" spans="1:70" ht="16.5" customHeight="1" thickBot="1" x14ac:dyDescent="0.25">
      <c r="A5" s="11"/>
      <c r="B5" s="11"/>
      <c r="C5" s="56" t="s">
        <v>5</v>
      </c>
      <c r="D5" s="12"/>
      <c r="I5" s="2"/>
      <c r="J5" s="2"/>
      <c r="K5" s="539" t="s">
        <v>260</v>
      </c>
      <c r="L5" s="540"/>
      <c r="M5" s="541"/>
      <c r="N5" s="13"/>
      <c r="O5" s="45" t="s">
        <v>0</v>
      </c>
      <c r="P5" s="45" t="s">
        <v>81</v>
      </c>
      <c r="Q5" s="45" t="s">
        <v>82</v>
      </c>
      <c r="R5" s="45"/>
      <c r="S5" s="45" t="s">
        <v>12</v>
      </c>
      <c r="T5" s="45" t="s">
        <v>13</v>
      </c>
      <c r="U5" s="45" t="s">
        <v>14</v>
      </c>
      <c r="V5" s="45"/>
      <c r="W5" s="45"/>
      <c r="X5" s="45" t="s">
        <v>15</v>
      </c>
      <c r="Y5" s="76" t="s">
        <v>9</v>
      </c>
      <c r="Z5" s="571">
        <v>46113</v>
      </c>
      <c r="AA5" s="572"/>
      <c r="AB5" s="226" t="s">
        <v>47</v>
      </c>
      <c r="AC5" s="107" t="s">
        <v>85</v>
      </c>
      <c r="AD5" s="141" t="s">
        <v>118</v>
      </c>
      <c r="AE5" s="469" t="s">
        <v>227</v>
      </c>
      <c r="AF5" s="468" t="s">
        <v>119</v>
      </c>
      <c r="AG5" s="469" t="s">
        <v>120</v>
      </c>
      <c r="AH5" s="469" t="s">
        <v>99</v>
      </c>
      <c r="AI5" s="190" t="s">
        <v>90</v>
      </c>
      <c r="AJ5" s="192" t="s">
        <v>69</v>
      </c>
      <c r="AK5" s="141" t="s">
        <v>50</v>
      </c>
      <c r="AL5" s="145" t="s">
        <v>86</v>
      </c>
      <c r="AM5" s="469" t="s">
        <v>227</v>
      </c>
      <c r="AN5" s="162"/>
      <c r="AO5" s="469" t="s">
        <v>229</v>
      </c>
      <c r="AP5" s="469" t="s">
        <v>69</v>
      </c>
      <c r="AQ5" s="219"/>
      <c r="AR5" s="469" t="s">
        <v>69</v>
      </c>
      <c r="AS5" s="469" t="s">
        <v>69</v>
      </c>
      <c r="AT5" s="190" t="s">
        <v>69</v>
      </c>
      <c r="AU5" s="190" t="s">
        <v>69</v>
      </c>
      <c r="AV5" s="190" t="s">
        <v>69</v>
      </c>
      <c r="AW5" s="190" t="s">
        <v>69</v>
      </c>
      <c r="AX5" s="190" t="s">
        <v>69</v>
      </c>
      <c r="AY5" s="190" t="s">
        <v>69</v>
      </c>
      <c r="AZ5" s="193" t="s">
        <v>121</v>
      </c>
      <c r="BA5" s="193" t="s">
        <v>68</v>
      </c>
      <c r="BB5" s="224" t="s">
        <v>120</v>
      </c>
      <c r="BC5" s="226" t="s">
        <v>50</v>
      </c>
      <c r="BD5" s="156" t="s">
        <v>86</v>
      </c>
      <c r="BE5" s="26" t="s">
        <v>110</v>
      </c>
      <c r="BF5" s="110" t="s">
        <v>108</v>
      </c>
      <c r="BG5" s="26" t="s">
        <v>107</v>
      </c>
      <c r="BH5" s="547"/>
      <c r="BI5" s="543"/>
      <c r="BJ5" s="543"/>
      <c r="BK5" s="107" t="s">
        <v>13</v>
      </c>
      <c r="BL5" s="25" t="s">
        <v>14</v>
      </c>
      <c r="BM5" s="25"/>
      <c r="BN5" s="25"/>
      <c r="BO5" s="26" t="s">
        <v>15</v>
      </c>
      <c r="BP5" s="524"/>
      <c r="BQ5" s="524"/>
      <c r="BR5" s="549"/>
    </row>
    <row r="6" spans="1:70" ht="16.5" customHeight="1" thickBot="1" x14ac:dyDescent="0.25">
      <c r="A6" s="11"/>
      <c r="B6" s="11"/>
      <c r="C6" s="57">
        <f ca="1">NOW()</f>
        <v>46067.711240277778</v>
      </c>
      <c r="D6" s="12"/>
      <c r="G6" s="241" t="s">
        <v>157</v>
      </c>
      <c r="J6" s="2"/>
      <c r="K6" s="565">
        <v>45748</v>
      </c>
      <c r="L6" s="566"/>
      <c r="M6" s="567"/>
      <c r="N6" s="13"/>
      <c r="O6" s="52">
        <f t="shared" ref="O6:Y6" si="0">SUM(O10:O209)</f>
        <v>8152940</v>
      </c>
      <c r="P6" s="52">
        <f t="shared" si="0"/>
        <v>9109360</v>
      </c>
      <c r="Q6" s="52">
        <f t="shared" si="0"/>
        <v>0</v>
      </c>
      <c r="R6" s="52">
        <f t="shared" si="0"/>
        <v>0</v>
      </c>
      <c r="S6" s="52">
        <f t="shared" si="0"/>
        <v>17262300</v>
      </c>
      <c r="T6" s="52">
        <f t="shared" si="0"/>
        <v>0</v>
      </c>
      <c r="U6" s="52">
        <f t="shared" si="0"/>
        <v>0</v>
      </c>
      <c r="V6" s="52">
        <f t="shared" si="0"/>
        <v>0</v>
      </c>
      <c r="W6" s="52">
        <f t="shared" si="0"/>
        <v>0</v>
      </c>
      <c r="X6" s="52">
        <f t="shared" si="0"/>
        <v>0</v>
      </c>
      <c r="Y6" s="127">
        <f t="shared" si="0"/>
        <v>17262300</v>
      </c>
      <c r="Z6" s="457" t="s">
        <v>263</v>
      </c>
      <c r="AA6" s="457" t="s">
        <v>258</v>
      </c>
      <c r="AB6" s="163">
        <f>SUM(AB10:AB207)</f>
        <v>8174340</v>
      </c>
      <c r="AC6" s="92">
        <f>SUM(AC10:AC207)</f>
        <v>21400</v>
      </c>
      <c r="AD6" s="92"/>
      <c r="AE6" s="92"/>
      <c r="AF6" s="135"/>
      <c r="AG6" s="92"/>
      <c r="AH6" s="93"/>
      <c r="AI6" s="92"/>
      <c r="AJ6" s="172"/>
      <c r="AK6" s="92">
        <f>SUM(AK10:AK209)</f>
        <v>9371360</v>
      </c>
      <c r="AL6" s="106">
        <f>SUM(AL10:AL209)</f>
        <v>262000</v>
      </c>
      <c r="AM6" s="135"/>
      <c r="AN6" s="163"/>
      <c r="AO6" s="165"/>
      <c r="AP6" s="163"/>
      <c r="AQ6" s="106">
        <f>SUM(AQ10:AQ209)</f>
        <v>36500</v>
      </c>
      <c r="AR6" s="163"/>
      <c r="AS6" s="163"/>
      <c r="AT6" s="163"/>
      <c r="AU6" s="163"/>
      <c r="AV6" s="172"/>
      <c r="AW6" s="104"/>
      <c r="AX6" s="104"/>
      <c r="AY6" s="104"/>
      <c r="AZ6" s="402"/>
      <c r="BA6" s="163"/>
      <c r="BB6" s="163"/>
      <c r="BC6" s="93">
        <f>SUM(BC10:BC209)</f>
        <v>9430110</v>
      </c>
      <c r="BD6" s="92">
        <f>SUM(BD10:BD209)</f>
        <v>320750</v>
      </c>
      <c r="BE6" s="106">
        <f>SUM(BE10:BE209)</f>
        <v>0</v>
      </c>
      <c r="BF6" s="111"/>
      <c r="BG6" s="106">
        <f>SUM(BG10:BG209)</f>
        <v>0</v>
      </c>
      <c r="BH6" s="111">
        <f>SUM(BH10:BH209)</f>
        <v>17604450</v>
      </c>
      <c r="BI6" s="111">
        <f>SUM(BI10:BI209)</f>
        <v>342150</v>
      </c>
      <c r="BJ6" s="177">
        <f>$BI$6/$S$6</f>
        <v>1.9820649623746547E-2</v>
      </c>
      <c r="BK6" s="108">
        <f t="shared" ref="BK6:BQ6" si="1">SUM(BK10:BK209)</f>
        <v>0</v>
      </c>
      <c r="BL6" s="92">
        <f t="shared" si="1"/>
        <v>0</v>
      </c>
      <c r="BM6" s="92">
        <f t="shared" si="1"/>
        <v>0</v>
      </c>
      <c r="BN6" s="92">
        <f t="shared" si="1"/>
        <v>0</v>
      </c>
      <c r="BO6" s="106">
        <f t="shared" si="1"/>
        <v>0</v>
      </c>
      <c r="BP6" s="111">
        <f t="shared" si="1"/>
        <v>17604450</v>
      </c>
      <c r="BQ6" s="111">
        <f t="shared" si="1"/>
        <v>342150</v>
      </c>
      <c r="BR6" s="187">
        <f>$BQ$6/$Y$6</f>
        <v>1.9820649623746547E-2</v>
      </c>
    </row>
    <row r="7" spans="1:70" ht="18" customHeight="1" thickBot="1" x14ac:dyDescent="0.25">
      <c r="A7" s="11"/>
      <c r="B7" s="11"/>
      <c r="C7" s="12"/>
      <c r="D7" s="12"/>
      <c r="E7" s="12"/>
      <c r="G7" s="456" t="s">
        <v>262</v>
      </c>
      <c r="I7" s="2"/>
      <c r="J7" s="2"/>
      <c r="K7" s="12"/>
      <c r="L7" s="12"/>
      <c r="M7" s="12"/>
      <c r="N7" s="13"/>
      <c r="O7" s="83"/>
      <c r="P7" s="75" t="s">
        <v>65</v>
      </c>
      <c r="Q7" s="75"/>
      <c r="R7" s="75"/>
      <c r="S7" s="84"/>
      <c r="T7" s="80"/>
      <c r="U7" s="75"/>
      <c r="V7" s="75" t="s">
        <v>65</v>
      </c>
      <c r="W7" s="80"/>
      <c r="X7" s="80"/>
      <c r="Y7" s="128" t="s">
        <v>65</v>
      </c>
      <c r="Z7" s="487">
        <v>60</v>
      </c>
      <c r="AA7" s="487">
        <v>65</v>
      </c>
      <c r="AB7" s="229"/>
      <c r="AC7" s="94"/>
      <c r="AD7" s="96"/>
      <c r="AE7" s="95"/>
      <c r="AF7" s="95"/>
      <c r="AG7" s="95"/>
      <c r="AH7" s="94"/>
      <c r="AI7" s="94"/>
      <c r="AJ7" s="95"/>
      <c r="AK7" s="109"/>
      <c r="AL7" s="143"/>
      <c r="AM7" s="395"/>
      <c r="AN7" s="100"/>
      <c r="AO7" s="166"/>
      <c r="AP7" s="100"/>
      <c r="AQ7" s="410"/>
      <c r="AR7" s="94"/>
      <c r="AS7" s="94"/>
      <c r="AT7" s="94"/>
      <c r="AU7" s="94"/>
      <c r="AV7" s="95"/>
      <c r="AW7" s="105"/>
      <c r="AX7" s="105"/>
      <c r="AY7" s="105"/>
      <c r="AZ7" s="166"/>
      <c r="BA7" s="94"/>
      <c r="BB7" s="94"/>
      <c r="BC7" s="157"/>
      <c r="BD7" s="143"/>
      <c r="BE7" s="109"/>
      <c r="BF7" s="109"/>
      <c r="BG7" s="109"/>
      <c r="BH7" s="157"/>
      <c r="BI7" s="109"/>
      <c r="BJ7" s="109"/>
      <c r="BK7" s="157"/>
      <c r="BL7" s="160"/>
      <c r="BM7" s="161" t="s">
        <v>112</v>
      </c>
      <c r="BN7" s="157"/>
      <c r="BO7" s="157"/>
      <c r="BP7" s="157"/>
      <c r="BQ7" s="157"/>
      <c r="BR7" s="188"/>
    </row>
    <row r="8" spans="1:70" ht="16.5" customHeight="1" thickBot="1" x14ac:dyDescent="0.25">
      <c r="A8" s="85" t="s">
        <v>6</v>
      </c>
      <c r="B8" s="136" t="s">
        <v>7</v>
      </c>
      <c r="C8" s="573" t="s">
        <v>77</v>
      </c>
      <c r="D8" s="575" t="s">
        <v>132</v>
      </c>
      <c r="E8" s="577" t="s">
        <v>155</v>
      </c>
      <c r="F8" s="577" t="s">
        <v>92</v>
      </c>
      <c r="G8" s="577" t="s">
        <v>130</v>
      </c>
      <c r="H8" s="584" t="s">
        <v>133</v>
      </c>
      <c r="I8" s="550" t="s">
        <v>78</v>
      </c>
      <c r="J8" s="550" t="s">
        <v>79</v>
      </c>
      <c r="K8" s="552" t="s">
        <v>2</v>
      </c>
      <c r="L8" s="553"/>
      <c r="M8" s="553" t="s">
        <v>8</v>
      </c>
      <c r="N8" s="554"/>
      <c r="O8" s="119"/>
      <c r="P8" s="120" t="s">
        <v>46</v>
      </c>
      <c r="Q8" s="121"/>
      <c r="R8" s="122"/>
      <c r="S8" s="123"/>
      <c r="T8" s="478"/>
      <c r="U8" s="479"/>
      <c r="V8" s="480" t="s">
        <v>66</v>
      </c>
      <c r="W8" s="479"/>
      <c r="X8" s="82"/>
      <c r="Y8" s="555" t="s">
        <v>9</v>
      </c>
      <c r="Z8" s="581" t="s">
        <v>2</v>
      </c>
      <c r="AA8" s="582"/>
      <c r="AB8" s="585" t="s">
        <v>47</v>
      </c>
      <c r="AC8" s="97"/>
      <c r="AD8" s="579" t="s">
        <v>89</v>
      </c>
      <c r="AE8" s="563" t="s">
        <v>228</v>
      </c>
      <c r="AF8" s="563" t="s">
        <v>122</v>
      </c>
      <c r="AG8" s="561" t="s">
        <v>156</v>
      </c>
      <c r="AH8" s="97"/>
      <c r="AI8" s="531" t="s">
        <v>90</v>
      </c>
      <c r="AJ8" s="215"/>
      <c r="AK8" s="533" t="s">
        <v>50</v>
      </c>
      <c r="AL8" s="158"/>
      <c r="AM8" s="563" t="s">
        <v>228</v>
      </c>
      <c r="AN8" s="568" t="s">
        <v>158</v>
      </c>
      <c r="AO8" s="535" t="s">
        <v>159</v>
      </c>
      <c r="AP8" s="217"/>
      <c r="AQ8" s="559" t="s">
        <v>1</v>
      </c>
      <c r="AR8" s="170"/>
      <c r="AS8" s="170"/>
      <c r="AT8" s="170"/>
      <c r="AU8" s="170"/>
      <c r="AV8" s="170"/>
      <c r="AW8" s="171"/>
      <c r="AX8" s="171"/>
      <c r="AY8" s="171"/>
      <c r="AZ8" s="527" t="s">
        <v>113</v>
      </c>
      <c r="BA8" s="557" t="s">
        <v>68</v>
      </c>
      <c r="BB8" s="537" t="s">
        <v>156</v>
      </c>
      <c r="BC8" s="529" t="s">
        <v>50</v>
      </c>
      <c r="BD8" s="155"/>
      <c r="BE8" s="98"/>
      <c r="BF8" s="525" t="s">
        <v>108</v>
      </c>
      <c r="BG8" s="153"/>
      <c r="BH8" s="529" t="s">
        <v>48</v>
      </c>
      <c r="BI8" s="155"/>
      <c r="BJ8" s="158"/>
      <c r="BK8" s="494"/>
      <c r="BL8" s="495"/>
      <c r="BM8" s="496" t="s">
        <v>66</v>
      </c>
      <c r="BN8" s="495"/>
      <c r="BO8" s="159"/>
      <c r="BP8" s="570" t="s">
        <v>9</v>
      </c>
      <c r="BQ8" s="178"/>
      <c r="BR8" s="182"/>
    </row>
    <row r="9" spans="1:70" ht="14.25" customHeight="1" thickBot="1" x14ac:dyDescent="0.25">
      <c r="A9" s="86"/>
      <c r="B9" s="137" t="s">
        <v>10</v>
      </c>
      <c r="C9" s="574"/>
      <c r="D9" s="576"/>
      <c r="E9" s="578"/>
      <c r="F9" s="578"/>
      <c r="G9" s="583"/>
      <c r="H9" s="584"/>
      <c r="I9" s="551"/>
      <c r="J9" s="551"/>
      <c r="K9" s="89" t="s">
        <v>4</v>
      </c>
      <c r="L9" s="90" t="s">
        <v>11</v>
      </c>
      <c r="M9" s="90" t="s">
        <v>4</v>
      </c>
      <c r="N9" s="91" t="s">
        <v>11</v>
      </c>
      <c r="O9" s="242" t="s">
        <v>0</v>
      </c>
      <c r="P9" s="243" t="s">
        <v>80</v>
      </c>
      <c r="Q9" s="474" t="s">
        <v>82</v>
      </c>
      <c r="R9" s="475"/>
      <c r="S9" s="81" t="s">
        <v>12</v>
      </c>
      <c r="T9" s="481" t="s">
        <v>13</v>
      </c>
      <c r="U9" s="482" t="s">
        <v>14</v>
      </c>
      <c r="V9" s="483"/>
      <c r="W9" s="484"/>
      <c r="X9" s="81" t="s">
        <v>15</v>
      </c>
      <c r="Y9" s="556"/>
      <c r="Z9" s="133" t="s">
        <v>4</v>
      </c>
      <c r="AA9" s="227" t="s">
        <v>11</v>
      </c>
      <c r="AB9" s="586"/>
      <c r="AC9" s="228" t="s">
        <v>85</v>
      </c>
      <c r="AD9" s="580"/>
      <c r="AE9" s="564"/>
      <c r="AF9" s="564"/>
      <c r="AG9" s="562"/>
      <c r="AH9" s="138" t="s">
        <v>99</v>
      </c>
      <c r="AI9" s="532"/>
      <c r="AJ9" s="216" t="s">
        <v>69</v>
      </c>
      <c r="AK9" s="534"/>
      <c r="AL9" s="392" t="s">
        <v>86</v>
      </c>
      <c r="AM9" s="564"/>
      <c r="AN9" s="569"/>
      <c r="AO9" s="536"/>
      <c r="AP9" s="471" t="s">
        <v>69</v>
      </c>
      <c r="AQ9" s="560"/>
      <c r="AR9" s="218" t="s">
        <v>69</v>
      </c>
      <c r="AS9" s="470" t="s">
        <v>69</v>
      </c>
      <c r="AT9" s="175" t="s">
        <v>69</v>
      </c>
      <c r="AU9" s="174" t="s">
        <v>69</v>
      </c>
      <c r="AV9" s="470" t="s">
        <v>69</v>
      </c>
      <c r="AW9" s="173" t="s">
        <v>69</v>
      </c>
      <c r="AX9" s="175" t="s">
        <v>69</v>
      </c>
      <c r="AY9" s="174" t="s">
        <v>69</v>
      </c>
      <c r="AZ9" s="528"/>
      <c r="BA9" s="558"/>
      <c r="BB9" s="538"/>
      <c r="BC9" s="530"/>
      <c r="BD9" s="223" t="s">
        <v>86</v>
      </c>
      <c r="BE9" s="25" t="s">
        <v>110</v>
      </c>
      <c r="BF9" s="526"/>
      <c r="BG9" s="154" t="s">
        <v>107</v>
      </c>
      <c r="BH9" s="530"/>
      <c r="BI9" s="156" t="s">
        <v>87</v>
      </c>
      <c r="BJ9" s="141" t="s">
        <v>88</v>
      </c>
      <c r="BK9" s="481" t="s">
        <v>13</v>
      </c>
      <c r="BL9" s="482" t="s">
        <v>14</v>
      </c>
      <c r="BM9" s="483"/>
      <c r="BN9" s="484"/>
      <c r="BO9" s="146" t="s">
        <v>15</v>
      </c>
      <c r="BP9" s="530"/>
      <c r="BQ9" s="154" t="s">
        <v>111</v>
      </c>
      <c r="BR9" s="183" t="s">
        <v>88</v>
      </c>
    </row>
    <row r="10" spans="1:70" s="7" customFormat="1" ht="12" customHeight="1" x14ac:dyDescent="0.2">
      <c r="A10" s="70">
        <f>IF(C10="","",COUNTA($C$10:C10))</f>
        <v>1</v>
      </c>
      <c r="B10" s="87">
        <v>1</v>
      </c>
      <c r="C10" s="87" t="s">
        <v>16</v>
      </c>
      <c r="D10" s="430"/>
      <c r="E10" s="234">
        <v>8</v>
      </c>
      <c r="F10" s="232">
        <v>5</v>
      </c>
      <c r="G10" s="232" t="s">
        <v>93</v>
      </c>
      <c r="H10" s="244" t="str">
        <f>IF($E10="","",$E10&amp;$G10)</f>
        <v>8A</v>
      </c>
      <c r="I10" s="430">
        <v>24812</v>
      </c>
      <c r="J10" s="430">
        <v>32960</v>
      </c>
      <c r="K10" s="88">
        <f>IF(I10="","",DATEDIF(I10-1,$K$6,"Y"))</f>
        <v>57</v>
      </c>
      <c r="L10" s="88">
        <f>IF(I10="","",DATEDIF(I10-1,$K$6,"YM"))</f>
        <v>3</v>
      </c>
      <c r="M10" s="88">
        <f>IF(J10="","",DATEDIF(J10-1,$K$6,"Y"))</f>
        <v>35</v>
      </c>
      <c r="N10" s="88">
        <f>IF(J10="","",DATEDIF(J10-1,$K$6,"YM"))</f>
        <v>0</v>
      </c>
      <c r="O10" s="245">
        <f>IF($C10="","",VLOOKUP($K10,'2.年齢給'!$B$7:$C$53,2))</f>
        <v>176240</v>
      </c>
      <c r="P10" s="245">
        <f>IF($C10="","",INDEX('6.参照データ'!$D$6:$AW$36,MATCH($F10,'6.参照データ'!$D$6:$D$36,0),MATCH($H10,'6.参照データ'!$D$6:$AW$6,0)))</f>
        <v>285860</v>
      </c>
      <c r="Q10" s="476">
        <v>0</v>
      </c>
      <c r="R10" s="476"/>
      <c r="S10" s="60">
        <f>IF($C10="","",SUM(O10:R10))</f>
        <v>462100</v>
      </c>
      <c r="T10" s="485"/>
      <c r="U10" s="485"/>
      <c r="V10" s="485"/>
      <c r="W10" s="485"/>
      <c r="X10" s="63">
        <f t="shared" ref="X10:X41" si="2">IF(C10="","",SUM(T10:W10))</f>
        <v>0</v>
      </c>
      <c r="Y10" s="64">
        <f t="shared" ref="Y10:Y41" si="3">IF(C10="","",S10+X10)</f>
        <v>462100</v>
      </c>
      <c r="Z10" s="130">
        <f t="shared" ref="Z10:Z41" si="4">IF($I10="","",DATEDIF($I10-1,$Z$5,"Y"))</f>
        <v>58</v>
      </c>
      <c r="AA10" s="130">
        <f t="shared" ref="AA10:AA41" si="5">IF($I10="","",DATEDIF($I10-1,$Z$5,"Ym"))</f>
        <v>3</v>
      </c>
      <c r="AB10" s="230">
        <f>IF($C10="","",IF($Z10&gt;=$AA$7,0,VLOOKUP($Z10,'2.年齢給'!$B$7:$C$53,2)))</f>
        <v>175240</v>
      </c>
      <c r="AC10" s="38">
        <f>IF($C10="","",IF($Z10&gt;=$AA$7,0,$AB10-$O10))</f>
        <v>-1000</v>
      </c>
      <c r="AD10" s="251" t="s">
        <v>233</v>
      </c>
      <c r="AE10" s="246">
        <f>IF($C10="","",$E10)</f>
        <v>8</v>
      </c>
      <c r="AF10" s="246">
        <f t="shared" ref="AF10:AF41" si="6">IF($C10="","",$F10)</f>
        <v>5</v>
      </c>
      <c r="AG10" s="44">
        <f>IF($AE10="","",VLOOKUP($AE10,'4.号俸表設計'!$V$4:$AF$13,10,FALSE))</f>
        <v>21</v>
      </c>
      <c r="AH10" s="99">
        <f>IF($C10="","",IF($AD10="","",IF($Z10&lt;$Z$7,$AE$2,IF($Z10&gt;=$Z$7,$AF$2,$AE$2))))</f>
        <v>1</v>
      </c>
      <c r="AI10" s="99">
        <f t="shared" ref="AI10:AI41" si="7">IF($C10="","",IF($AE10="","",IF($AF10+$AH10&gt;=$AG10,$AG10,$AF10+$AH10)))</f>
        <v>6</v>
      </c>
      <c r="AJ10" s="27" t="str">
        <f>IF($C10="","",IF($AD10="","",$AE10&amp;$AD10))</f>
        <v>8B</v>
      </c>
      <c r="AK10" s="28">
        <f>IF($C10="","",INDEX('6.参照データ'!$D$6:$AW$36,MATCH($AI10,'6.参照データ'!$D$6:$D$36,0),MATCH($AJ10,'6.参照データ'!$D$6:$AW$6,0)))</f>
        <v>288860</v>
      </c>
      <c r="AL10" s="34">
        <f t="shared" ref="AL10:AL41" si="8">IF($C10="","",IF($AD10="","",$AK10-$P10))</f>
        <v>3000</v>
      </c>
      <c r="AM10" s="397">
        <f>IF($AE10="","",$AE10)</f>
        <v>8</v>
      </c>
      <c r="AN10" s="391"/>
      <c r="AO10" s="167">
        <f>IF($C10="","",IF($AN10="",$AM10,$AN10))</f>
        <v>8</v>
      </c>
      <c r="AP10" s="247" t="str">
        <f>IF($C10="","",IF($AD10="","",IF($AN10="",$AJ10,$AN10&amp;$AN$3)))</f>
        <v>8B</v>
      </c>
      <c r="AQ10" s="248">
        <f>IF($C10="","",IF($AD10="","",IF($AO10=AM10,0,VLOOKUP($AO10,'4.号俸表設計'!$V$20:$X$29,3,FALSE)-VLOOKUP('1.メイン'!$AM10,'4.号俸表設計'!$V$20:$X$29,3,FALSE))))</f>
        <v>0</v>
      </c>
      <c r="AR10" s="249">
        <f>IF($C10="","",IF($AM10=$AO10,0,VLOOKUP($AO10,'4.号俸表設計'!$V$4:$AF$13,2,FALSE)))</f>
        <v>0</v>
      </c>
      <c r="AS10" s="249">
        <f t="shared" ref="AS10:AS41" si="9">IF($C10="","",IF($AM10=AO10,0,$AK10-$AR10+$AQ10))</f>
        <v>0</v>
      </c>
      <c r="AT10" s="27">
        <f>IF($AO10="","",IF($AS10=0,0,ROUNDUP($AS10/VLOOKUP('1.メイン'!$AO10,'4.号俸表設計'!$V$4:$AF$13,3,FALSE),0)+1))</f>
        <v>0</v>
      </c>
      <c r="AU10" s="27">
        <f t="shared" ref="AU10:AU41" si="10">IF($AO10="","",IF($AM10=$AO10,0,IF($AT10&lt;=0,1,IF($AT10&gt;=$BA10,$BA10,$AT10))))</f>
        <v>0</v>
      </c>
      <c r="AV10" s="101">
        <f>IF($AO10="","",($AU10-1)*VLOOKUP($AO10,'4.号俸表設計'!$V$4:$AF$13,3,FALSE))</f>
        <v>-6000</v>
      </c>
      <c r="AW10" s="103">
        <f>IF($AO10="","",IF($AV10&lt;=0,0,$AS10-$AV10))</f>
        <v>0</v>
      </c>
      <c r="AX10" s="31">
        <f>IF($AO10="","",IF($AW10&lt;=0,0,ROUNDUP($AW10/VLOOKUP($AO10,'4.号俸表設計'!$V$4:$AF$13,6,FALSE),0)))</f>
        <v>0</v>
      </c>
      <c r="AY10" s="31">
        <f>IF($AO10="","",IF($AU10+$AX10&gt;=$BB10,$BB10,$AU10+$AX10))</f>
        <v>0</v>
      </c>
      <c r="AZ10" s="167">
        <f t="shared" ref="AZ10:AZ41" si="11">IF($C10="","",IF($AM10=$AO10,$AI10,$AY10))</f>
        <v>6</v>
      </c>
      <c r="BA10" s="44">
        <f>IF($AO10="","",VLOOKUP($AO10,'4.号俸表設計'!$V$4:$AF$13,9,FALSE))</f>
        <v>13</v>
      </c>
      <c r="BB10" s="44">
        <f>IF($AO10="","",VLOOKUP($AO10,'4.号俸表設計'!$V$4:$AF$13,10,FALSE))</f>
        <v>21</v>
      </c>
      <c r="BC10" s="28">
        <f>IF($C10="","",INDEX('6.参照データ'!$D$6:$AW$35,MATCH($AZ10,'6.参照データ'!$D$6:$D$35,0),MATCH($AP10,'6.参照データ'!$D$6:$AW$6,0)))</f>
        <v>288860</v>
      </c>
      <c r="BD10" s="34">
        <f t="shared" ref="BD10:BD41" si="12">IF($C10="","",IF($AP10="","",$BC10-$P10))</f>
        <v>3000</v>
      </c>
      <c r="BE10" s="30">
        <f t="shared" ref="BE10:BE41" si="13">IF($AO10="","",$Q10)</f>
        <v>0</v>
      </c>
      <c r="BF10" s="492">
        <v>0</v>
      </c>
      <c r="BG10" s="30">
        <f t="shared" ref="BG10:BG41" si="14">IF($AO10="","",$BE10+$BF10)</f>
        <v>0</v>
      </c>
      <c r="BH10" s="30">
        <f t="shared" ref="BH10:BH41" si="15">IF($AO10="","",$AB10+$BC10+$BG10)</f>
        <v>464100</v>
      </c>
      <c r="BI10" s="29">
        <f t="shared" ref="BI10:BI41" si="16">IF($AO10="","",$BH10-$S10)</f>
        <v>2000</v>
      </c>
      <c r="BJ10" s="147">
        <f t="shared" ref="BJ10:BJ41" si="17">IF($AO10="","",$BI10/$S10)</f>
        <v>4.3280675178532782E-3</v>
      </c>
      <c r="BK10" s="485"/>
      <c r="BL10" s="485"/>
      <c r="BM10" s="485"/>
      <c r="BN10" s="485"/>
      <c r="BO10" s="150">
        <f t="shared" ref="BO10:BO41" si="18">IF(AO10="","",SUM(BK10:BN10))</f>
        <v>0</v>
      </c>
      <c r="BP10" s="30">
        <f t="shared" ref="BP10:BP41" si="19">IF($AO10="","",$BH10+$BO10)</f>
        <v>464100</v>
      </c>
      <c r="BQ10" s="179">
        <f t="shared" ref="BQ10:BQ41" si="20">IF($AO10="","",$BP10-$Y10)</f>
        <v>2000</v>
      </c>
      <c r="BR10" s="184">
        <f t="shared" ref="BR10:BR41" si="21">IF($AO10="","",$BQ10/$Y10)</f>
        <v>4.3280675178532782E-3</v>
      </c>
    </row>
    <row r="11" spans="1:70" s="7" customFormat="1" ht="12" customHeight="1" x14ac:dyDescent="0.2">
      <c r="A11" s="71">
        <f>IF(C11="","",COUNTA($C$10:C11))</f>
        <v>2</v>
      </c>
      <c r="B11" s="24">
        <v>1</v>
      </c>
      <c r="C11" s="24" t="s">
        <v>17</v>
      </c>
      <c r="D11" s="23"/>
      <c r="E11" s="235">
        <v>8</v>
      </c>
      <c r="F11" s="233">
        <v>4</v>
      </c>
      <c r="G11" s="233" t="s">
        <v>94</v>
      </c>
      <c r="H11" s="203" t="str">
        <f t="shared" ref="H11:H74" si="22">IF($E11="","",$E11&amp;$G11)</f>
        <v>8S</v>
      </c>
      <c r="I11" s="431">
        <v>25177</v>
      </c>
      <c r="J11" s="431">
        <v>33117</v>
      </c>
      <c r="K11" s="58">
        <f>IF(I11="","",DATEDIF(I11-1,$K$6,"Y"))</f>
        <v>56</v>
      </c>
      <c r="L11" s="58">
        <f>IF(I11="","",DATEDIF(I11-1,$K$6,"YM"))</f>
        <v>3</v>
      </c>
      <c r="M11" s="58">
        <f>IF(J11="","",DATEDIF(J11-1,$K$6,"Y"))</f>
        <v>34</v>
      </c>
      <c r="N11" s="58">
        <f>IF(J11="","",DATEDIF(J11-1,$K$6,"YM"))</f>
        <v>7</v>
      </c>
      <c r="O11" s="211">
        <f>IF($C11="","",VLOOKUP($K11,'2.年齢給'!$B$7:$C$53,2))</f>
        <v>177240</v>
      </c>
      <c r="P11" s="211">
        <f>IF($C11="","",INDEX('6.参照データ'!$D$6:$AW$36,MATCH($F11,'6.参照データ'!$D$6:$D$36,0),MATCH($H11,'6.参照データ'!$D$6:$AW$6,0)))</f>
        <v>282860</v>
      </c>
      <c r="Q11" s="477">
        <v>0</v>
      </c>
      <c r="R11" s="477"/>
      <c r="S11" s="61">
        <f t="shared" ref="S11:S74" si="23">IF($C11="","",SUM(O11:R11))</f>
        <v>460100</v>
      </c>
      <c r="T11" s="486"/>
      <c r="U11" s="486"/>
      <c r="V11" s="486"/>
      <c r="W11" s="486"/>
      <c r="X11" s="65">
        <f t="shared" si="2"/>
        <v>0</v>
      </c>
      <c r="Y11" s="66">
        <f t="shared" si="3"/>
        <v>460100</v>
      </c>
      <c r="Z11" s="131">
        <f t="shared" si="4"/>
        <v>57</v>
      </c>
      <c r="AA11" s="131">
        <f t="shared" si="5"/>
        <v>3</v>
      </c>
      <c r="AB11" s="39">
        <f>IF($C11="","",IF($Z11&gt;$AA$7,0,VLOOKUP($Z11,'2.年齢給'!$B$7:$C$53,2)))</f>
        <v>176240</v>
      </c>
      <c r="AC11" s="125">
        <f t="shared" ref="AC11:AC41" si="24">IF($C11="","",IF($Z11=$AA$7,"",$AB11-$O11))</f>
        <v>-1000</v>
      </c>
      <c r="AD11" s="252" t="s">
        <v>94</v>
      </c>
      <c r="AE11" s="77">
        <f t="shared" ref="AE11:AE74" si="25">IF($C11="","",$E11)</f>
        <v>8</v>
      </c>
      <c r="AF11" s="27">
        <f t="shared" si="6"/>
        <v>4</v>
      </c>
      <c r="AG11" s="27">
        <f>IF($AE11="","",VLOOKUP($AE11,'4.号俸表設計'!$V$4:$AF$13,10,FALSE))</f>
        <v>21</v>
      </c>
      <c r="AH11" s="27">
        <f t="shared" ref="AH11:AH74" si="26">IF($C11="","",IF($AD11="","",IF($Z11&lt;$Z$7,$AE$2,IF($Z11&gt;=$Z$7,$AF$2,$AE$2))))</f>
        <v>1</v>
      </c>
      <c r="AI11" s="27">
        <f t="shared" si="7"/>
        <v>5</v>
      </c>
      <c r="AJ11" s="27" t="str">
        <f t="shared" ref="AJ11:AJ74" si="27">IF($C11="","",IF($AD11="","",$AE11&amp;$AD11))</f>
        <v>8S</v>
      </c>
      <c r="AK11" s="32">
        <f>IF($C11="","",INDEX('6.参照データ'!$D$6:$AW$36,MATCH($AI11,'6.参照データ'!$D$6:$D$36,0),MATCH($AJ11,'6.参照データ'!$D$6:$AW$6,0)))</f>
        <v>288860</v>
      </c>
      <c r="AL11" s="32">
        <f t="shared" si="8"/>
        <v>6000</v>
      </c>
      <c r="AM11" s="398">
        <f t="shared" ref="AM11:AM74" si="28">IF($AE11="","",$AE11)</f>
        <v>8</v>
      </c>
      <c r="AN11" s="252"/>
      <c r="AO11" s="168">
        <f t="shared" ref="AO11:AO74" si="29">IF($C11="","",IF($AN11="",$AM11,$AN11))</f>
        <v>8</v>
      </c>
      <c r="AP11" s="168" t="str">
        <f t="shared" ref="AP11:AP74" si="30">IF($C11="","",IF($AD11="","",IF($AN11="",$AJ11,$AN11&amp;$AN$3)))</f>
        <v>8S</v>
      </c>
      <c r="AQ11" s="250">
        <f>IF($C11="","",IF($AD11="","",IF($AO11=AM11,0,VLOOKUP($AO11,'4.号俸表設計'!$V$20:$X$29,3,FALSE)-VLOOKUP('1.メイン'!$AM11,'4.号俸表設計'!$V$20:$X$29,3,FALSE))))</f>
        <v>0</v>
      </c>
      <c r="AR11" s="27">
        <f>IF($C11="","",IF($AM11=$AO11,0,VLOOKUP($AO11,'4.号俸表設計'!$V$4:$AF$13,2,FALSE)))</f>
        <v>0</v>
      </c>
      <c r="AS11" s="27">
        <f t="shared" si="9"/>
        <v>0</v>
      </c>
      <c r="AT11" s="27">
        <f>IF($AO11="","",IF($AS11=0,0,ROUNDUP($AS11/VLOOKUP('1.メイン'!$AO11,'4.号俸表設計'!$V$4:$AF$13,3,FALSE),0)+1))</f>
        <v>0</v>
      </c>
      <c r="AU11" s="27">
        <f t="shared" si="10"/>
        <v>0</v>
      </c>
      <c r="AV11" s="31">
        <f>IF($AO11="","",($AU11-1)*VLOOKUP($AO11,'4.号俸表設計'!$V$4:$AF$13,3,FALSE))</f>
        <v>-6000</v>
      </c>
      <c r="AW11" s="31">
        <f t="shared" ref="AW11:AW74" si="31">IF($AO11="","",IF($AV11&lt;=0,0,$AS11-$AV11))</f>
        <v>0</v>
      </c>
      <c r="AX11" s="31">
        <f>IF($AO11="","",IF($AW11&lt;=0,0,ROUNDUP($AW11/VLOOKUP($AO11,'4.号俸表設計'!$V$4:$AF$13,6,FALSE),0)))</f>
        <v>0</v>
      </c>
      <c r="AY11" s="31">
        <f t="shared" ref="AY11:AY41" si="32">IF($AO11="","",IF($AU11+$AX11&gt;=$BB11,$BB11,$AU11+$AX11))</f>
        <v>0</v>
      </c>
      <c r="AZ11" s="168">
        <f t="shared" si="11"/>
        <v>5</v>
      </c>
      <c r="BA11" s="27">
        <f>IF($AO11="","",VLOOKUP($AO11,'4.号俸表設計'!$V$4:$AF$13,9,FALSE))</f>
        <v>13</v>
      </c>
      <c r="BB11" s="27">
        <f>IF($AO11="","",VLOOKUP($AO11,'4.号俸表設計'!$V$4:$AF$13,10,FALSE))</f>
        <v>21</v>
      </c>
      <c r="BC11" s="32">
        <f>IF($C11="","",INDEX('6.参照データ'!$D$6:$AW$35,MATCH($AZ11,'6.参照データ'!$D$6:$D$35,0),MATCH($AP11,'6.参照データ'!$D$6:$AW$6,0)))</f>
        <v>288860</v>
      </c>
      <c r="BD11" s="32">
        <f t="shared" si="12"/>
        <v>6000</v>
      </c>
      <c r="BE11" s="33">
        <f t="shared" si="13"/>
        <v>0</v>
      </c>
      <c r="BF11" s="493">
        <v>0</v>
      </c>
      <c r="BG11" s="33">
        <f t="shared" si="14"/>
        <v>0</v>
      </c>
      <c r="BH11" s="33">
        <f t="shared" si="15"/>
        <v>465100</v>
      </c>
      <c r="BI11" s="33">
        <f t="shared" si="16"/>
        <v>5000</v>
      </c>
      <c r="BJ11" s="148">
        <f t="shared" si="17"/>
        <v>1.0867202782003912E-2</v>
      </c>
      <c r="BK11" s="486"/>
      <c r="BL11" s="486"/>
      <c r="BM11" s="486"/>
      <c r="BN11" s="486"/>
      <c r="BO11" s="151">
        <f t="shared" si="18"/>
        <v>0</v>
      </c>
      <c r="BP11" s="33">
        <f t="shared" si="19"/>
        <v>465100</v>
      </c>
      <c r="BQ11" s="180">
        <f t="shared" si="20"/>
        <v>5000</v>
      </c>
      <c r="BR11" s="185">
        <f t="shared" si="21"/>
        <v>1.0867202782003912E-2</v>
      </c>
    </row>
    <row r="12" spans="1:70" s="7" customFormat="1" ht="12" customHeight="1" x14ac:dyDescent="0.2">
      <c r="A12" s="71">
        <f>IF(C12="","",COUNTA($C$10:C12))</f>
        <v>3</v>
      </c>
      <c r="B12" s="24">
        <v>1</v>
      </c>
      <c r="C12" s="24" t="s">
        <v>18</v>
      </c>
      <c r="D12" s="23"/>
      <c r="E12" s="235">
        <v>7</v>
      </c>
      <c r="F12" s="233">
        <v>4</v>
      </c>
      <c r="G12" s="233" t="s">
        <v>95</v>
      </c>
      <c r="H12" s="203" t="str">
        <f t="shared" si="22"/>
        <v>7C</v>
      </c>
      <c r="I12" s="431">
        <v>24814</v>
      </c>
      <c r="J12" s="431">
        <v>33328</v>
      </c>
      <c r="K12" s="58">
        <f t="shared" ref="K12:K75" si="33">IF(I12="","",DATEDIF(I12-1,$K$6,"Y"))</f>
        <v>57</v>
      </c>
      <c r="L12" s="58">
        <f t="shared" ref="L12:L75" si="34">IF(I12="","",DATEDIF(I12-1,$K$6,"YM"))</f>
        <v>3</v>
      </c>
      <c r="M12" s="58">
        <f t="shared" ref="M12:M75" si="35">IF(J12="","",DATEDIF(J12-1,$K$6,"Y"))</f>
        <v>34</v>
      </c>
      <c r="N12" s="58">
        <f t="shared" ref="N12:N75" si="36">IF(J12="","",DATEDIF(J12-1,$K$6,"YM"))</f>
        <v>0</v>
      </c>
      <c r="O12" s="211">
        <f>IF($C12="","",VLOOKUP($K12,'2.年齢給'!$B$7:$C$53,2))</f>
        <v>176240</v>
      </c>
      <c r="P12" s="211">
        <f>IF($C12="","",INDEX('6.参照データ'!$D$6:$AW$36,MATCH($F12,'6.参照データ'!$D$6:$D$36,0),MATCH($H12,'6.参照データ'!$D$6:$AW$6,0)))</f>
        <v>232860</v>
      </c>
      <c r="Q12" s="477">
        <v>0</v>
      </c>
      <c r="R12" s="477"/>
      <c r="S12" s="61">
        <f t="shared" si="23"/>
        <v>409100</v>
      </c>
      <c r="T12" s="486"/>
      <c r="U12" s="486"/>
      <c r="V12" s="486"/>
      <c r="W12" s="486"/>
      <c r="X12" s="65">
        <f t="shared" si="2"/>
        <v>0</v>
      </c>
      <c r="Y12" s="66">
        <f t="shared" si="3"/>
        <v>409100</v>
      </c>
      <c r="Z12" s="131">
        <f t="shared" si="4"/>
        <v>58</v>
      </c>
      <c r="AA12" s="131">
        <f t="shared" si="5"/>
        <v>3</v>
      </c>
      <c r="AB12" s="39">
        <f>IF($C12="","",IF($Z12&gt;$AA$7,0,VLOOKUP($Z12,'2.年齢給'!$B$7:$C$53,2)))</f>
        <v>175240</v>
      </c>
      <c r="AC12" s="125">
        <f t="shared" si="24"/>
        <v>-1000</v>
      </c>
      <c r="AD12" s="252" t="s">
        <v>95</v>
      </c>
      <c r="AE12" s="77">
        <f t="shared" si="25"/>
        <v>7</v>
      </c>
      <c r="AF12" s="27">
        <f t="shared" si="6"/>
        <v>4</v>
      </c>
      <c r="AG12" s="27">
        <f>IF($AE12="","",VLOOKUP($AE12,'4.号俸表設計'!$V$4:$AF$13,10,FALSE))</f>
        <v>21</v>
      </c>
      <c r="AH12" s="27">
        <f t="shared" si="26"/>
        <v>1</v>
      </c>
      <c r="AI12" s="27">
        <f t="shared" si="7"/>
        <v>5</v>
      </c>
      <c r="AJ12" s="27" t="str">
        <f t="shared" si="27"/>
        <v>7C</v>
      </c>
      <c r="AK12" s="34">
        <f>IF($C12="","",INDEX('6.参照データ'!$D$6:$AW$36,MATCH($AI12,'6.参照データ'!$D$6:$D$36,0),MATCH($AJ12,'6.参照データ'!$D$6:$AW$6,0)))</f>
        <v>238860</v>
      </c>
      <c r="AL12" s="34">
        <f t="shared" si="8"/>
        <v>6000</v>
      </c>
      <c r="AM12" s="397">
        <f t="shared" si="28"/>
        <v>7</v>
      </c>
      <c r="AN12" s="252"/>
      <c r="AO12" s="168">
        <f t="shared" si="29"/>
        <v>7</v>
      </c>
      <c r="AP12" s="168" t="str">
        <f t="shared" si="30"/>
        <v>7C</v>
      </c>
      <c r="AQ12" s="250">
        <f>IF($C12="","",IF($AD12="","",IF($AO12=AM12,0,VLOOKUP($AO12,'4.号俸表設計'!$V$20:$X$29,3,FALSE)-VLOOKUP('1.メイン'!$AM12,'4.号俸表設計'!$V$20:$X$29,3,FALSE))))</f>
        <v>0</v>
      </c>
      <c r="AR12" s="27">
        <f>IF($C12="","",IF($AM12=$AO12,0,VLOOKUP($AO12,'4.号俸表設計'!$V$4:$AF$13,2,FALSE)))</f>
        <v>0</v>
      </c>
      <c r="AS12" s="27">
        <f t="shared" si="9"/>
        <v>0</v>
      </c>
      <c r="AT12" s="27">
        <f>IF($AO12="","",IF($AS12=0,0,ROUNDUP($AS12/VLOOKUP('1.メイン'!$AO12,'4.号俸表設計'!$V$4:$AF$13,3,FALSE),0)+1))</f>
        <v>0</v>
      </c>
      <c r="AU12" s="27">
        <f t="shared" si="10"/>
        <v>0</v>
      </c>
      <c r="AV12" s="31">
        <f>IF($AO12="","",($AU12-1)*VLOOKUP($AO12,'4.号俸表設計'!$V$4:$AF$13,3,FALSE))</f>
        <v>-6000</v>
      </c>
      <c r="AW12" s="31">
        <f t="shared" si="31"/>
        <v>0</v>
      </c>
      <c r="AX12" s="31">
        <f>IF($AO12="","",IF($AW12&lt;=0,0,ROUNDUP($AW12/VLOOKUP($AO12,'4.号俸表設計'!$V$4:$AF$13,6,FALSE),0)))</f>
        <v>0</v>
      </c>
      <c r="AY12" s="31">
        <f t="shared" si="32"/>
        <v>0</v>
      </c>
      <c r="AZ12" s="168">
        <f t="shared" si="11"/>
        <v>5</v>
      </c>
      <c r="BA12" s="27">
        <f>IF($AO12="","",VLOOKUP($AO12,'4.号俸表設計'!$V$4:$AF$13,9,FALSE))</f>
        <v>11</v>
      </c>
      <c r="BB12" s="27">
        <f>IF($AO12="","",VLOOKUP($AO12,'4.号俸表設計'!$V$4:$AF$13,10,FALSE))</f>
        <v>21</v>
      </c>
      <c r="BC12" s="34">
        <f>IF($C12="","",INDEX('6.参照データ'!$D$6:$AW$35,MATCH($AZ12,'6.参照データ'!$D$6:$D$35,0),MATCH($AP12,'6.参照データ'!$D$6:$AW$6,0)))</f>
        <v>238860</v>
      </c>
      <c r="BD12" s="34">
        <f t="shared" si="12"/>
        <v>6000</v>
      </c>
      <c r="BE12" s="33">
        <f t="shared" si="13"/>
        <v>0</v>
      </c>
      <c r="BF12" s="493">
        <v>0</v>
      </c>
      <c r="BG12" s="33">
        <f t="shared" si="14"/>
        <v>0</v>
      </c>
      <c r="BH12" s="33">
        <f t="shared" si="15"/>
        <v>414100</v>
      </c>
      <c r="BI12" s="33">
        <f t="shared" si="16"/>
        <v>5000</v>
      </c>
      <c r="BJ12" s="148">
        <f t="shared" si="17"/>
        <v>1.2221950623319482E-2</v>
      </c>
      <c r="BK12" s="486"/>
      <c r="BL12" s="486"/>
      <c r="BM12" s="486"/>
      <c r="BN12" s="486"/>
      <c r="BO12" s="151">
        <f t="shared" si="18"/>
        <v>0</v>
      </c>
      <c r="BP12" s="33">
        <f t="shared" si="19"/>
        <v>414100</v>
      </c>
      <c r="BQ12" s="180">
        <f t="shared" si="20"/>
        <v>5000</v>
      </c>
      <c r="BR12" s="185">
        <f t="shared" si="21"/>
        <v>1.2221950623319482E-2</v>
      </c>
    </row>
    <row r="13" spans="1:70" s="7" customFormat="1" ht="12" customHeight="1" x14ac:dyDescent="0.2">
      <c r="A13" s="71">
        <f>IF(C13="","",COUNTA($C$10:C13))</f>
        <v>4</v>
      </c>
      <c r="B13" s="24">
        <v>1</v>
      </c>
      <c r="C13" s="24" t="s">
        <v>19</v>
      </c>
      <c r="D13" s="23"/>
      <c r="E13" s="235">
        <v>8</v>
      </c>
      <c r="F13" s="233">
        <v>5</v>
      </c>
      <c r="G13" s="233" t="s">
        <v>93</v>
      </c>
      <c r="H13" s="203" t="str">
        <f t="shared" si="22"/>
        <v>8A</v>
      </c>
      <c r="I13" s="431">
        <v>24841</v>
      </c>
      <c r="J13" s="431">
        <v>33359</v>
      </c>
      <c r="K13" s="58">
        <f t="shared" si="33"/>
        <v>57</v>
      </c>
      <c r="L13" s="58">
        <f t="shared" si="34"/>
        <v>2</v>
      </c>
      <c r="M13" s="58">
        <f t="shared" si="35"/>
        <v>33</v>
      </c>
      <c r="N13" s="58">
        <f t="shared" si="36"/>
        <v>11</v>
      </c>
      <c r="O13" s="211">
        <f>IF($C13="","",VLOOKUP($K13,'2.年齢給'!$B$7:$C$53,2))</f>
        <v>176240</v>
      </c>
      <c r="P13" s="211">
        <f>IF($C13="","",INDEX('6.参照データ'!$D$6:$AW$36,MATCH($F13,'6.参照データ'!$D$6:$D$36,0),MATCH($H13,'6.参照データ'!$D$6:$AW$6,0)))</f>
        <v>285860</v>
      </c>
      <c r="Q13" s="477">
        <v>0</v>
      </c>
      <c r="R13" s="477"/>
      <c r="S13" s="61">
        <f t="shared" si="23"/>
        <v>462100</v>
      </c>
      <c r="T13" s="486"/>
      <c r="U13" s="486"/>
      <c r="V13" s="486"/>
      <c r="W13" s="486"/>
      <c r="X13" s="65">
        <f t="shared" si="2"/>
        <v>0</v>
      </c>
      <c r="Y13" s="66">
        <f t="shared" si="3"/>
        <v>462100</v>
      </c>
      <c r="Z13" s="131">
        <f t="shared" si="4"/>
        <v>58</v>
      </c>
      <c r="AA13" s="131">
        <f t="shared" si="5"/>
        <v>2</v>
      </c>
      <c r="AB13" s="39">
        <f>IF($C13="","",IF($Z13&gt;$AA$7,0,VLOOKUP($Z13,'2.年齢給'!$B$7:$C$53,2)))</f>
        <v>175240</v>
      </c>
      <c r="AC13" s="125">
        <f t="shared" si="24"/>
        <v>-1000</v>
      </c>
      <c r="AD13" s="252" t="s">
        <v>93</v>
      </c>
      <c r="AE13" s="77">
        <f t="shared" si="25"/>
        <v>8</v>
      </c>
      <c r="AF13" s="27">
        <f t="shared" si="6"/>
        <v>5</v>
      </c>
      <c r="AG13" s="27">
        <f>IF($AE13="","",VLOOKUP($AE13,'4.号俸表設計'!$V$4:$AF$13,10,FALSE))</f>
        <v>21</v>
      </c>
      <c r="AH13" s="27">
        <f t="shared" si="26"/>
        <v>1</v>
      </c>
      <c r="AI13" s="27">
        <f t="shared" si="7"/>
        <v>6</v>
      </c>
      <c r="AJ13" s="27" t="str">
        <f t="shared" si="27"/>
        <v>8A</v>
      </c>
      <c r="AK13" s="34">
        <f>IF($C13="","",INDEX('6.参照データ'!$D$6:$AW$36,MATCH($AI13,'6.参照データ'!$D$6:$D$36,0),MATCH($AJ13,'6.参照データ'!$D$6:$AW$6,0)))</f>
        <v>291860</v>
      </c>
      <c r="AL13" s="34">
        <f t="shared" si="8"/>
        <v>6000</v>
      </c>
      <c r="AM13" s="397">
        <f t="shared" si="28"/>
        <v>8</v>
      </c>
      <c r="AN13" s="252">
        <v>9</v>
      </c>
      <c r="AO13" s="168">
        <f t="shared" si="29"/>
        <v>9</v>
      </c>
      <c r="AP13" s="168" t="str">
        <f t="shared" si="30"/>
        <v>9B</v>
      </c>
      <c r="AQ13" s="31">
        <f>IF($C13="","",IF($AD13="","",IF($AO13=AM13,0,VLOOKUP($AO13,'4.号俸表設計'!$V$20:$X$29,3,FALSE)-VLOOKUP('1.メイン'!$AM13,'4.号俸表設計'!$V$20:$X$29,3,FALSE))))</f>
        <v>15000</v>
      </c>
      <c r="AR13" s="27">
        <f>IF($C13="","",IF($AM13=$AO13,0,VLOOKUP($AO13,'4.号俸表設計'!$V$4:$AF$13,2,FALSE)))</f>
        <v>309860</v>
      </c>
      <c r="AS13" s="27">
        <f t="shared" si="9"/>
        <v>-3000</v>
      </c>
      <c r="AT13" s="27">
        <f>IF($AO13="","",IF($AS13=0,0,ROUNDUP($AS13/VLOOKUP('1.メイン'!$AO13,'4.号俸表設計'!$V$4:$AF$13,3,FALSE),0)+1))</f>
        <v>0</v>
      </c>
      <c r="AU13" s="27">
        <f t="shared" si="10"/>
        <v>1</v>
      </c>
      <c r="AV13" s="31">
        <f>IF($AO13="","",($AU13-1)*VLOOKUP($AO13,'4.号俸表設計'!$V$4:$AF$13,3,FALSE))</f>
        <v>0</v>
      </c>
      <c r="AW13" s="31">
        <f t="shared" si="31"/>
        <v>0</v>
      </c>
      <c r="AX13" s="31">
        <f>IF($AO13="","",IF($AW13&lt;=0,0,ROUNDUP($AW13/VLOOKUP($AO13,'4.号俸表設計'!$V$4:$AF$13,6,FALSE),0)))</f>
        <v>0</v>
      </c>
      <c r="AY13" s="31">
        <f t="shared" si="32"/>
        <v>1</v>
      </c>
      <c r="AZ13" s="168">
        <f t="shared" si="11"/>
        <v>1</v>
      </c>
      <c r="BA13" s="27">
        <f>IF($AO13="","",VLOOKUP($AO13,'4.号俸表設計'!$V$4:$AF$13,9,FALSE))</f>
        <v>13</v>
      </c>
      <c r="BB13" s="27">
        <f>IF($AO13="","",VLOOKUP($AO13,'4.号俸表設計'!$V$4:$AF$13,10,FALSE))</f>
        <v>21</v>
      </c>
      <c r="BC13" s="34">
        <f>IF($C13="","",INDEX('6.参照データ'!$D$6:$AW$35,MATCH($AZ13,'6.参照データ'!$D$6:$D$35,0),MATCH($AP13,'6.参照データ'!$D$6:$AW$6,0)))</f>
        <v>309860</v>
      </c>
      <c r="BD13" s="34">
        <f t="shared" si="12"/>
        <v>24000</v>
      </c>
      <c r="BE13" s="33">
        <f t="shared" si="13"/>
        <v>0</v>
      </c>
      <c r="BF13" s="493">
        <v>0</v>
      </c>
      <c r="BG13" s="33">
        <f t="shared" si="14"/>
        <v>0</v>
      </c>
      <c r="BH13" s="33">
        <f t="shared" si="15"/>
        <v>485100</v>
      </c>
      <c r="BI13" s="33">
        <f t="shared" si="16"/>
        <v>23000</v>
      </c>
      <c r="BJ13" s="148">
        <f t="shared" si="17"/>
        <v>4.9772776455312702E-2</v>
      </c>
      <c r="BK13" s="486"/>
      <c r="BL13" s="486"/>
      <c r="BM13" s="486"/>
      <c r="BN13" s="486"/>
      <c r="BO13" s="151">
        <f t="shared" si="18"/>
        <v>0</v>
      </c>
      <c r="BP13" s="33">
        <f t="shared" si="19"/>
        <v>485100</v>
      </c>
      <c r="BQ13" s="180">
        <f t="shared" si="20"/>
        <v>23000</v>
      </c>
      <c r="BR13" s="185">
        <f t="shared" si="21"/>
        <v>4.9772776455312702E-2</v>
      </c>
    </row>
    <row r="14" spans="1:70" s="7" customFormat="1" ht="12" customHeight="1" x14ac:dyDescent="0.2">
      <c r="A14" s="71">
        <f>IF(C14="","",COUNTA($C$10:C14))</f>
        <v>5</v>
      </c>
      <c r="B14" s="24">
        <v>1</v>
      </c>
      <c r="C14" s="24" t="s">
        <v>20</v>
      </c>
      <c r="D14" s="23"/>
      <c r="E14" s="235">
        <v>7</v>
      </c>
      <c r="F14" s="233">
        <v>6</v>
      </c>
      <c r="G14" s="233" t="s">
        <v>91</v>
      </c>
      <c r="H14" s="203" t="str">
        <f t="shared" si="22"/>
        <v>7B</v>
      </c>
      <c r="I14" s="431">
        <v>24931</v>
      </c>
      <c r="J14" s="431">
        <v>34059</v>
      </c>
      <c r="K14" s="58">
        <f t="shared" si="33"/>
        <v>56</v>
      </c>
      <c r="L14" s="58">
        <f t="shared" si="34"/>
        <v>11</v>
      </c>
      <c r="M14" s="58">
        <f t="shared" si="35"/>
        <v>32</v>
      </c>
      <c r="N14" s="58">
        <f t="shared" si="36"/>
        <v>0</v>
      </c>
      <c r="O14" s="211">
        <f>IF($C14="","",VLOOKUP($K14,'2.年齢給'!$B$7:$C$53,2))</f>
        <v>177240</v>
      </c>
      <c r="P14" s="211">
        <f>IF($C14="","",INDEX('6.参照データ'!$D$6:$AW$36,MATCH($F14,'6.参照データ'!$D$6:$D$36,0),MATCH($H14,'6.参照データ'!$D$6:$AW$6,0)))</f>
        <v>247860</v>
      </c>
      <c r="Q14" s="477">
        <v>0</v>
      </c>
      <c r="R14" s="477"/>
      <c r="S14" s="61">
        <f t="shared" si="23"/>
        <v>425100</v>
      </c>
      <c r="T14" s="486"/>
      <c r="U14" s="486"/>
      <c r="V14" s="486"/>
      <c r="W14" s="486"/>
      <c r="X14" s="65">
        <f t="shared" si="2"/>
        <v>0</v>
      </c>
      <c r="Y14" s="66">
        <f t="shared" si="3"/>
        <v>425100</v>
      </c>
      <c r="Z14" s="131">
        <f t="shared" si="4"/>
        <v>57</v>
      </c>
      <c r="AA14" s="131">
        <f t="shared" si="5"/>
        <v>11</v>
      </c>
      <c r="AB14" s="39">
        <f>IF($C14="","",IF($Z14&gt;$AA$7,0,VLOOKUP($Z14,'2.年齢給'!$B$7:$C$53,2)))</f>
        <v>176240</v>
      </c>
      <c r="AC14" s="125">
        <f t="shared" si="24"/>
        <v>-1000</v>
      </c>
      <c r="AD14" s="252" t="s">
        <v>91</v>
      </c>
      <c r="AE14" s="77">
        <f t="shared" si="25"/>
        <v>7</v>
      </c>
      <c r="AF14" s="27">
        <f t="shared" si="6"/>
        <v>6</v>
      </c>
      <c r="AG14" s="27">
        <f>IF($AE14="","",VLOOKUP($AE14,'4.号俸表設計'!$V$4:$AF$13,10,FALSE))</f>
        <v>21</v>
      </c>
      <c r="AH14" s="27">
        <f t="shared" si="26"/>
        <v>1</v>
      </c>
      <c r="AI14" s="27">
        <f t="shared" si="7"/>
        <v>7</v>
      </c>
      <c r="AJ14" s="27" t="str">
        <f t="shared" si="27"/>
        <v>7B</v>
      </c>
      <c r="AK14" s="34">
        <f>IF($C14="","",INDEX('6.参照データ'!$D$6:$AW$36,MATCH($AI14,'6.参照データ'!$D$6:$D$36,0),MATCH($AJ14,'6.参照データ'!$D$6:$AW$6,0)))</f>
        <v>253860</v>
      </c>
      <c r="AL14" s="34">
        <f t="shared" si="8"/>
        <v>6000</v>
      </c>
      <c r="AM14" s="397">
        <f t="shared" si="28"/>
        <v>7</v>
      </c>
      <c r="AN14" s="252"/>
      <c r="AO14" s="168">
        <f t="shared" si="29"/>
        <v>7</v>
      </c>
      <c r="AP14" s="168" t="str">
        <f t="shared" si="30"/>
        <v>7B</v>
      </c>
      <c r="AQ14" s="31">
        <f>IF($C14="","",IF($AD14="","",IF($AO14=AM14,0,VLOOKUP($AO14,'4.号俸表設計'!$V$20:$X$29,3,FALSE)-VLOOKUP('1.メイン'!$AM14,'4.号俸表設計'!$V$20:$X$29,3,FALSE))))</f>
        <v>0</v>
      </c>
      <c r="AR14" s="27">
        <f>IF($C14="","",IF($AM14=$AO14,0,VLOOKUP($AO14,'4.号俸表設計'!$V$4:$AF$13,2,FALSE)))</f>
        <v>0</v>
      </c>
      <c r="AS14" s="27">
        <f t="shared" si="9"/>
        <v>0</v>
      </c>
      <c r="AT14" s="27">
        <f>IF($AO14="","",IF($AS14=0,0,ROUNDUP($AS14/VLOOKUP('1.メイン'!$AO14,'4.号俸表設計'!$V$4:$AF$13,3,FALSE),0)+1))</f>
        <v>0</v>
      </c>
      <c r="AU14" s="27">
        <f t="shared" si="10"/>
        <v>0</v>
      </c>
      <c r="AV14" s="31">
        <f>IF($AO14="","",($AU14-1)*VLOOKUP($AO14,'4.号俸表設計'!$V$4:$AF$13,3,FALSE))</f>
        <v>-6000</v>
      </c>
      <c r="AW14" s="31">
        <f t="shared" si="31"/>
        <v>0</v>
      </c>
      <c r="AX14" s="31">
        <f>IF($AO14="","",IF($AW14&lt;=0,0,ROUNDUP($AW14/VLOOKUP($AO14,'4.号俸表設計'!$V$4:$AF$13,6,FALSE),0)))</f>
        <v>0</v>
      </c>
      <c r="AY14" s="31">
        <f t="shared" si="32"/>
        <v>0</v>
      </c>
      <c r="AZ14" s="168">
        <f t="shared" si="11"/>
        <v>7</v>
      </c>
      <c r="BA14" s="27">
        <f>IF($AO14="","",VLOOKUP($AO14,'4.号俸表設計'!$V$4:$AF$13,9,FALSE))</f>
        <v>11</v>
      </c>
      <c r="BB14" s="27">
        <f>IF($AO14="","",VLOOKUP($AO14,'4.号俸表設計'!$V$4:$AF$13,10,FALSE))</f>
        <v>21</v>
      </c>
      <c r="BC14" s="34">
        <f>IF($C14="","",INDEX('6.参照データ'!$D$6:$AW$35,MATCH($AZ14,'6.参照データ'!$D$6:$D$35,0),MATCH($AP14,'6.参照データ'!$D$6:$AW$6,0)))</f>
        <v>253860</v>
      </c>
      <c r="BD14" s="34">
        <f t="shared" si="12"/>
        <v>6000</v>
      </c>
      <c r="BE14" s="33">
        <f t="shared" si="13"/>
        <v>0</v>
      </c>
      <c r="BF14" s="493">
        <v>0</v>
      </c>
      <c r="BG14" s="33">
        <f t="shared" si="14"/>
        <v>0</v>
      </c>
      <c r="BH14" s="33">
        <f t="shared" si="15"/>
        <v>430100</v>
      </c>
      <c r="BI14" s="33">
        <f t="shared" si="16"/>
        <v>5000</v>
      </c>
      <c r="BJ14" s="148">
        <f t="shared" si="17"/>
        <v>1.1761938367442954E-2</v>
      </c>
      <c r="BK14" s="486"/>
      <c r="BL14" s="486"/>
      <c r="BM14" s="486"/>
      <c r="BN14" s="486"/>
      <c r="BO14" s="151">
        <f t="shared" si="18"/>
        <v>0</v>
      </c>
      <c r="BP14" s="33">
        <f t="shared" si="19"/>
        <v>430100</v>
      </c>
      <c r="BQ14" s="180">
        <f t="shared" si="20"/>
        <v>5000</v>
      </c>
      <c r="BR14" s="185">
        <f t="shared" si="21"/>
        <v>1.1761938367442954E-2</v>
      </c>
    </row>
    <row r="15" spans="1:70" s="7" customFormat="1" ht="12" customHeight="1" x14ac:dyDescent="0.2">
      <c r="A15" s="71">
        <f>IF(C15="","",COUNTA($C$10:C15))</f>
        <v>6</v>
      </c>
      <c r="B15" s="24">
        <v>1</v>
      </c>
      <c r="C15" s="24" t="s">
        <v>21</v>
      </c>
      <c r="D15" s="23"/>
      <c r="E15" s="235">
        <v>7</v>
      </c>
      <c r="F15" s="233">
        <v>3</v>
      </c>
      <c r="G15" s="233" t="s">
        <v>91</v>
      </c>
      <c r="H15" s="203" t="str">
        <f t="shared" si="22"/>
        <v>7B</v>
      </c>
      <c r="I15" s="431">
        <v>25022</v>
      </c>
      <c r="J15" s="431">
        <v>34775</v>
      </c>
      <c r="K15" s="58">
        <f t="shared" si="33"/>
        <v>56</v>
      </c>
      <c r="L15" s="58">
        <f t="shared" si="34"/>
        <v>8</v>
      </c>
      <c r="M15" s="58">
        <f t="shared" si="35"/>
        <v>30</v>
      </c>
      <c r="N15" s="58">
        <f t="shared" si="36"/>
        <v>0</v>
      </c>
      <c r="O15" s="211">
        <f>IF($C15="","",VLOOKUP($K15,'2.年齢給'!$B$7:$C$53,2))</f>
        <v>177240</v>
      </c>
      <c r="P15" s="211">
        <f>IF($C15="","",INDEX('6.参照データ'!$D$6:$AW$36,MATCH($F15,'6.参照データ'!$D$6:$D$36,0),MATCH($H15,'6.参照データ'!$D$6:$AW$6,0)))</f>
        <v>229860</v>
      </c>
      <c r="Q15" s="477">
        <v>0</v>
      </c>
      <c r="R15" s="477"/>
      <c r="S15" s="61">
        <f t="shared" si="23"/>
        <v>407100</v>
      </c>
      <c r="T15" s="486"/>
      <c r="U15" s="486"/>
      <c r="V15" s="486"/>
      <c r="W15" s="486"/>
      <c r="X15" s="65">
        <f t="shared" si="2"/>
        <v>0</v>
      </c>
      <c r="Y15" s="66">
        <f t="shared" si="3"/>
        <v>407100</v>
      </c>
      <c r="Z15" s="131">
        <f t="shared" si="4"/>
        <v>57</v>
      </c>
      <c r="AA15" s="131">
        <f t="shared" si="5"/>
        <v>8</v>
      </c>
      <c r="AB15" s="39">
        <f>IF($C15="","",IF($Z15&gt;$AA$7,0,VLOOKUP($Z15,'2.年齢給'!$B$7:$C$53,2)))</f>
        <v>176240</v>
      </c>
      <c r="AC15" s="125">
        <f t="shared" si="24"/>
        <v>-1000</v>
      </c>
      <c r="AD15" s="252" t="s">
        <v>91</v>
      </c>
      <c r="AE15" s="77">
        <f t="shared" si="25"/>
        <v>7</v>
      </c>
      <c r="AF15" s="27">
        <f t="shared" si="6"/>
        <v>3</v>
      </c>
      <c r="AG15" s="27">
        <f>IF($AE15="","",VLOOKUP($AE15,'4.号俸表設計'!$V$4:$AF$13,10,FALSE))</f>
        <v>21</v>
      </c>
      <c r="AH15" s="27">
        <f t="shared" si="26"/>
        <v>1</v>
      </c>
      <c r="AI15" s="27">
        <f t="shared" si="7"/>
        <v>4</v>
      </c>
      <c r="AJ15" s="27" t="str">
        <f t="shared" si="27"/>
        <v>7B</v>
      </c>
      <c r="AK15" s="34">
        <f>IF($C15="","",INDEX('6.参照データ'!$D$6:$AW$36,MATCH($AI15,'6.参照データ'!$D$6:$D$36,0),MATCH($AJ15,'6.参照データ'!$D$6:$AW$6,0)))</f>
        <v>235860</v>
      </c>
      <c r="AL15" s="34">
        <f t="shared" si="8"/>
        <v>6000</v>
      </c>
      <c r="AM15" s="397">
        <f t="shared" si="28"/>
        <v>7</v>
      </c>
      <c r="AN15" s="252"/>
      <c r="AO15" s="168">
        <f t="shared" si="29"/>
        <v>7</v>
      </c>
      <c r="AP15" s="168" t="str">
        <f t="shared" si="30"/>
        <v>7B</v>
      </c>
      <c r="AQ15" s="31">
        <f>IF($C15="","",IF($AD15="","",IF($AO15=AM15,0,VLOOKUP($AO15,'4.号俸表設計'!$V$20:$X$29,3,FALSE)-VLOOKUP('1.メイン'!$AM15,'4.号俸表設計'!$V$20:$X$29,3,FALSE))))</f>
        <v>0</v>
      </c>
      <c r="AR15" s="27">
        <f>IF($C15="","",IF($AM15=$AO15,0,VLOOKUP($AO15,'4.号俸表設計'!$V$4:$AF$13,2,FALSE)))</f>
        <v>0</v>
      </c>
      <c r="AS15" s="27">
        <f t="shared" si="9"/>
        <v>0</v>
      </c>
      <c r="AT15" s="27">
        <f>IF($AO15="","",IF($AS15=0,0,ROUNDUP($AS15/VLOOKUP('1.メイン'!$AO15,'4.号俸表設計'!$V$4:$AF$13,3,FALSE),0)+1))</f>
        <v>0</v>
      </c>
      <c r="AU15" s="27">
        <f t="shared" si="10"/>
        <v>0</v>
      </c>
      <c r="AV15" s="31">
        <f>IF($AO15="","",($AU15-1)*VLOOKUP($AO15,'4.号俸表設計'!$V$4:$AF$13,3,FALSE))</f>
        <v>-6000</v>
      </c>
      <c r="AW15" s="31">
        <f t="shared" si="31"/>
        <v>0</v>
      </c>
      <c r="AX15" s="31">
        <f>IF($AO15="","",IF($AW15&lt;=0,0,ROUNDUP($AW15/VLOOKUP($AO15,'4.号俸表設計'!$V$4:$AF$13,6,FALSE),0)))</f>
        <v>0</v>
      </c>
      <c r="AY15" s="31">
        <f t="shared" si="32"/>
        <v>0</v>
      </c>
      <c r="AZ15" s="168">
        <f t="shared" si="11"/>
        <v>4</v>
      </c>
      <c r="BA15" s="27">
        <f>IF($AO15="","",VLOOKUP($AO15,'4.号俸表設計'!$V$4:$AF$13,9,FALSE))</f>
        <v>11</v>
      </c>
      <c r="BB15" s="27">
        <f>IF($AO15="","",VLOOKUP($AO15,'4.号俸表設計'!$V$4:$AF$13,10,FALSE))</f>
        <v>21</v>
      </c>
      <c r="BC15" s="34">
        <f>IF($C15="","",INDEX('6.参照データ'!$D$6:$AW$35,MATCH($AZ15,'6.参照データ'!$D$6:$D$35,0),MATCH($AP15,'6.参照データ'!$D$6:$AW$6,0)))</f>
        <v>235860</v>
      </c>
      <c r="BD15" s="34">
        <f t="shared" si="12"/>
        <v>6000</v>
      </c>
      <c r="BE15" s="33">
        <f t="shared" si="13"/>
        <v>0</v>
      </c>
      <c r="BF15" s="493">
        <v>0</v>
      </c>
      <c r="BG15" s="33">
        <f t="shared" si="14"/>
        <v>0</v>
      </c>
      <c r="BH15" s="33">
        <f t="shared" si="15"/>
        <v>412100</v>
      </c>
      <c r="BI15" s="33">
        <f t="shared" si="16"/>
        <v>5000</v>
      </c>
      <c r="BJ15" s="148">
        <f t="shared" si="17"/>
        <v>1.2281994595922378E-2</v>
      </c>
      <c r="BK15" s="486"/>
      <c r="BL15" s="486"/>
      <c r="BM15" s="486"/>
      <c r="BN15" s="486"/>
      <c r="BO15" s="151">
        <f t="shared" si="18"/>
        <v>0</v>
      </c>
      <c r="BP15" s="33">
        <f t="shared" si="19"/>
        <v>412100</v>
      </c>
      <c r="BQ15" s="180">
        <f t="shared" si="20"/>
        <v>5000</v>
      </c>
      <c r="BR15" s="185">
        <f t="shared" si="21"/>
        <v>1.2281994595922378E-2</v>
      </c>
    </row>
    <row r="16" spans="1:70" s="7" customFormat="1" ht="12" customHeight="1" x14ac:dyDescent="0.2">
      <c r="A16" s="71">
        <f>IF(C16="","",COUNTA($C$10:C16))</f>
        <v>7</v>
      </c>
      <c r="B16" s="24">
        <v>1</v>
      </c>
      <c r="C16" s="24" t="s">
        <v>22</v>
      </c>
      <c r="D16" s="23"/>
      <c r="E16" s="235">
        <v>7</v>
      </c>
      <c r="F16" s="233">
        <v>5</v>
      </c>
      <c r="G16" s="233" t="s">
        <v>91</v>
      </c>
      <c r="H16" s="203" t="str">
        <f t="shared" si="22"/>
        <v>7B</v>
      </c>
      <c r="I16" s="431">
        <v>25079</v>
      </c>
      <c r="J16" s="431">
        <v>34059</v>
      </c>
      <c r="K16" s="58">
        <f t="shared" si="33"/>
        <v>56</v>
      </c>
      <c r="L16" s="58">
        <f t="shared" si="34"/>
        <v>7</v>
      </c>
      <c r="M16" s="58">
        <f t="shared" si="35"/>
        <v>32</v>
      </c>
      <c r="N16" s="58">
        <f t="shared" si="36"/>
        <v>0</v>
      </c>
      <c r="O16" s="211">
        <f>IF($C16="","",VLOOKUP($K16,'2.年齢給'!$B$7:$C$53,2))</f>
        <v>177240</v>
      </c>
      <c r="P16" s="211">
        <f>IF($C16="","",INDEX('6.参照データ'!$D$6:$AW$36,MATCH($F16,'6.参照データ'!$D$6:$D$36,0),MATCH($H16,'6.参照データ'!$D$6:$AW$6,0)))</f>
        <v>241860</v>
      </c>
      <c r="Q16" s="477">
        <v>0</v>
      </c>
      <c r="R16" s="477"/>
      <c r="S16" s="61">
        <f t="shared" si="23"/>
        <v>419100</v>
      </c>
      <c r="T16" s="486"/>
      <c r="U16" s="486"/>
      <c r="V16" s="486"/>
      <c r="W16" s="486"/>
      <c r="X16" s="65">
        <f t="shared" si="2"/>
        <v>0</v>
      </c>
      <c r="Y16" s="66">
        <f t="shared" si="3"/>
        <v>419100</v>
      </c>
      <c r="Z16" s="131">
        <f t="shared" si="4"/>
        <v>57</v>
      </c>
      <c r="AA16" s="131">
        <f t="shared" si="5"/>
        <v>7</v>
      </c>
      <c r="AB16" s="39">
        <f>IF($C16="","",IF($Z16&gt;$AA$7,0,VLOOKUP($Z16,'2.年齢給'!$B$7:$C$53,2)))</f>
        <v>176240</v>
      </c>
      <c r="AC16" s="125">
        <f t="shared" si="24"/>
        <v>-1000</v>
      </c>
      <c r="AD16" s="252" t="s">
        <v>91</v>
      </c>
      <c r="AE16" s="77">
        <f t="shared" si="25"/>
        <v>7</v>
      </c>
      <c r="AF16" s="27">
        <f t="shared" si="6"/>
        <v>5</v>
      </c>
      <c r="AG16" s="27">
        <f>IF($AE16="","",VLOOKUP($AE16,'4.号俸表設計'!$V$4:$AF$13,10,FALSE))</f>
        <v>21</v>
      </c>
      <c r="AH16" s="27">
        <f t="shared" si="26"/>
        <v>1</v>
      </c>
      <c r="AI16" s="27">
        <f t="shared" si="7"/>
        <v>6</v>
      </c>
      <c r="AJ16" s="27" t="str">
        <f t="shared" si="27"/>
        <v>7B</v>
      </c>
      <c r="AK16" s="34">
        <f>IF($C16="","",INDEX('6.参照データ'!$D$6:$AW$36,MATCH($AI16,'6.参照データ'!$D$6:$D$36,0),MATCH($AJ16,'6.参照データ'!$D$6:$AW$6,0)))</f>
        <v>247860</v>
      </c>
      <c r="AL16" s="34">
        <f t="shared" si="8"/>
        <v>6000</v>
      </c>
      <c r="AM16" s="397">
        <f t="shared" si="28"/>
        <v>7</v>
      </c>
      <c r="AN16" s="252"/>
      <c r="AO16" s="168">
        <f t="shared" si="29"/>
        <v>7</v>
      </c>
      <c r="AP16" s="168" t="str">
        <f t="shared" si="30"/>
        <v>7B</v>
      </c>
      <c r="AQ16" s="31">
        <f>IF($C16="","",IF($AD16="","",IF($AO16=AM16,0,VLOOKUP($AO16,'4.号俸表設計'!$V$20:$X$29,3,FALSE)-VLOOKUP('1.メイン'!$AM16,'4.号俸表設計'!$V$20:$X$29,3,FALSE))))</f>
        <v>0</v>
      </c>
      <c r="AR16" s="27">
        <f>IF($C16="","",IF($AM16=$AO16,0,VLOOKUP($AO16,'4.号俸表設計'!$V$4:$AF$13,2,FALSE)))</f>
        <v>0</v>
      </c>
      <c r="AS16" s="27">
        <f t="shared" si="9"/>
        <v>0</v>
      </c>
      <c r="AT16" s="27">
        <f>IF($AO16="","",IF($AS16=0,0,ROUNDUP($AS16/VLOOKUP('1.メイン'!$AO16,'4.号俸表設計'!$V$4:$AF$13,3,FALSE),0)+1))</f>
        <v>0</v>
      </c>
      <c r="AU16" s="27">
        <f t="shared" si="10"/>
        <v>0</v>
      </c>
      <c r="AV16" s="31">
        <f>IF($AO16="","",($AU16-1)*VLOOKUP($AO16,'4.号俸表設計'!$V$4:$AF$13,3,FALSE))</f>
        <v>-6000</v>
      </c>
      <c r="AW16" s="31">
        <f t="shared" si="31"/>
        <v>0</v>
      </c>
      <c r="AX16" s="31">
        <f>IF($AO16="","",IF($AW16&lt;=0,0,ROUNDUP($AW16/VLOOKUP($AO16,'4.号俸表設計'!$V$4:$AF$13,6,FALSE),0)))</f>
        <v>0</v>
      </c>
      <c r="AY16" s="31">
        <f t="shared" si="32"/>
        <v>0</v>
      </c>
      <c r="AZ16" s="168">
        <f t="shared" si="11"/>
        <v>6</v>
      </c>
      <c r="BA16" s="27">
        <f>IF($AO16="","",VLOOKUP($AO16,'4.号俸表設計'!$V$4:$AF$13,9,FALSE))</f>
        <v>11</v>
      </c>
      <c r="BB16" s="27">
        <f>IF($AO16="","",VLOOKUP($AO16,'4.号俸表設計'!$V$4:$AF$13,10,FALSE))</f>
        <v>21</v>
      </c>
      <c r="BC16" s="34">
        <f>IF($C16="","",INDEX('6.参照データ'!$D$6:$AW$35,MATCH($AZ16,'6.参照データ'!$D$6:$D$35,0),MATCH($AP16,'6.参照データ'!$D$6:$AW$6,0)))</f>
        <v>247860</v>
      </c>
      <c r="BD16" s="34">
        <f t="shared" si="12"/>
        <v>6000</v>
      </c>
      <c r="BE16" s="33">
        <f t="shared" si="13"/>
        <v>0</v>
      </c>
      <c r="BF16" s="493">
        <v>0</v>
      </c>
      <c r="BG16" s="33">
        <f t="shared" si="14"/>
        <v>0</v>
      </c>
      <c r="BH16" s="33">
        <f t="shared" si="15"/>
        <v>424100</v>
      </c>
      <c r="BI16" s="33">
        <f t="shared" si="16"/>
        <v>5000</v>
      </c>
      <c r="BJ16" s="148">
        <f t="shared" si="17"/>
        <v>1.1930326890956812E-2</v>
      </c>
      <c r="BK16" s="486"/>
      <c r="BL16" s="486"/>
      <c r="BM16" s="486"/>
      <c r="BN16" s="486"/>
      <c r="BO16" s="151">
        <f t="shared" si="18"/>
        <v>0</v>
      </c>
      <c r="BP16" s="33">
        <f t="shared" si="19"/>
        <v>424100</v>
      </c>
      <c r="BQ16" s="180">
        <f t="shared" si="20"/>
        <v>5000</v>
      </c>
      <c r="BR16" s="185">
        <f t="shared" si="21"/>
        <v>1.1930326890956812E-2</v>
      </c>
    </row>
    <row r="17" spans="1:70" s="7" customFormat="1" ht="12" customHeight="1" x14ac:dyDescent="0.2">
      <c r="A17" s="71">
        <f>IF(C17="","",COUNTA($C$10:C17))</f>
        <v>8</v>
      </c>
      <c r="B17" s="24">
        <v>2</v>
      </c>
      <c r="C17" s="24" t="s">
        <v>23</v>
      </c>
      <c r="D17" s="23"/>
      <c r="E17" s="235">
        <v>6</v>
      </c>
      <c r="F17" s="233">
        <v>3</v>
      </c>
      <c r="G17" s="233" t="s">
        <v>93</v>
      </c>
      <c r="H17" s="203" t="str">
        <f t="shared" si="22"/>
        <v>6A</v>
      </c>
      <c r="I17" s="431">
        <v>25128</v>
      </c>
      <c r="J17" s="431">
        <v>35034</v>
      </c>
      <c r="K17" s="58">
        <f t="shared" si="33"/>
        <v>56</v>
      </c>
      <c r="L17" s="58">
        <f t="shared" si="34"/>
        <v>5</v>
      </c>
      <c r="M17" s="58">
        <f t="shared" si="35"/>
        <v>29</v>
      </c>
      <c r="N17" s="58">
        <f t="shared" si="36"/>
        <v>4</v>
      </c>
      <c r="O17" s="211">
        <f>IF($C17="","",VLOOKUP($K17,'2.年齢給'!$B$7:$C$53,2))</f>
        <v>177240</v>
      </c>
      <c r="P17" s="211">
        <f>IF($C17="","",INDEX('6.参照データ'!$D$6:$AW$36,MATCH($F17,'6.参照データ'!$D$6:$D$36,0),MATCH($H17,'6.参照データ'!$D$6:$AW$6,0)))</f>
        <v>196110</v>
      </c>
      <c r="Q17" s="477">
        <v>0</v>
      </c>
      <c r="R17" s="477"/>
      <c r="S17" s="61">
        <f t="shared" si="23"/>
        <v>373350</v>
      </c>
      <c r="T17" s="486"/>
      <c r="U17" s="486"/>
      <c r="V17" s="486"/>
      <c r="W17" s="486"/>
      <c r="X17" s="65">
        <f t="shared" si="2"/>
        <v>0</v>
      </c>
      <c r="Y17" s="66">
        <f t="shared" si="3"/>
        <v>373350</v>
      </c>
      <c r="Z17" s="131">
        <f t="shared" si="4"/>
        <v>57</v>
      </c>
      <c r="AA17" s="131">
        <f t="shared" si="5"/>
        <v>5</v>
      </c>
      <c r="AB17" s="39">
        <f>IF($C17="","",IF($Z17&gt;$AA$7,0,VLOOKUP($Z17,'2.年齢給'!$B$7:$C$53,2)))</f>
        <v>176240</v>
      </c>
      <c r="AC17" s="125">
        <f t="shared" si="24"/>
        <v>-1000</v>
      </c>
      <c r="AD17" s="252" t="s">
        <v>93</v>
      </c>
      <c r="AE17" s="77">
        <f t="shared" si="25"/>
        <v>6</v>
      </c>
      <c r="AF17" s="27">
        <f t="shared" si="6"/>
        <v>3</v>
      </c>
      <c r="AG17" s="27">
        <f>IF($AE17="","",VLOOKUP($AE17,'4.号俸表設計'!$V$4:$AF$13,10,FALSE))</f>
        <v>21</v>
      </c>
      <c r="AH17" s="27">
        <f t="shared" si="26"/>
        <v>1</v>
      </c>
      <c r="AI17" s="27">
        <f t="shared" si="7"/>
        <v>4</v>
      </c>
      <c r="AJ17" s="27" t="str">
        <f t="shared" si="27"/>
        <v>6A</v>
      </c>
      <c r="AK17" s="33">
        <f>IF($C17="","",INDEX('6.参照データ'!$D$6:$AW$36,MATCH($AI17,'6.参照データ'!$D$6:$D$36,0),MATCH($AJ17,'6.参照データ'!$D$6:$AW$6,0)))</f>
        <v>201610</v>
      </c>
      <c r="AL17" s="33">
        <f t="shared" si="8"/>
        <v>5500</v>
      </c>
      <c r="AM17" s="27">
        <f t="shared" si="28"/>
        <v>6</v>
      </c>
      <c r="AN17" s="252"/>
      <c r="AO17" s="168">
        <f t="shared" si="29"/>
        <v>6</v>
      </c>
      <c r="AP17" s="168" t="str">
        <f t="shared" si="30"/>
        <v>6A</v>
      </c>
      <c r="AQ17" s="31">
        <f>IF($C17="","",IF($AD17="","",IF($AO17=AM17,0,VLOOKUP($AO17,'4.号俸表設計'!$V$20:$X$29,3,FALSE)-VLOOKUP('1.メイン'!$AM17,'4.号俸表設計'!$V$20:$X$29,3,FALSE))))</f>
        <v>0</v>
      </c>
      <c r="AR17" s="27">
        <f>IF($C17="","",IF($AM17=$AO17,0,VLOOKUP($AO17,'4.号俸表設計'!$V$4:$AF$13,2,FALSE)))</f>
        <v>0</v>
      </c>
      <c r="AS17" s="27">
        <f t="shared" si="9"/>
        <v>0</v>
      </c>
      <c r="AT17" s="27">
        <f>IF($AO17="","",IF($AS17=0,0,ROUNDUP($AS17/VLOOKUP('1.メイン'!$AO17,'4.号俸表設計'!$V$4:$AF$13,3,FALSE),0)+1))</f>
        <v>0</v>
      </c>
      <c r="AU17" s="27">
        <f t="shared" si="10"/>
        <v>0</v>
      </c>
      <c r="AV17" s="31">
        <f>IF($AO17="","",($AU17-1)*VLOOKUP($AO17,'4.号俸表設計'!$V$4:$AF$13,3,FALSE))</f>
        <v>-5500</v>
      </c>
      <c r="AW17" s="31">
        <f t="shared" si="31"/>
        <v>0</v>
      </c>
      <c r="AX17" s="31">
        <f>IF($AO17="","",IF($AW17&lt;=0,0,ROUNDUP($AW17/VLOOKUP($AO17,'4.号俸表設計'!$V$4:$AF$13,6,FALSE),0)))</f>
        <v>0</v>
      </c>
      <c r="AY17" s="31">
        <f t="shared" si="32"/>
        <v>0</v>
      </c>
      <c r="AZ17" s="168">
        <f t="shared" si="11"/>
        <v>4</v>
      </c>
      <c r="BA17" s="27">
        <f>IF($AO17="","",VLOOKUP($AO17,'4.号俸表設計'!$V$4:$AF$13,9,FALSE))</f>
        <v>11</v>
      </c>
      <c r="BB17" s="27">
        <f>IF($AO17="","",VLOOKUP($AO17,'4.号俸表設計'!$V$4:$AF$13,10,FALSE))</f>
        <v>21</v>
      </c>
      <c r="BC17" s="33">
        <f>IF($C17="","",INDEX('6.参照データ'!$D$6:$AW$35,MATCH($AZ17,'6.参照データ'!$D$6:$D$35,0),MATCH($AP17,'6.参照データ'!$D$6:$AW$6,0)))</f>
        <v>201610</v>
      </c>
      <c r="BD17" s="33">
        <f t="shared" si="12"/>
        <v>5500</v>
      </c>
      <c r="BE17" s="33">
        <f t="shared" si="13"/>
        <v>0</v>
      </c>
      <c r="BF17" s="493">
        <v>0</v>
      </c>
      <c r="BG17" s="33">
        <f t="shared" si="14"/>
        <v>0</v>
      </c>
      <c r="BH17" s="33">
        <f t="shared" si="15"/>
        <v>377850</v>
      </c>
      <c r="BI17" s="33">
        <f t="shared" si="16"/>
        <v>4500</v>
      </c>
      <c r="BJ17" s="148">
        <f t="shared" si="17"/>
        <v>1.2053033346725592E-2</v>
      </c>
      <c r="BK17" s="486"/>
      <c r="BL17" s="486"/>
      <c r="BM17" s="486"/>
      <c r="BN17" s="486"/>
      <c r="BO17" s="151">
        <f t="shared" si="18"/>
        <v>0</v>
      </c>
      <c r="BP17" s="33">
        <f t="shared" si="19"/>
        <v>377850</v>
      </c>
      <c r="BQ17" s="180">
        <f t="shared" si="20"/>
        <v>4500</v>
      </c>
      <c r="BR17" s="185">
        <f t="shared" si="21"/>
        <v>1.2053033346725592E-2</v>
      </c>
    </row>
    <row r="18" spans="1:70" s="7" customFormat="1" ht="12" customHeight="1" x14ac:dyDescent="0.2">
      <c r="A18" s="71">
        <f>IF(C18="","",COUNTA($C$10:C18))</f>
        <v>9</v>
      </c>
      <c r="B18" s="24">
        <v>1</v>
      </c>
      <c r="C18" s="24" t="s">
        <v>24</v>
      </c>
      <c r="D18" s="23"/>
      <c r="E18" s="235">
        <v>6</v>
      </c>
      <c r="F18" s="233">
        <v>3</v>
      </c>
      <c r="G18" s="233" t="s">
        <v>94</v>
      </c>
      <c r="H18" s="203" t="str">
        <f t="shared" si="22"/>
        <v>6S</v>
      </c>
      <c r="I18" s="431">
        <v>25878</v>
      </c>
      <c r="J18" s="431">
        <v>34120</v>
      </c>
      <c r="K18" s="58">
        <f t="shared" si="33"/>
        <v>54</v>
      </c>
      <c r="L18" s="58">
        <f t="shared" si="34"/>
        <v>4</v>
      </c>
      <c r="M18" s="58">
        <f t="shared" si="35"/>
        <v>31</v>
      </c>
      <c r="N18" s="58">
        <f t="shared" si="36"/>
        <v>10</v>
      </c>
      <c r="O18" s="211">
        <f>IF($C18="","",VLOOKUP($K18,'2.年齢給'!$B$7:$C$53,2))</f>
        <v>179240</v>
      </c>
      <c r="P18" s="211">
        <f>IF($C18="","",INDEX('6.参照データ'!$D$6:$AW$36,MATCH($F18,'6.参照データ'!$D$6:$D$36,0),MATCH($H18,'6.参照データ'!$D$6:$AW$6,0)))</f>
        <v>198860</v>
      </c>
      <c r="Q18" s="477">
        <v>0</v>
      </c>
      <c r="R18" s="477"/>
      <c r="S18" s="61">
        <f t="shared" si="23"/>
        <v>378100</v>
      </c>
      <c r="T18" s="486"/>
      <c r="U18" s="486"/>
      <c r="V18" s="486"/>
      <c r="W18" s="486"/>
      <c r="X18" s="65">
        <f t="shared" si="2"/>
        <v>0</v>
      </c>
      <c r="Y18" s="66">
        <f t="shared" si="3"/>
        <v>378100</v>
      </c>
      <c r="Z18" s="131">
        <f t="shared" si="4"/>
        <v>55</v>
      </c>
      <c r="AA18" s="131">
        <f t="shared" si="5"/>
        <v>4</v>
      </c>
      <c r="AB18" s="39">
        <f>IF($C18="","",IF($Z18&gt;$AA$7,0,VLOOKUP($Z18,'2.年齢給'!$B$7:$C$53,2)))</f>
        <v>178240</v>
      </c>
      <c r="AC18" s="125">
        <f t="shared" si="24"/>
        <v>-1000</v>
      </c>
      <c r="AD18" s="252" t="s">
        <v>94</v>
      </c>
      <c r="AE18" s="77">
        <f t="shared" si="25"/>
        <v>6</v>
      </c>
      <c r="AF18" s="27">
        <f t="shared" si="6"/>
        <v>3</v>
      </c>
      <c r="AG18" s="27">
        <f>IF($AE18="","",VLOOKUP($AE18,'4.号俸表設計'!$V$4:$AF$13,10,FALSE))</f>
        <v>21</v>
      </c>
      <c r="AH18" s="27">
        <f t="shared" si="26"/>
        <v>1</v>
      </c>
      <c r="AI18" s="27">
        <f t="shared" si="7"/>
        <v>4</v>
      </c>
      <c r="AJ18" s="27" t="str">
        <f t="shared" si="27"/>
        <v>6S</v>
      </c>
      <c r="AK18" s="33">
        <f>IF($C18="","",INDEX('6.参照データ'!$D$6:$AW$36,MATCH($AI18,'6.参照データ'!$D$6:$D$36,0),MATCH($AJ18,'6.参照データ'!$D$6:$AW$6,0)))</f>
        <v>204360</v>
      </c>
      <c r="AL18" s="33">
        <f t="shared" si="8"/>
        <v>5500</v>
      </c>
      <c r="AM18" s="27">
        <f t="shared" si="28"/>
        <v>6</v>
      </c>
      <c r="AN18" s="252"/>
      <c r="AO18" s="168">
        <f t="shared" si="29"/>
        <v>6</v>
      </c>
      <c r="AP18" s="168" t="str">
        <f t="shared" si="30"/>
        <v>6S</v>
      </c>
      <c r="AQ18" s="31">
        <f>IF($C18="","",IF($AD18="","",IF($AO18=AM18,0,VLOOKUP($AO18,'4.号俸表設計'!$V$20:$X$29,3,FALSE)-VLOOKUP('1.メイン'!$AM18,'4.号俸表設計'!$V$20:$X$29,3,FALSE))))</f>
        <v>0</v>
      </c>
      <c r="AR18" s="27">
        <f>IF($C18="","",IF($AM18=$AO18,0,VLOOKUP($AO18,'4.号俸表設計'!$V$4:$AF$13,2,FALSE)))</f>
        <v>0</v>
      </c>
      <c r="AS18" s="27">
        <f t="shared" si="9"/>
        <v>0</v>
      </c>
      <c r="AT18" s="27">
        <f>IF($AO18="","",IF($AS18=0,0,ROUNDUP($AS18/VLOOKUP('1.メイン'!$AO18,'4.号俸表設計'!$V$4:$AF$13,3,FALSE),0)+1))</f>
        <v>0</v>
      </c>
      <c r="AU18" s="27">
        <f t="shared" si="10"/>
        <v>0</v>
      </c>
      <c r="AV18" s="31">
        <f>IF($AO18="","",($AU18-1)*VLOOKUP($AO18,'4.号俸表設計'!$V$4:$AF$13,3,FALSE))</f>
        <v>-5500</v>
      </c>
      <c r="AW18" s="31">
        <f t="shared" si="31"/>
        <v>0</v>
      </c>
      <c r="AX18" s="31">
        <f>IF($AO18="","",IF($AW18&lt;=0,0,ROUNDUP($AW18/VLOOKUP($AO18,'4.号俸表設計'!$V$4:$AF$13,6,FALSE),0)))</f>
        <v>0</v>
      </c>
      <c r="AY18" s="31">
        <f t="shared" si="32"/>
        <v>0</v>
      </c>
      <c r="AZ18" s="168">
        <f t="shared" si="11"/>
        <v>4</v>
      </c>
      <c r="BA18" s="27">
        <f>IF($AO18="","",VLOOKUP($AO18,'4.号俸表設計'!$V$4:$AF$13,9,FALSE))</f>
        <v>11</v>
      </c>
      <c r="BB18" s="27">
        <f>IF($AO18="","",VLOOKUP($AO18,'4.号俸表設計'!$V$4:$AF$13,10,FALSE))</f>
        <v>21</v>
      </c>
      <c r="BC18" s="33">
        <f>IF($C18="","",INDEX('6.参照データ'!$D$6:$AW$35,MATCH($AZ18,'6.参照データ'!$D$6:$D$35,0),MATCH($AP18,'6.参照データ'!$D$6:$AW$6,0)))</f>
        <v>204360</v>
      </c>
      <c r="BD18" s="33">
        <f t="shared" si="12"/>
        <v>5500</v>
      </c>
      <c r="BE18" s="33">
        <f t="shared" si="13"/>
        <v>0</v>
      </c>
      <c r="BF18" s="493">
        <v>0</v>
      </c>
      <c r="BG18" s="33">
        <f t="shared" si="14"/>
        <v>0</v>
      </c>
      <c r="BH18" s="33">
        <f t="shared" si="15"/>
        <v>382600</v>
      </c>
      <c r="BI18" s="33">
        <f t="shared" si="16"/>
        <v>4500</v>
      </c>
      <c r="BJ18" s="148">
        <f t="shared" si="17"/>
        <v>1.190161332980693E-2</v>
      </c>
      <c r="BK18" s="486"/>
      <c r="BL18" s="486"/>
      <c r="BM18" s="486"/>
      <c r="BN18" s="486"/>
      <c r="BO18" s="151">
        <f t="shared" si="18"/>
        <v>0</v>
      </c>
      <c r="BP18" s="33">
        <f t="shared" si="19"/>
        <v>382600</v>
      </c>
      <c r="BQ18" s="180">
        <f t="shared" si="20"/>
        <v>4500</v>
      </c>
      <c r="BR18" s="185">
        <f t="shared" si="21"/>
        <v>1.190161332980693E-2</v>
      </c>
    </row>
    <row r="19" spans="1:70" s="7" customFormat="1" ht="12" customHeight="1" x14ac:dyDescent="0.2">
      <c r="A19" s="71">
        <f>IF(C19="","",COUNTA($C$10:C19))</f>
        <v>10</v>
      </c>
      <c r="B19" s="24">
        <v>1</v>
      </c>
      <c r="C19" s="24" t="s">
        <v>25</v>
      </c>
      <c r="D19" s="23"/>
      <c r="E19" s="235">
        <v>7</v>
      </c>
      <c r="F19" s="233">
        <v>4</v>
      </c>
      <c r="G19" s="233" t="s">
        <v>95</v>
      </c>
      <c r="H19" s="203" t="str">
        <f t="shared" si="22"/>
        <v>7C</v>
      </c>
      <c r="I19" s="431">
        <v>25919</v>
      </c>
      <c r="J19" s="431">
        <v>35688</v>
      </c>
      <c r="K19" s="58">
        <f t="shared" si="33"/>
        <v>54</v>
      </c>
      <c r="L19" s="58">
        <f t="shared" si="34"/>
        <v>3</v>
      </c>
      <c r="M19" s="58">
        <f t="shared" si="35"/>
        <v>27</v>
      </c>
      <c r="N19" s="58">
        <f t="shared" si="36"/>
        <v>6</v>
      </c>
      <c r="O19" s="211">
        <f>IF($C19="","",VLOOKUP($K19,'2.年齢給'!$B$7:$C$53,2))</f>
        <v>179240</v>
      </c>
      <c r="P19" s="211">
        <f>IF($C19="","",INDEX('6.参照データ'!$D$6:$AW$36,MATCH($F19,'6.参照データ'!$D$6:$D$36,0),MATCH($H19,'6.参照データ'!$D$6:$AW$6,0)))</f>
        <v>232860</v>
      </c>
      <c r="Q19" s="477">
        <v>0</v>
      </c>
      <c r="R19" s="477"/>
      <c r="S19" s="61">
        <f t="shared" si="23"/>
        <v>412100</v>
      </c>
      <c r="T19" s="486"/>
      <c r="U19" s="486"/>
      <c r="V19" s="486"/>
      <c r="W19" s="486"/>
      <c r="X19" s="65">
        <f t="shared" si="2"/>
        <v>0</v>
      </c>
      <c r="Y19" s="66">
        <f t="shared" si="3"/>
        <v>412100</v>
      </c>
      <c r="Z19" s="131">
        <f t="shared" si="4"/>
        <v>55</v>
      </c>
      <c r="AA19" s="131">
        <f t="shared" si="5"/>
        <v>3</v>
      </c>
      <c r="AB19" s="39">
        <f>IF($C19="","",IF($Z19&gt;$AA$7,0,VLOOKUP($Z19,'2.年齢給'!$B$7:$C$53,2)))</f>
        <v>178240</v>
      </c>
      <c r="AC19" s="125">
        <f t="shared" si="24"/>
        <v>-1000</v>
      </c>
      <c r="AD19" s="252" t="s">
        <v>95</v>
      </c>
      <c r="AE19" s="77">
        <f t="shared" si="25"/>
        <v>7</v>
      </c>
      <c r="AF19" s="27">
        <f t="shared" si="6"/>
        <v>4</v>
      </c>
      <c r="AG19" s="27">
        <f>IF($AE19="","",VLOOKUP($AE19,'4.号俸表設計'!$V$4:$AF$13,10,FALSE))</f>
        <v>21</v>
      </c>
      <c r="AH19" s="27">
        <f t="shared" si="26"/>
        <v>1</v>
      </c>
      <c r="AI19" s="27">
        <f t="shared" si="7"/>
        <v>5</v>
      </c>
      <c r="AJ19" s="27" t="str">
        <f t="shared" si="27"/>
        <v>7C</v>
      </c>
      <c r="AK19" s="33">
        <f>IF($C19="","",INDEX('6.参照データ'!$D$6:$AW$36,MATCH($AI19,'6.参照データ'!$D$6:$D$36,0),MATCH($AJ19,'6.参照データ'!$D$6:$AW$6,0)))</f>
        <v>238860</v>
      </c>
      <c r="AL19" s="33">
        <f t="shared" si="8"/>
        <v>6000</v>
      </c>
      <c r="AM19" s="27">
        <f t="shared" si="28"/>
        <v>7</v>
      </c>
      <c r="AN19" s="252"/>
      <c r="AO19" s="168">
        <f t="shared" si="29"/>
        <v>7</v>
      </c>
      <c r="AP19" s="168" t="str">
        <f t="shared" si="30"/>
        <v>7C</v>
      </c>
      <c r="AQ19" s="31">
        <f>IF($C19="","",IF($AD19="","",IF($AO19=AM19,0,VLOOKUP($AO19,'4.号俸表設計'!$V$20:$X$29,3,FALSE)-VLOOKUP('1.メイン'!$AM19,'4.号俸表設計'!$V$20:$X$29,3,FALSE))))</f>
        <v>0</v>
      </c>
      <c r="AR19" s="27">
        <f>IF($C19="","",IF($AM19=$AO19,0,VLOOKUP($AO19,'4.号俸表設計'!$V$4:$AF$13,2,FALSE)))</f>
        <v>0</v>
      </c>
      <c r="AS19" s="27">
        <f t="shared" si="9"/>
        <v>0</v>
      </c>
      <c r="AT19" s="27">
        <f>IF($AO19="","",IF($AS19=0,0,ROUNDUP($AS19/VLOOKUP('1.メイン'!$AO19,'4.号俸表設計'!$V$4:$AF$13,3,FALSE),0)+1))</f>
        <v>0</v>
      </c>
      <c r="AU19" s="27">
        <f t="shared" si="10"/>
        <v>0</v>
      </c>
      <c r="AV19" s="31">
        <f>IF($AO19="","",($AU19-1)*VLOOKUP($AO19,'4.号俸表設計'!$V$4:$AF$13,3,FALSE))</f>
        <v>-6000</v>
      </c>
      <c r="AW19" s="31">
        <f t="shared" si="31"/>
        <v>0</v>
      </c>
      <c r="AX19" s="31">
        <f>IF($AO19="","",IF($AW19&lt;=0,0,ROUNDUP($AW19/VLOOKUP($AO19,'4.号俸表設計'!$V$4:$AF$13,6,FALSE),0)))</f>
        <v>0</v>
      </c>
      <c r="AY19" s="31">
        <f t="shared" si="32"/>
        <v>0</v>
      </c>
      <c r="AZ19" s="168">
        <f t="shared" si="11"/>
        <v>5</v>
      </c>
      <c r="BA19" s="27">
        <f>IF($AO19="","",VLOOKUP($AO19,'4.号俸表設計'!$V$4:$AF$13,9,FALSE))</f>
        <v>11</v>
      </c>
      <c r="BB19" s="27">
        <f>IF($AO19="","",VLOOKUP($AO19,'4.号俸表設計'!$V$4:$AF$13,10,FALSE))</f>
        <v>21</v>
      </c>
      <c r="BC19" s="33">
        <f>IF($C19="","",INDEX('6.参照データ'!$D$6:$AW$35,MATCH($AZ19,'6.参照データ'!$D$6:$D$35,0),MATCH($AP19,'6.参照データ'!$D$6:$AW$6,0)))</f>
        <v>238860</v>
      </c>
      <c r="BD19" s="33">
        <f t="shared" si="12"/>
        <v>6000</v>
      </c>
      <c r="BE19" s="33">
        <f t="shared" si="13"/>
        <v>0</v>
      </c>
      <c r="BF19" s="493">
        <v>0</v>
      </c>
      <c r="BG19" s="33">
        <f t="shared" si="14"/>
        <v>0</v>
      </c>
      <c r="BH19" s="33">
        <f t="shared" si="15"/>
        <v>417100</v>
      </c>
      <c r="BI19" s="33">
        <f t="shared" si="16"/>
        <v>5000</v>
      </c>
      <c r="BJ19" s="148">
        <f t="shared" si="17"/>
        <v>1.2132977432661975E-2</v>
      </c>
      <c r="BK19" s="486"/>
      <c r="BL19" s="486"/>
      <c r="BM19" s="486"/>
      <c r="BN19" s="486"/>
      <c r="BO19" s="151">
        <f t="shared" si="18"/>
        <v>0</v>
      </c>
      <c r="BP19" s="33">
        <f t="shared" si="19"/>
        <v>417100</v>
      </c>
      <c r="BQ19" s="180">
        <f t="shared" si="20"/>
        <v>5000</v>
      </c>
      <c r="BR19" s="185">
        <f t="shared" si="21"/>
        <v>1.2132977432661975E-2</v>
      </c>
    </row>
    <row r="20" spans="1:70" s="7" customFormat="1" ht="12" customHeight="1" x14ac:dyDescent="0.2">
      <c r="A20" s="71">
        <f>IF(C20="","",COUNTA($C$10:C20))</f>
        <v>11</v>
      </c>
      <c r="B20" s="24">
        <v>1</v>
      </c>
      <c r="C20" s="24" t="s">
        <v>26</v>
      </c>
      <c r="D20" s="23"/>
      <c r="E20" s="235">
        <v>6</v>
      </c>
      <c r="F20" s="233">
        <v>2</v>
      </c>
      <c r="G20" s="233" t="s">
        <v>96</v>
      </c>
      <c r="H20" s="203" t="str">
        <f t="shared" si="22"/>
        <v>6D</v>
      </c>
      <c r="I20" s="431">
        <v>25942</v>
      </c>
      <c r="J20" s="431">
        <v>32603</v>
      </c>
      <c r="K20" s="58">
        <f t="shared" si="33"/>
        <v>54</v>
      </c>
      <c r="L20" s="58">
        <f t="shared" si="34"/>
        <v>2</v>
      </c>
      <c r="M20" s="58">
        <f t="shared" si="35"/>
        <v>35</v>
      </c>
      <c r="N20" s="58">
        <f t="shared" si="36"/>
        <v>11</v>
      </c>
      <c r="O20" s="211">
        <f>IF($C20="","",VLOOKUP($K20,'2.年齢給'!$B$7:$C$53,2))</f>
        <v>179240</v>
      </c>
      <c r="P20" s="211">
        <f>IF($C20="","",INDEX('6.参照データ'!$D$6:$AW$36,MATCH($F20,'6.参照データ'!$D$6:$D$36,0),MATCH($H20,'6.参照データ'!$D$6:$AW$6,0)))</f>
        <v>182360</v>
      </c>
      <c r="Q20" s="477">
        <v>0</v>
      </c>
      <c r="R20" s="477"/>
      <c r="S20" s="61">
        <f t="shared" si="23"/>
        <v>361600</v>
      </c>
      <c r="T20" s="486"/>
      <c r="U20" s="486"/>
      <c r="V20" s="486"/>
      <c r="W20" s="486"/>
      <c r="X20" s="65">
        <f t="shared" si="2"/>
        <v>0</v>
      </c>
      <c r="Y20" s="66">
        <f t="shared" si="3"/>
        <v>361600</v>
      </c>
      <c r="Z20" s="131">
        <f t="shared" si="4"/>
        <v>55</v>
      </c>
      <c r="AA20" s="131">
        <f t="shared" si="5"/>
        <v>2</v>
      </c>
      <c r="AB20" s="39">
        <f>IF($C20="","",IF($Z20&gt;$AA$7,0,VLOOKUP($Z20,'2.年齢給'!$B$7:$C$53,2)))</f>
        <v>178240</v>
      </c>
      <c r="AC20" s="125">
        <f t="shared" si="24"/>
        <v>-1000</v>
      </c>
      <c r="AD20" s="252" t="s">
        <v>97</v>
      </c>
      <c r="AE20" s="77">
        <f t="shared" si="25"/>
        <v>6</v>
      </c>
      <c r="AF20" s="27">
        <f t="shared" si="6"/>
        <v>2</v>
      </c>
      <c r="AG20" s="27">
        <f>IF($AE20="","",VLOOKUP($AE20,'4.号俸表設計'!$V$4:$AF$13,10,FALSE))</f>
        <v>21</v>
      </c>
      <c r="AH20" s="27">
        <f t="shared" si="26"/>
        <v>1</v>
      </c>
      <c r="AI20" s="27">
        <f t="shared" si="7"/>
        <v>3</v>
      </c>
      <c r="AJ20" s="27" t="str">
        <f t="shared" si="27"/>
        <v>6A</v>
      </c>
      <c r="AK20" s="33">
        <f>IF($C20="","",INDEX('6.参照データ'!$D$6:$AW$36,MATCH($AI20,'6.参照データ'!$D$6:$D$36,0),MATCH($AJ20,'6.参照データ'!$D$6:$AW$6,0)))</f>
        <v>196110</v>
      </c>
      <c r="AL20" s="33">
        <f t="shared" si="8"/>
        <v>13750</v>
      </c>
      <c r="AM20" s="27">
        <f t="shared" si="28"/>
        <v>6</v>
      </c>
      <c r="AN20" s="252">
        <v>7</v>
      </c>
      <c r="AO20" s="168">
        <f t="shared" si="29"/>
        <v>7</v>
      </c>
      <c r="AP20" s="168" t="str">
        <f t="shared" si="30"/>
        <v>7B</v>
      </c>
      <c r="AQ20" s="31">
        <f>IF($C20="","",IF($AD20="","",IF($AO20=AM20,0,VLOOKUP($AO20,'4.号俸表設計'!$V$20:$X$29,3,FALSE)-VLOOKUP('1.メイン'!$AM20,'4.号俸表設計'!$V$20:$X$29,3,FALSE))))</f>
        <v>8000</v>
      </c>
      <c r="AR20" s="27">
        <f>IF($C20="","",IF($AM20=$AO20,0,VLOOKUP($AO20,'4.号俸表設計'!$V$4:$AF$13,2,FALSE)))</f>
        <v>217860</v>
      </c>
      <c r="AS20" s="27">
        <f t="shared" si="9"/>
        <v>-13750</v>
      </c>
      <c r="AT20" s="27">
        <f>IF($AO20="","",IF($AS20=0,0,ROUNDUP($AS20/VLOOKUP('1.メイン'!$AO20,'4.号俸表設計'!$V$4:$AF$13,3,FALSE),0)+1))</f>
        <v>-2</v>
      </c>
      <c r="AU20" s="27">
        <f t="shared" si="10"/>
        <v>1</v>
      </c>
      <c r="AV20" s="31">
        <f>IF($AO20="","",($AU20-1)*VLOOKUP($AO20,'4.号俸表設計'!$V$4:$AF$13,3,FALSE))</f>
        <v>0</v>
      </c>
      <c r="AW20" s="31">
        <f t="shared" si="31"/>
        <v>0</v>
      </c>
      <c r="AX20" s="31">
        <f>IF($AO20="","",IF($AW20&lt;=0,0,ROUNDUP($AW20/VLOOKUP($AO20,'4.号俸表設計'!$V$4:$AF$13,6,FALSE),0)))</f>
        <v>0</v>
      </c>
      <c r="AY20" s="31">
        <f t="shared" si="32"/>
        <v>1</v>
      </c>
      <c r="AZ20" s="168">
        <f t="shared" si="11"/>
        <v>1</v>
      </c>
      <c r="BA20" s="27">
        <f>IF($AO20="","",VLOOKUP($AO20,'4.号俸表設計'!$V$4:$AF$13,9,FALSE))</f>
        <v>11</v>
      </c>
      <c r="BB20" s="27">
        <f>IF($AO20="","",VLOOKUP($AO20,'4.号俸表設計'!$V$4:$AF$13,10,FALSE))</f>
        <v>21</v>
      </c>
      <c r="BC20" s="33">
        <f>IF($C20="","",INDEX('6.参照データ'!$D$6:$AW$35,MATCH($AZ20,'6.参照データ'!$D$6:$D$35,0),MATCH($AP20,'6.参照データ'!$D$6:$AW$6,0)))</f>
        <v>217860</v>
      </c>
      <c r="BD20" s="33">
        <f t="shared" si="12"/>
        <v>35500</v>
      </c>
      <c r="BE20" s="33">
        <f t="shared" si="13"/>
        <v>0</v>
      </c>
      <c r="BF20" s="493">
        <v>0</v>
      </c>
      <c r="BG20" s="33">
        <f t="shared" si="14"/>
        <v>0</v>
      </c>
      <c r="BH20" s="33">
        <f t="shared" si="15"/>
        <v>396100</v>
      </c>
      <c r="BI20" s="33">
        <f t="shared" si="16"/>
        <v>34500</v>
      </c>
      <c r="BJ20" s="148">
        <f t="shared" si="17"/>
        <v>9.5409292035398233E-2</v>
      </c>
      <c r="BK20" s="486"/>
      <c r="BL20" s="486"/>
      <c r="BM20" s="486"/>
      <c r="BN20" s="486"/>
      <c r="BO20" s="151">
        <f t="shared" si="18"/>
        <v>0</v>
      </c>
      <c r="BP20" s="33">
        <f t="shared" si="19"/>
        <v>396100</v>
      </c>
      <c r="BQ20" s="180">
        <f t="shared" si="20"/>
        <v>34500</v>
      </c>
      <c r="BR20" s="185">
        <f t="shared" si="21"/>
        <v>9.5409292035398233E-2</v>
      </c>
    </row>
    <row r="21" spans="1:70" s="7" customFormat="1" ht="12" customHeight="1" x14ac:dyDescent="0.2">
      <c r="A21" s="71">
        <f>IF(C21="","",COUNTA($C$10:C21))</f>
        <v>12</v>
      </c>
      <c r="B21" s="24">
        <v>1</v>
      </c>
      <c r="C21" s="24" t="s">
        <v>27</v>
      </c>
      <c r="D21" s="23"/>
      <c r="E21" s="235">
        <v>5</v>
      </c>
      <c r="F21" s="233">
        <v>2</v>
      </c>
      <c r="G21" s="233" t="s">
        <v>91</v>
      </c>
      <c r="H21" s="203" t="str">
        <f t="shared" si="22"/>
        <v>5B</v>
      </c>
      <c r="I21" s="431">
        <v>26222</v>
      </c>
      <c r="J21" s="431">
        <v>35156</v>
      </c>
      <c r="K21" s="58">
        <f t="shared" si="33"/>
        <v>53</v>
      </c>
      <c r="L21" s="58">
        <f t="shared" si="34"/>
        <v>5</v>
      </c>
      <c r="M21" s="58">
        <f t="shared" si="35"/>
        <v>29</v>
      </c>
      <c r="N21" s="58">
        <f t="shared" si="36"/>
        <v>0</v>
      </c>
      <c r="O21" s="211">
        <f>IF($C21="","",VLOOKUP($K21,'2.年齢給'!$B$7:$C$53,2))</f>
        <v>179240</v>
      </c>
      <c r="P21" s="211">
        <f>IF($C21="","",INDEX('6.参照データ'!$D$6:$AW$36,MATCH($F21,'6.参照データ'!$D$6:$D$36,0),MATCH($H21,'6.参照データ'!$D$6:$AW$6,0)))</f>
        <v>158360</v>
      </c>
      <c r="Q21" s="477">
        <v>0</v>
      </c>
      <c r="R21" s="477"/>
      <c r="S21" s="61">
        <f t="shared" si="23"/>
        <v>337600</v>
      </c>
      <c r="T21" s="486"/>
      <c r="U21" s="486"/>
      <c r="V21" s="486"/>
      <c r="W21" s="486"/>
      <c r="X21" s="65">
        <f t="shared" si="2"/>
        <v>0</v>
      </c>
      <c r="Y21" s="66">
        <f t="shared" si="3"/>
        <v>337600</v>
      </c>
      <c r="Z21" s="131">
        <f t="shared" si="4"/>
        <v>54</v>
      </c>
      <c r="AA21" s="131">
        <f t="shared" si="5"/>
        <v>5</v>
      </c>
      <c r="AB21" s="39">
        <f>IF($C21="","",IF($Z21&gt;$AA$7,0,VLOOKUP($Z21,'2.年齢給'!$B$7:$C$53,2)))</f>
        <v>179240</v>
      </c>
      <c r="AC21" s="125">
        <f t="shared" si="24"/>
        <v>0</v>
      </c>
      <c r="AD21" s="252" t="s">
        <v>91</v>
      </c>
      <c r="AE21" s="77">
        <f t="shared" si="25"/>
        <v>5</v>
      </c>
      <c r="AF21" s="27">
        <f t="shared" si="6"/>
        <v>2</v>
      </c>
      <c r="AG21" s="27">
        <f>IF($AE21="","",VLOOKUP($AE21,'4.号俸表設計'!$V$4:$AF$13,10,FALSE))</f>
        <v>16</v>
      </c>
      <c r="AH21" s="27">
        <f t="shared" si="26"/>
        <v>1</v>
      </c>
      <c r="AI21" s="27">
        <f t="shared" si="7"/>
        <v>3</v>
      </c>
      <c r="AJ21" s="27" t="str">
        <f t="shared" si="27"/>
        <v>5B</v>
      </c>
      <c r="AK21" s="33">
        <f>IF($C21="","",INDEX('6.参照データ'!$D$6:$AW$36,MATCH($AI21,'6.参照データ'!$D$6:$D$36,0),MATCH($AJ21,'6.参照データ'!$D$6:$AW$6,0)))</f>
        <v>163860</v>
      </c>
      <c r="AL21" s="33">
        <f t="shared" si="8"/>
        <v>5500</v>
      </c>
      <c r="AM21" s="27">
        <f t="shared" si="28"/>
        <v>5</v>
      </c>
      <c r="AN21" s="252"/>
      <c r="AO21" s="168">
        <f t="shared" si="29"/>
        <v>5</v>
      </c>
      <c r="AP21" s="168" t="str">
        <f t="shared" si="30"/>
        <v>5B</v>
      </c>
      <c r="AQ21" s="31">
        <f>IF($C21="","",IF($AD21="","",IF($AO21=AM21,0,VLOOKUP($AO21,'4.号俸表設計'!$V$20:$X$29,3,FALSE)-VLOOKUP('1.メイン'!$AM21,'4.号俸表設計'!$V$20:$X$29,3,FALSE))))</f>
        <v>0</v>
      </c>
      <c r="AR21" s="27">
        <f>IF($C21="","",IF($AM21=$AO21,0,VLOOKUP($AO21,'4.号俸表設計'!$V$4:$AF$13,2,FALSE)))</f>
        <v>0</v>
      </c>
      <c r="AS21" s="27">
        <f t="shared" si="9"/>
        <v>0</v>
      </c>
      <c r="AT21" s="27">
        <f>IF($AO21="","",IF($AS21=0,0,ROUNDUP($AS21/VLOOKUP('1.メイン'!$AO21,'4.号俸表設計'!$V$4:$AF$13,3,FALSE),0)+1))</f>
        <v>0</v>
      </c>
      <c r="AU21" s="27">
        <f t="shared" si="10"/>
        <v>0</v>
      </c>
      <c r="AV21" s="31">
        <f>IF($AO21="","",($AU21-1)*VLOOKUP($AO21,'4.号俸表設計'!$V$4:$AF$13,3,FALSE))</f>
        <v>-5500</v>
      </c>
      <c r="AW21" s="31">
        <f t="shared" si="31"/>
        <v>0</v>
      </c>
      <c r="AX21" s="31">
        <f>IF($AO21="","",IF($AW21&lt;=0,0,ROUNDUP($AW21/VLOOKUP($AO21,'4.号俸表設計'!$V$4:$AF$13,6,FALSE),0)))</f>
        <v>0</v>
      </c>
      <c r="AY21" s="31">
        <f t="shared" si="32"/>
        <v>0</v>
      </c>
      <c r="AZ21" s="168">
        <f t="shared" si="11"/>
        <v>3</v>
      </c>
      <c r="BA21" s="27">
        <f>IF($AO21="","",VLOOKUP($AO21,'4.号俸表設計'!$V$4:$AF$13,9,FALSE))</f>
        <v>9</v>
      </c>
      <c r="BB21" s="27">
        <f>IF($AO21="","",VLOOKUP($AO21,'4.号俸表設計'!$V$4:$AF$13,10,FALSE))</f>
        <v>16</v>
      </c>
      <c r="BC21" s="33">
        <f>IF($C21="","",INDEX('6.参照データ'!$D$6:$AW$35,MATCH($AZ21,'6.参照データ'!$D$6:$D$35,0),MATCH($AP21,'6.参照データ'!$D$6:$AW$6,0)))</f>
        <v>163860</v>
      </c>
      <c r="BD21" s="33">
        <f t="shared" si="12"/>
        <v>5500</v>
      </c>
      <c r="BE21" s="33">
        <f t="shared" si="13"/>
        <v>0</v>
      </c>
      <c r="BF21" s="493">
        <v>0</v>
      </c>
      <c r="BG21" s="33">
        <f t="shared" si="14"/>
        <v>0</v>
      </c>
      <c r="BH21" s="33">
        <f t="shared" si="15"/>
        <v>343100</v>
      </c>
      <c r="BI21" s="33">
        <f t="shared" si="16"/>
        <v>5500</v>
      </c>
      <c r="BJ21" s="148">
        <f t="shared" si="17"/>
        <v>1.6291469194312798E-2</v>
      </c>
      <c r="BK21" s="486"/>
      <c r="BL21" s="486"/>
      <c r="BM21" s="486"/>
      <c r="BN21" s="486"/>
      <c r="BO21" s="151">
        <f t="shared" si="18"/>
        <v>0</v>
      </c>
      <c r="BP21" s="33">
        <f t="shared" si="19"/>
        <v>343100</v>
      </c>
      <c r="BQ21" s="180">
        <f t="shared" si="20"/>
        <v>5500</v>
      </c>
      <c r="BR21" s="185">
        <f t="shared" si="21"/>
        <v>1.6291469194312798E-2</v>
      </c>
    </row>
    <row r="22" spans="1:70" s="7" customFormat="1" ht="12" customHeight="1" x14ac:dyDescent="0.2">
      <c r="A22" s="71">
        <f>IF(C22="","",COUNTA($C$10:C22))</f>
        <v>13</v>
      </c>
      <c r="B22" s="24">
        <v>1</v>
      </c>
      <c r="C22" s="24" t="s">
        <v>28</v>
      </c>
      <c r="D22" s="23"/>
      <c r="E22" s="235">
        <v>4</v>
      </c>
      <c r="F22" s="233">
        <v>6</v>
      </c>
      <c r="G22" s="233" t="s">
        <v>91</v>
      </c>
      <c r="H22" s="203" t="str">
        <f t="shared" si="22"/>
        <v>4B</v>
      </c>
      <c r="I22" s="431">
        <v>26239</v>
      </c>
      <c r="J22" s="431">
        <v>35156</v>
      </c>
      <c r="K22" s="58">
        <f t="shared" si="33"/>
        <v>53</v>
      </c>
      <c r="L22" s="58">
        <f t="shared" si="34"/>
        <v>5</v>
      </c>
      <c r="M22" s="58">
        <f t="shared" si="35"/>
        <v>29</v>
      </c>
      <c r="N22" s="58">
        <f t="shared" si="36"/>
        <v>0</v>
      </c>
      <c r="O22" s="211">
        <f>IF($C22="","",VLOOKUP($K22,'2.年齢給'!$B$7:$C$53,2))</f>
        <v>179240</v>
      </c>
      <c r="P22" s="211">
        <f>IF($C22="","",INDEX('6.参照データ'!$D$6:$AW$36,MATCH($F22,'6.参照データ'!$D$6:$D$36,0),MATCH($H22,'6.参照データ'!$D$6:$AW$6,0)))</f>
        <v>155860</v>
      </c>
      <c r="Q22" s="477">
        <v>0</v>
      </c>
      <c r="R22" s="477"/>
      <c r="S22" s="61">
        <f t="shared" si="23"/>
        <v>335100</v>
      </c>
      <c r="T22" s="486"/>
      <c r="U22" s="486"/>
      <c r="V22" s="486"/>
      <c r="W22" s="486"/>
      <c r="X22" s="65">
        <f t="shared" si="2"/>
        <v>0</v>
      </c>
      <c r="Y22" s="66">
        <f t="shared" si="3"/>
        <v>335100</v>
      </c>
      <c r="Z22" s="131">
        <f t="shared" si="4"/>
        <v>54</v>
      </c>
      <c r="AA22" s="131">
        <f t="shared" si="5"/>
        <v>5</v>
      </c>
      <c r="AB22" s="39">
        <f>IF($C22="","",IF($Z22&gt;$AA$7,0,VLOOKUP($Z22,'2.年齢給'!$B$7:$C$53,2)))</f>
        <v>179240</v>
      </c>
      <c r="AC22" s="125">
        <f t="shared" si="24"/>
        <v>0</v>
      </c>
      <c r="AD22" s="252" t="s">
        <v>91</v>
      </c>
      <c r="AE22" s="77">
        <f t="shared" si="25"/>
        <v>4</v>
      </c>
      <c r="AF22" s="27">
        <f t="shared" si="6"/>
        <v>6</v>
      </c>
      <c r="AG22" s="27">
        <f>IF($AE22="","",VLOOKUP($AE22,'4.号俸表設計'!$V$4:$AF$13,10,FALSE))</f>
        <v>16</v>
      </c>
      <c r="AH22" s="27">
        <f t="shared" si="26"/>
        <v>1</v>
      </c>
      <c r="AI22" s="27">
        <f t="shared" si="7"/>
        <v>7</v>
      </c>
      <c r="AJ22" s="27" t="str">
        <f t="shared" si="27"/>
        <v>4B</v>
      </c>
      <c r="AK22" s="33">
        <f>IF($C22="","",INDEX('6.参照データ'!$D$6:$AW$36,MATCH($AI22,'6.参照データ'!$D$6:$D$36,0),MATCH($AJ22,'6.参照データ'!$D$6:$AW$6,0)))</f>
        <v>160860</v>
      </c>
      <c r="AL22" s="33">
        <f t="shared" si="8"/>
        <v>5000</v>
      </c>
      <c r="AM22" s="27">
        <f t="shared" si="28"/>
        <v>4</v>
      </c>
      <c r="AN22" s="252"/>
      <c r="AO22" s="168">
        <f t="shared" si="29"/>
        <v>4</v>
      </c>
      <c r="AP22" s="168" t="str">
        <f t="shared" si="30"/>
        <v>4B</v>
      </c>
      <c r="AQ22" s="31">
        <f>IF($C22="","",IF($AD22="","",IF($AO22=AM22,0,VLOOKUP($AO22,'4.号俸表設計'!$V$20:$X$29,3,FALSE)-VLOOKUP('1.メイン'!$AM22,'4.号俸表設計'!$V$20:$X$29,3,FALSE))))</f>
        <v>0</v>
      </c>
      <c r="AR22" s="27">
        <f>IF($C22="","",IF($AM22=$AO22,0,VLOOKUP($AO22,'4.号俸表設計'!$V$4:$AF$13,2,FALSE)))</f>
        <v>0</v>
      </c>
      <c r="AS22" s="27">
        <f t="shared" si="9"/>
        <v>0</v>
      </c>
      <c r="AT22" s="27">
        <f>IF($AO22="","",IF($AS22=0,0,ROUNDUP($AS22/VLOOKUP('1.メイン'!$AO22,'4.号俸表設計'!$V$4:$AF$13,3,FALSE),0)+1))</f>
        <v>0</v>
      </c>
      <c r="AU22" s="27">
        <f t="shared" si="10"/>
        <v>0</v>
      </c>
      <c r="AV22" s="31">
        <f>IF($AO22="","",($AU22-1)*VLOOKUP($AO22,'4.号俸表設計'!$V$4:$AF$13,3,FALSE))</f>
        <v>-5000</v>
      </c>
      <c r="AW22" s="31">
        <f t="shared" si="31"/>
        <v>0</v>
      </c>
      <c r="AX22" s="31">
        <f>IF($AO22="","",IF($AW22&lt;=0,0,ROUNDUP($AW22/VLOOKUP($AO22,'4.号俸表設計'!$V$4:$AF$13,6,FALSE),0)))</f>
        <v>0</v>
      </c>
      <c r="AY22" s="31">
        <f t="shared" si="32"/>
        <v>0</v>
      </c>
      <c r="AZ22" s="168">
        <f t="shared" si="11"/>
        <v>7</v>
      </c>
      <c r="BA22" s="27">
        <f>IF($AO22="","",VLOOKUP($AO22,'4.号俸表設計'!$V$4:$AF$13,9,FALSE))</f>
        <v>7</v>
      </c>
      <c r="BB22" s="27">
        <f>IF($AO22="","",VLOOKUP($AO22,'4.号俸表設計'!$V$4:$AF$13,10,FALSE))</f>
        <v>16</v>
      </c>
      <c r="BC22" s="33">
        <f>IF($C22="","",INDEX('6.参照データ'!$D$6:$AW$35,MATCH($AZ22,'6.参照データ'!$D$6:$D$35,0),MATCH($AP22,'6.参照データ'!$D$6:$AW$6,0)))</f>
        <v>160860</v>
      </c>
      <c r="BD22" s="33">
        <f t="shared" si="12"/>
        <v>5000</v>
      </c>
      <c r="BE22" s="33">
        <f t="shared" si="13"/>
        <v>0</v>
      </c>
      <c r="BF22" s="493">
        <v>0</v>
      </c>
      <c r="BG22" s="33">
        <f t="shared" si="14"/>
        <v>0</v>
      </c>
      <c r="BH22" s="33">
        <f t="shared" si="15"/>
        <v>340100</v>
      </c>
      <c r="BI22" s="33">
        <f t="shared" si="16"/>
        <v>5000</v>
      </c>
      <c r="BJ22" s="148">
        <f t="shared" si="17"/>
        <v>1.4920919128618322E-2</v>
      </c>
      <c r="BK22" s="486"/>
      <c r="BL22" s="486"/>
      <c r="BM22" s="486"/>
      <c r="BN22" s="486"/>
      <c r="BO22" s="151">
        <f t="shared" si="18"/>
        <v>0</v>
      </c>
      <c r="BP22" s="33">
        <f t="shared" si="19"/>
        <v>340100</v>
      </c>
      <c r="BQ22" s="180">
        <f t="shared" si="20"/>
        <v>5000</v>
      </c>
      <c r="BR22" s="185">
        <f t="shared" si="21"/>
        <v>1.4920919128618322E-2</v>
      </c>
    </row>
    <row r="23" spans="1:70" s="7" customFormat="1" ht="12" customHeight="1" x14ac:dyDescent="0.2">
      <c r="A23" s="71">
        <f>IF(C23="","",COUNTA($C$10:C23))</f>
        <v>14</v>
      </c>
      <c r="B23" s="24">
        <v>1</v>
      </c>
      <c r="C23" s="24" t="s">
        <v>29</v>
      </c>
      <c r="D23" s="23"/>
      <c r="E23" s="235">
        <v>5</v>
      </c>
      <c r="F23" s="233">
        <v>2</v>
      </c>
      <c r="G23" s="233" t="s">
        <v>91</v>
      </c>
      <c r="H23" s="203" t="str">
        <f t="shared" si="22"/>
        <v>5B</v>
      </c>
      <c r="I23" s="431">
        <v>26242</v>
      </c>
      <c r="J23" s="431">
        <v>38159</v>
      </c>
      <c r="K23" s="58">
        <f t="shared" si="33"/>
        <v>53</v>
      </c>
      <c r="L23" s="58">
        <f t="shared" si="34"/>
        <v>4</v>
      </c>
      <c r="M23" s="58">
        <f t="shared" si="35"/>
        <v>20</v>
      </c>
      <c r="N23" s="58">
        <f t="shared" si="36"/>
        <v>9</v>
      </c>
      <c r="O23" s="211">
        <f>IF($C23="","",VLOOKUP($K23,'2.年齢給'!$B$7:$C$53,2))</f>
        <v>179240</v>
      </c>
      <c r="P23" s="211">
        <f>IF($C23="","",INDEX('6.参照データ'!$D$6:$AW$36,MATCH($F23,'6.参照データ'!$D$6:$D$36,0),MATCH($H23,'6.参照データ'!$D$6:$AW$6,0)))</f>
        <v>158360</v>
      </c>
      <c r="Q23" s="477">
        <v>0</v>
      </c>
      <c r="R23" s="477"/>
      <c r="S23" s="61">
        <f t="shared" si="23"/>
        <v>337600</v>
      </c>
      <c r="T23" s="486"/>
      <c r="U23" s="486"/>
      <c r="V23" s="486"/>
      <c r="W23" s="486"/>
      <c r="X23" s="65">
        <f t="shared" si="2"/>
        <v>0</v>
      </c>
      <c r="Y23" s="66">
        <f t="shared" si="3"/>
        <v>337600</v>
      </c>
      <c r="Z23" s="131">
        <f t="shared" si="4"/>
        <v>54</v>
      </c>
      <c r="AA23" s="131">
        <f t="shared" si="5"/>
        <v>4</v>
      </c>
      <c r="AB23" s="39">
        <f>IF($C23="","",IF($Z23&gt;$AA$7,0,VLOOKUP($Z23,'2.年齢給'!$B$7:$C$53,2)))</f>
        <v>179240</v>
      </c>
      <c r="AC23" s="125">
        <f t="shared" si="24"/>
        <v>0</v>
      </c>
      <c r="AD23" s="252" t="s">
        <v>91</v>
      </c>
      <c r="AE23" s="77">
        <f t="shared" si="25"/>
        <v>5</v>
      </c>
      <c r="AF23" s="27">
        <f t="shared" si="6"/>
        <v>2</v>
      </c>
      <c r="AG23" s="27">
        <f>IF($AE23="","",VLOOKUP($AE23,'4.号俸表設計'!$V$4:$AF$13,10,FALSE))</f>
        <v>16</v>
      </c>
      <c r="AH23" s="27">
        <f t="shared" si="26"/>
        <v>1</v>
      </c>
      <c r="AI23" s="27">
        <f t="shared" si="7"/>
        <v>3</v>
      </c>
      <c r="AJ23" s="27" t="str">
        <f t="shared" si="27"/>
        <v>5B</v>
      </c>
      <c r="AK23" s="33">
        <f>IF($C23="","",INDEX('6.参照データ'!$D$6:$AW$36,MATCH($AI23,'6.参照データ'!$D$6:$D$36,0),MATCH($AJ23,'6.参照データ'!$D$6:$AW$6,0)))</f>
        <v>163860</v>
      </c>
      <c r="AL23" s="33">
        <f t="shared" si="8"/>
        <v>5500</v>
      </c>
      <c r="AM23" s="27">
        <f t="shared" si="28"/>
        <v>5</v>
      </c>
      <c r="AN23" s="399"/>
      <c r="AO23" s="168">
        <f t="shared" si="29"/>
        <v>5</v>
      </c>
      <c r="AP23" s="27" t="str">
        <f t="shared" si="30"/>
        <v>5B</v>
      </c>
      <c r="AQ23" s="31">
        <f>IF($C23="","",IF($AD23="","",IF($AO23=AM23,0,VLOOKUP($AO23,'4.号俸表設計'!$V$20:$X$29,3,FALSE)-VLOOKUP('1.メイン'!$AM23,'4.号俸表設計'!$V$20:$X$29,3,FALSE))))</f>
        <v>0</v>
      </c>
      <c r="AR23" s="27">
        <f>IF($C23="","",IF($AM23=$AO23,0,VLOOKUP($AO23,'4.号俸表設計'!$V$4:$AF$13,2,FALSE)))</f>
        <v>0</v>
      </c>
      <c r="AS23" s="27">
        <f t="shared" si="9"/>
        <v>0</v>
      </c>
      <c r="AT23" s="27">
        <f>IF($AO23="","",IF($AS23=0,0,ROUNDUP($AS23/VLOOKUP('1.メイン'!$AO23,'4.号俸表設計'!$V$4:$AF$13,3,FALSE),0)+1))</f>
        <v>0</v>
      </c>
      <c r="AU23" s="27">
        <f t="shared" si="10"/>
        <v>0</v>
      </c>
      <c r="AV23" s="31">
        <f>IF($AO23="","",($AU23-1)*VLOOKUP($AO23,'4.号俸表設計'!$V$4:$AF$13,3,FALSE))</f>
        <v>-5500</v>
      </c>
      <c r="AW23" s="31">
        <f t="shared" si="31"/>
        <v>0</v>
      </c>
      <c r="AX23" s="31">
        <f>IF($AO23="","",IF($AW23&lt;=0,0,ROUNDUP($AW23/VLOOKUP($AO23,'4.号俸表設計'!$V$4:$AF$13,6,FALSE),0)))</f>
        <v>0</v>
      </c>
      <c r="AY23" s="31">
        <f t="shared" si="32"/>
        <v>0</v>
      </c>
      <c r="AZ23" s="168">
        <f t="shared" si="11"/>
        <v>3</v>
      </c>
      <c r="BA23" s="27">
        <f>IF($AO23="","",VLOOKUP($AO23,'4.号俸表設計'!$V$4:$AF$13,9,FALSE))</f>
        <v>9</v>
      </c>
      <c r="BB23" s="27">
        <f>IF($AO23="","",VLOOKUP($AO23,'4.号俸表設計'!$V$4:$AF$13,10,FALSE))</f>
        <v>16</v>
      </c>
      <c r="BC23" s="33">
        <f>IF($C23="","",INDEX('6.参照データ'!$D$6:$AW$35,MATCH($AZ23,'6.参照データ'!$D$6:$D$35,0),MATCH($AP23,'6.参照データ'!$D$6:$AW$6,0)))</f>
        <v>163860</v>
      </c>
      <c r="BD23" s="33">
        <f t="shared" si="12"/>
        <v>5500</v>
      </c>
      <c r="BE23" s="33">
        <f t="shared" si="13"/>
        <v>0</v>
      </c>
      <c r="BF23" s="493">
        <v>0</v>
      </c>
      <c r="BG23" s="33">
        <f t="shared" si="14"/>
        <v>0</v>
      </c>
      <c r="BH23" s="33">
        <f t="shared" si="15"/>
        <v>343100</v>
      </c>
      <c r="BI23" s="33">
        <f t="shared" si="16"/>
        <v>5500</v>
      </c>
      <c r="BJ23" s="148">
        <f t="shared" si="17"/>
        <v>1.6291469194312798E-2</v>
      </c>
      <c r="BK23" s="486"/>
      <c r="BL23" s="486"/>
      <c r="BM23" s="486"/>
      <c r="BN23" s="486"/>
      <c r="BO23" s="151">
        <f t="shared" si="18"/>
        <v>0</v>
      </c>
      <c r="BP23" s="33">
        <f t="shared" si="19"/>
        <v>343100</v>
      </c>
      <c r="BQ23" s="180">
        <f t="shared" si="20"/>
        <v>5500</v>
      </c>
      <c r="BR23" s="185">
        <f t="shared" si="21"/>
        <v>1.6291469194312798E-2</v>
      </c>
    </row>
    <row r="24" spans="1:70" s="7" customFormat="1" ht="12" customHeight="1" x14ac:dyDescent="0.2">
      <c r="A24" s="71">
        <f>IF(C24="","",COUNTA($C$10:C24))</f>
        <v>15</v>
      </c>
      <c r="B24" s="24">
        <v>1</v>
      </c>
      <c r="C24" s="24" t="s">
        <v>30</v>
      </c>
      <c r="D24" s="23"/>
      <c r="E24" s="235">
        <v>5</v>
      </c>
      <c r="F24" s="233">
        <v>1</v>
      </c>
      <c r="G24" s="233" t="s">
        <v>91</v>
      </c>
      <c r="H24" s="203" t="str">
        <f t="shared" si="22"/>
        <v>5B</v>
      </c>
      <c r="I24" s="431">
        <v>26389</v>
      </c>
      <c r="J24" s="431">
        <v>34424</v>
      </c>
      <c r="K24" s="58">
        <f t="shared" si="33"/>
        <v>53</v>
      </c>
      <c r="L24" s="58">
        <f t="shared" si="34"/>
        <v>0</v>
      </c>
      <c r="M24" s="58">
        <f t="shared" si="35"/>
        <v>31</v>
      </c>
      <c r="N24" s="58">
        <f t="shared" si="36"/>
        <v>0</v>
      </c>
      <c r="O24" s="211">
        <f>IF($C24="","",VLOOKUP($K24,'2.年齢給'!$B$7:$C$53,2))</f>
        <v>179240</v>
      </c>
      <c r="P24" s="211">
        <f>IF($C24="","",INDEX('6.参照データ'!$D$6:$AW$36,MATCH($F24,'6.参照データ'!$D$6:$D$36,0),MATCH($H24,'6.参照データ'!$D$6:$AW$6,0)))</f>
        <v>152860</v>
      </c>
      <c r="Q24" s="477">
        <v>0</v>
      </c>
      <c r="R24" s="477"/>
      <c r="S24" s="61">
        <f t="shared" si="23"/>
        <v>332100</v>
      </c>
      <c r="T24" s="486"/>
      <c r="U24" s="486"/>
      <c r="V24" s="486"/>
      <c r="W24" s="486"/>
      <c r="X24" s="65">
        <f t="shared" si="2"/>
        <v>0</v>
      </c>
      <c r="Y24" s="66">
        <f t="shared" si="3"/>
        <v>332100</v>
      </c>
      <c r="Z24" s="131">
        <f t="shared" si="4"/>
        <v>54</v>
      </c>
      <c r="AA24" s="131">
        <f t="shared" si="5"/>
        <v>0</v>
      </c>
      <c r="AB24" s="39">
        <f>IF($C24="","",IF($Z24&gt;$AA$7,0,VLOOKUP($Z24,'2.年齢給'!$B$7:$C$53,2)))</f>
        <v>179240</v>
      </c>
      <c r="AC24" s="125">
        <f t="shared" si="24"/>
        <v>0</v>
      </c>
      <c r="AD24" s="252" t="s">
        <v>91</v>
      </c>
      <c r="AE24" s="77">
        <f t="shared" si="25"/>
        <v>5</v>
      </c>
      <c r="AF24" s="27">
        <f t="shared" si="6"/>
        <v>1</v>
      </c>
      <c r="AG24" s="27">
        <f>IF($AE24="","",VLOOKUP($AE24,'4.号俸表設計'!$V$4:$AF$13,10,FALSE))</f>
        <v>16</v>
      </c>
      <c r="AH24" s="27">
        <f t="shared" si="26"/>
        <v>1</v>
      </c>
      <c r="AI24" s="27">
        <f t="shared" si="7"/>
        <v>2</v>
      </c>
      <c r="AJ24" s="27" t="str">
        <f t="shared" si="27"/>
        <v>5B</v>
      </c>
      <c r="AK24" s="33">
        <f>IF($C24="","",INDEX('6.参照データ'!$D$6:$AW$36,MATCH($AI24,'6.参照データ'!$D$6:$D$36,0),MATCH($AJ24,'6.参照データ'!$D$6:$AW$6,0)))</f>
        <v>158360</v>
      </c>
      <c r="AL24" s="33">
        <f t="shared" si="8"/>
        <v>5500</v>
      </c>
      <c r="AM24" s="27">
        <f t="shared" si="28"/>
        <v>5</v>
      </c>
      <c r="AN24" s="399"/>
      <c r="AO24" s="168">
        <f t="shared" si="29"/>
        <v>5</v>
      </c>
      <c r="AP24" s="27" t="str">
        <f t="shared" si="30"/>
        <v>5B</v>
      </c>
      <c r="AQ24" s="31">
        <f>IF($C24="","",IF($AD24="","",IF($AO24=AM24,0,VLOOKUP($AO24,'4.号俸表設計'!$V$20:$X$29,3,FALSE)-VLOOKUP('1.メイン'!$AM24,'4.号俸表設計'!$V$20:$X$29,3,FALSE))))</f>
        <v>0</v>
      </c>
      <c r="AR24" s="27">
        <f>IF($C24="","",IF($AM24=$AO24,0,VLOOKUP($AO24,'4.号俸表設計'!$V$4:$AF$13,2,FALSE)))</f>
        <v>0</v>
      </c>
      <c r="AS24" s="27">
        <f t="shared" si="9"/>
        <v>0</v>
      </c>
      <c r="AT24" s="27">
        <f>IF($AO24="","",IF($AS24=0,0,ROUNDUP($AS24/VLOOKUP('1.メイン'!$AO24,'4.号俸表設計'!$V$4:$AF$13,3,FALSE),0)+1))</f>
        <v>0</v>
      </c>
      <c r="AU24" s="27">
        <f t="shared" si="10"/>
        <v>0</v>
      </c>
      <c r="AV24" s="31">
        <f>IF($AO24="","",($AU24-1)*VLOOKUP($AO24,'4.号俸表設計'!$V$4:$AF$13,3,FALSE))</f>
        <v>-5500</v>
      </c>
      <c r="AW24" s="31">
        <f t="shared" si="31"/>
        <v>0</v>
      </c>
      <c r="AX24" s="31">
        <f>IF($AO24="","",IF($AW24&lt;=0,0,ROUNDUP($AW24/VLOOKUP($AO24,'4.号俸表設計'!$V$4:$AF$13,6,FALSE),0)))</f>
        <v>0</v>
      </c>
      <c r="AY24" s="31">
        <f t="shared" si="32"/>
        <v>0</v>
      </c>
      <c r="AZ24" s="168">
        <f t="shared" si="11"/>
        <v>2</v>
      </c>
      <c r="BA24" s="27">
        <f>IF($AO24="","",VLOOKUP($AO24,'4.号俸表設計'!$V$4:$AF$13,9,FALSE))</f>
        <v>9</v>
      </c>
      <c r="BB24" s="27">
        <f>IF($AO24="","",VLOOKUP($AO24,'4.号俸表設計'!$V$4:$AF$13,10,FALSE))</f>
        <v>16</v>
      </c>
      <c r="BC24" s="33">
        <f>IF($C24="","",INDEX('6.参照データ'!$D$6:$AW$35,MATCH($AZ24,'6.参照データ'!$D$6:$D$35,0),MATCH($AP24,'6.参照データ'!$D$6:$AW$6,0)))</f>
        <v>158360</v>
      </c>
      <c r="BD24" s="33">
        <f t="shared" si="12"/>
        <v>5500</v>
      </c>
      <c r="BE24" s="33">
        <f t="shared" si="13"/>
        <v>0</v>
      </c>
      <c r="BF24" s="493">
        <v>0</v>
      </c>
      <c r="BG24" s="33">
        <f t="shared" si="14"/>
        <v>0</v>
      </c>
      <c r="BH24" s="33">
        <f t="shared" si="15"/>
        <v>337600</v>
      </c>
      <c r="BI24" s="33">
        <f t="shared" si="16"/>
        <v>5500</v>
      </c>
      <c r="BJ24" s="148">
        <f t="shared" si="17"/>
        <v>1.6561276723878349E-2</v>
      </c>
      <c r="BK24" s="486"/>
      <c r="BL24" s="486"/>
      <c r="BM24" s="486"/>
      <c r="BN24" s="486"/>
      <c r="BO24" s="151">
        <f t="shared" si="18"/>
        <v>0</v>
      </c>
      <c r="BP24" s="33">
        <f t="shared" si="19"/>
        <v>337600</v>
      </c>
      <c r="BQ24" s="180">
        <f t="shared" si="20"/>
        <v>5500</v>
      </c>
      <c r="BR24" s="185">
        <f t="shared" si="21"/>
        <v>1.6561276723878349E-2</v>
      </c>
    </row>
    <row r="25" spans="1:70" s="7" customFormat="1" ht="12" customHeight="1" x14ac:dyDescent="0.2">
      <c r="A25" s="71">
        <f>IF(C25="","",COUNTA($C$10:C25))</f>
        <v>16</v>
      </c>
      <c r="B25" s="598">
        <v>1</v>
      </c>
      <c r="C25" s="598" t="s">
        <v>31</v>
      </c>
      <c r="D25" s="599"/>
      <c r="E25" s="600">
        <v>5</v>
      </c>
      <c r="F25" s="601">
        <v>3</v>
      </c>
      <c r="G25" s="601" t="s">
        <v>91</v>
      </c>
      <c r="H25" s="203" t="str">
        <f t="shared" si="22"/>
        <v>5B</v>
      </c>
      <c r="I25" s="602">
        <v>26506</v>
      </c>
      <c r="J25" s="602">
        <v>38285</v>
      </c>
      <c r="K25" s="58">
        <f t="shared" si="33"/>
        <v>52</v>
      </c>
      <c r="L25" s="58">
        <f t="shared" si="34"/>
        <v>8</v>
      </c>
      <c r="M25" s="58">
        <f t="shared" si="35"/>
        <v>20</v>
      </c>
      <c r="N25" s="58">
        <f t="shared" si="36"/>
        <v>5</v>
      </c>
      <c r="O25" s="211">
        <f>IF($C25="","",VLOOKUP($K25,'2.年齢給'!$B$7:$C$53,2))</f>
        <v>179240</v>
      </c>
      <c r="P25" s="211">
        <f>IF($C25="","",INDEX('6.参照データ'!$D$6:$AW$36,MATCH($F25,'6.参照データ'!$D$6:$D$36,0),MATCH($H25,'6.参照データ'!$D$6:$AW$6,0)))</f>
        <v>163860</v>
      </c>
      <c r="Q25" s="603">
        <v>0</v>
      </c>
      <c r="R25" s="603"/>
      <c r="S25" s="61">
        <f t="shared" si="23"/>
        <v>343100</v>
      </c>
      <c r="T25" s="604"/>
      <c r="U25" s="604"/>
      <c r="V25" s="604"/>
      <c r="W25" s="604"/>
      <c r="X25" s="65">
        <f t="shared" si="2"/>
        <v>0</v>
      </c>
      <c r="Y25" s="66">
        <f t="shared" si="3"/>
        <v>343100</v>
      </c>
      <c r="Z25" s="131">
        <f t="shared" si="4"/>
        <v>53</v>
      </c>
      <c r="AA25" s="131">
        <f t="shared" si="5"/>
        <v>8</v>
      </c>
      <c r="AB25" s="39">
        <f>IF($C25="","",IF($Z25&gt;$AA$7,0,VLOOKUP($Z25,'2.年齢給'!$B$7:$C$53,2)))</f>
        <v>179240</v>
      </c>
      <c r="AC25" s="125">
        <f t="shared" si="24"/>
        <v>0</v>
      </c>
      <c r="AD25" s="605" t="s">
        <v>91</v>
      </c>
      <c r="AE25" s="77">
        <f t="shared" si="25"/>
        <v>5</v>
      </c>
      <c r="AF25" s="27">
        <f t="shared" si="6"/>
        <v>3</v>
      </c>
      <c r="AG25" s="27">
        <f>IF($AE25="","",VLOOKUP($AE25,'4.号俸表設計'!$V$4:$AF$13,10,FALSE))</f>
        <v>16</v>
      </c>
      <c r="AH25" s="27">
        <f t="shared" si="26"/>
        <v>1</v>
      </c>
      <c r="AI25" s="27">
        <f t="shared" si="7"/>
        <v>4</v>
      </c>
      <c r="AJ25" s="27" t="str">
        <f t="shared" si="27"/>
        <v>5B</v>
      </c>
      <c r="AK25" s="33">
        <f>IF($C25="","",INDEX('6.参照データ'!$D$6:$AW$36,MATCH($AI25,'6.参照データ'!$D$6:$D$36,0),MATCH($AJ25,'6.参照データ'!$D$6:$AW$6,0)))</f>
        <v>169360</v>
      </c>
      <c r="AL25" s="33">
        <f t="shared" si="8"/>
        <v>5500</v>
      </c>
      <c r="AM25" s="27">
        <f t="shared" si="28"/>
        <v>5</v>
      </c>
      <c r="AN25" s="606"/>
      <c r="AO25" s="168">
        <f t="shared" si="29"/>
        <v>5</v>
      </c>
      <c r="AP25" s="27" t="str">
        <f t="shared" si="30"/>
        <v>5B</v>
      </c>
      <c r="AQ25" s="31">
        <f>IF($C25="","",IF($AD25="","",IF($AO25=AM25,0,VLOOKUP($AO25,'4.号俸表設計'!$V$20:$X$29,3,FALSE)-VLOOKUP('1.メイン'!$AM25,'4.号俸表設計'!$V$20:$X$29,3,FALSE))))</f>
        <v>0</v>
      </c>
      <c r="AR25" s="27">
        <f>IF($C25="","",IF($AM25=$AO25,0,VLOOKUP($AO25,'4.号俸表設計'!$V$4:$AF$13,2,FALSE)))</f>
        <v>0</v>
      </c>
      <c r="AS25" s="27">
        <f t="shared" si="9"/>
        <v>0</v>
      </c>
      <c r="AT25" s="27">
        <f>IF($AO25="","",IF($AS25=0,0,ROUNDUP($AS25/VLOOKUP('1.メイン'!$AO25,'4.号俸表設計'!$V$4:$AF$13,3,FALSE),0)+1))</f>
        <v>0</v>
      </c>
      <c r="AU25" s="27">
        <f t="shared" si="10"/>
        <v>0</v>
      </c>
      <c r="AV25" s="31">
        <f>IF($AO25="","",($AU25-1)*VLOOKUP($AO25,'4.号俸表設計'!$V$4:$AF$13,3,FALSE))</f>
        <v>-5500</v>
      </c>
      <c r="AW25" s="31">
        <f t="shared" si="31"/>
        <v>0</v>
      </c>
      <c r="AX25" s="31">
        <f>IF($AO25="","",IF($AW25&lt;=0,0,ROUNDUP($AW25/VLOOKUP($AO25,'4.号俸表設計'!$V$4:$AF$13,6,FALSE),0)))</f>
        <v>0</v>
      </c>
      <c r="AY25" s="31">
        <f t="shared" si="32"/>
        <v>0</v>
      </c>
      <c r="AZ25" s="168">
        <f t="shared" si="11"/>
        <v>4</v>
      </c>
      <c r="BA25" s="27">
        <f>IF($AO25="","",VLOOKUP($AO25,'4.号俸表設計'!$V$4:$AF$13,9,FALSE))</f>
        <v>9</v>
      </c>
      <c r="BB25" s="27">
        <f>IF($AO25="","",VLOOKUP($AO25,'4.号俸表設計'!$V$4:$AF$13,10,FALSE))</f>
        <v>16</v>
      </c>
      <c r="BC25" s="33">
        <f>IF($C25="","",INDEX('6.参照データ'!$D$6:$AW$35,MATCH($AZ25,'6.参照データ'!$D$6:$D$35,0),MATCH($AP25,'6.参照データ'!$D$6:$AW$6,0)))</f>
        <v>169360</v>
      </c>
      <c r="BD25" s="33">
        <f t="shared" si="12"/>
        <v>5500</v>
      </c>
      <c r="BE25" s="33">
        <f t="shared" si="13"/>
        <v>0</v>
      </c>
      <c r="BF25" s="607">
        <v>0</v>
      </c>
      <c r="BG25" s="33">
        <f t="shared" si="14"/>
        <v>0</v>
      </c>
      <c r="BH25" s="33">
        <f t="shared" si="15"/>
        <v>348600</v>
      </c>
      <c r="BI25" s="33">
        <f t="shared" si="16"/>
        <v>5500</v>
      </c>
      <c r="BJ25" s="148">
        <f t="shared" si="17"/>
        <v>1.6030311862430778E-2</v>
      </c>
      <c r="BK25" s="604"/>
      <c r="BL25" s="604"/>
      <c r="BM25" s="604"/>
      <c r="BN25" s="604"/>
      <c r="BO25" s="151">
        <f t="shared" si="18"/>
        <v>0</v>
      </c>
      <c r="BP25" s="33">
        <f t="shared" si="19"/>
        <v>348600</v>
      </c>
      <c r="BQ25" s="180">
        <f t="shared" si="20"/>
        <v>5500</v>
      </c>
      <c r="BR25" s="185">
        <f t="shared" si="21"/>
        <v>1.6030311862430778E-2</v>
      </c>
    </row>
    <row r="26" spans="1:70" s="7" customFormat="1" ht="12" customHeight="1" x14ac:dyDescent="0.2">
      <c r="A26" s="71">
        <f>IF(C26="","",COUNTA($C$10:C26))</f>
        <v>17</v>
      </c>
      <c r="B26" s="598">
        <v>1</v>
      </c>
      <c r="C26" s="598" t="s">
        <v>32</v>
      </c>
      <c r="D26" s="599"/>
      <c r="E26" s="600">
        <v>5</v>
      </c>
      <c r="F26" s="601">
        <v>4</v>
      </c>
      <c r="G26" s="601" t="s">
        <v>91</v>
      </c>
      <c r="H26" s="203" t="str">
        <f t="shared" si="22"/>
        <v>5B</v>
      </c>
      <c r="I26" s="602">
        <v>26659</v>
      </c>
      <c r="J26" s="602">
        <v>35156</v>
      </c>
      <c r="K26" s="58">
        <f t="shared" si="33"/>
        <v>52</v>
      </c>
      <c r="L26" s="58">
        <f t="shared" si="34"/>
        <v>3</v>
      </c>
      <c r="M26" s="58">
        <f t="shared" si="35"/>
        <v>29</v>
      </c>
      <c r="N26" s="58">
        <f t="shared" si="36"/>
        <v>0</v>
      </c>
      <c r="O26" s="211">
        <f>IF($C26="","",VLOOKUP($K26,'2.年齢給'!$B$7:$C$53,2))</f>
        <v>179240</v>
      </c>
      <c r="P26" s="211">
        <f>IF($C26="","",INDEX('6.参照データ'!$D$6:$AW$36,MATCH($F26,'6.参照データ'!$D$6:$D$36,0),MATCH($H26,'6.参照データ'!$D$6:$AW$6,0)))</f>
        <v>169360</v>
      </c>
      <c r="Q26" s="603">
        <v>0</v>
      </c>
      <c r="R26" s="603"/>
      <c r="S26" s="61">
        <f t="shared" si="23"/>
        <v>348600</v>
      </c>
      <c r="T26" s="604"/>
      <c r="U26" s="604"/>
      <c r="V26" s="604"/>
      <c r="W26" s="604"/>
      <c r="X26" s="65">
        <f t="shared" si="2"/>
        <v>0</v>
      </c>
      <c r="Y26" s="66">
        <f t="shared" si="3"/>
        <v>348600</v>
      </c>
      <c r="Z26" s="131">
        <f t="shared" si="4"/>
        <v>53</v>
      </c>
      <c r="AA26" s="131">
        <f t="shared" si="5"/>
        <v>3</v>
      </c>
      <c r="AB26" s="39">
        <f>IF($C26="","",IF($Z26&gt;$AA$7,0,VLOOKUP($Z26,'2.年齢給'!$B$7:$C$53,2)))</f>
        <v>179240</v>
      </c>
      <c r="AC26" s="125">
        <f t="shared" si="24"/>
        <v>0</v>
      </c>
      <c r="AD26" s="605" t="s">
        <v>91</v>
      </c>
      <c r="AE26" s="77">
        <f t="shared" si="25"/>
        <v>5</v>
      </c>
      <c r="AF26" s="27">
        <f t="shared" si="6"/>
        <v>4</v>
      </c>
      <c r="AG26" s="27">
        <f>IF($AE26="","",VLOOKUP($AE26,'4.号俸表設計'!$V$4:$AF$13,10,FALSE))</f>
        <v>16</v>
      </c>
      <c r="AH26" s="27">
        <f t="shared" si="26"/>
        <v>1</v>
      </c>
      <c r="AI26" s="27">
        <f t="shared" si="7"/>
        <v>5</v>
      </c>
      <c r="AJ26" s="27" t="str">
        <f t="shared" si="27"/>
        <v>5B</v>
      </c>
      <c r="AK26" s="33">
        <f>IF($C26="","",INDEX('6.参照データ'!$D$6:$AW$36,MATCH($AI26,'6.参照データ'!$D$6:$D$36,0),MATCH($AJ26,'6.参照データ'!$D$6:$AW$6,0)))</f>
        <v>174860</v>
      </c>
      <c r="AL26" s="33">
        <f t="shared" si="8"/>
        <v>5500</v>
      </c>
      <c r="AM26" s="27">
        <f t="shared" si="28"/>
        <v>5</v>
      </c>
      <c r="AN26" s="606"/>
      <c r="AO26" s="168">
        <f t="shared" si="29"/>
        <v>5</v>
      </c>
      <c r="AP26" s="27" t="str">
        <f t="shared" si="30"/>
        <v>5B</v>
      </c>
      <c r="AQ26" s="31">
        <f>IF($C26="","",IF($AD26="","",IF($AO26=AM26,0,VLOOKUP($AO26,'4.号俸表設計'!$V$20:$X$29,3,FALSE)-VLOOKUP('1.メイン'!$AM26,'4.号俸表設計'!$V$20:$X$29,3,FALSE))))</f>
        <v>0</v>
      </c>
      <c r="AR26" s="27">
        <f>IF($C26="","",IF($AM26=$AO26,0,VLOOKUP($AO26,'4.号俸表設計'!$V$4:$AF$13,2,FALSE)))</f>
        <v>0</v>
      </c>
      <c r="AS26" s="27">
        <f t="shared" si="9"/>
        <v>0</v>
      </c>
      <c r="AT26" s="27">
        <f>IF($AO26="","",IF($AS26=0,0,ROUNDUP($AS26/VLOOKUP('1.メイン'!$AO26,'4.号俸表設計'!$V$4:$AF$13,3,FALSE),0)+1))</f>
        <v>0</v>
      </c>
      <c r="AU26" s="27">
        <f t="shared" si="10"/>
        <v>0</v>
      </c>
      <c r="AV26" s="31">
        <f>IF($AO26="","",($AU26-1)*VLOOKUP($AO26,'4.号俸表設計'!$V$4:$AF$13,3,FALSE))</f>
        <v>-5500</v>
      </c>
      <c r="AW26" s="31">
        <f t="shared" si="31"/>
        <v>0</v>
      </c>
      <c r="AX26" s="31">
        <f>IF($AO26="","",IF($AW26&lt;=0,0,ROUNDUP($AW26/VLOOKUP($AO26,'4.号俸表設計'!$V$4:$AF$13,6,FALSE),0)))</f>
        <v>0</v>
      </c>
      <c r="AY26" s="31">
        <f t="shared" si="32"/>
        <v>0</v>
      </c>
      <c r="AZ26" s="168">
        <f t="shared" si="11"/>
        <v>5</v>
      </c>
      <c r="BA26" s="27">
        <f>IF($AO26="","",VLOOKUP($AO26,'4.号俸表設計'!$V$4:$AF$13,9,FALSE))</f>
        <v>9</v>
      </c>
      <c r="BB26" s="27">
        <f>IF($AO26="","",VLOOKUP($AO26,'4.号俸表設計'!$V$4:$AF$13,10,FALSE))</f>
        <v>16</v>
      </c>
      <c r="BC26" s="33">
        <f>IF($C26="","",INDEX('6.参照データ'!$D$6:$AW$35,MATCH($AZ26,'6.参照データ'!$D$6:$D$35,0),MATCH($AP26,'6.参照データ'!$D$6:$AW$6,0)))</f>
        <v>174860</v>
      </c>
      <c r="BD26" s="33">
        <f t="shared" si="12"/>
        <v>5500</v>
      </c>
      <c r="BE26" s="33">
        <f t="shared" si="13"/>
        <v>0</v>
      </c>
      <c r="BF26" s="607">
        <v>0</v>
      </c>
      <c r="BG26" s="33">
        <f t="shared" si="14"/>
        <v>0</v>
      </c>
      <c r="BH26" s="33">
        <f t="shared" si="15"/>
        <v>354100</v>
      </c>
      <c r="BI26" s="33">
        <f t="shared" si="16"/>
        <v>5500</v>
      </c>
      <c r="BJ26" s="148">
        <f t="shared" si="17"/>
        <v>1.5777395295467584E-2</v>
      </c>
      <c r="BK26" s="604"/>
      <c r="BL26" s="604"/>
      <c r="BM26" s="604"/>
      <c r="BN26" s="604"/>
      <c r="BO26" s="151">
        <f t="shared" si="18"/>
        <v>0</v>
      </c>
      <c r="BP26" s="33">
        <f t="shared" si="19"/>
        <v>354100</v>
      </c>
      <c r="BQ26" s="180">
        <f t="shared" si="20"/>
        <v>5500</v>
      </c>
      <c r="BR26" s="185">
        <f t="shared" si="21"/>
        <v>1.5777395295467584E-2</v>
      </c>
    </row>
    <row r="27" spans="1:70" s="7" customFormat="1" ht="12" customHeight="1" x14ac:dyDescent="0.2">
      <c r="A27" s="71">
        <f>IF(C27="","",COUNTA($C$10:C27))</f>
        <v>18</v>
      </c>
      <c r="B27" s="598">
        <v>2</v>
      </c>
      <c r="C27" s="598" t="s">
        <v>33</v>
      </c>
      <c r="D27" s="599"/>
      <c r="E27" s="600">
        <v>5</v>
      </c>
      <c r="F27" s="601">
        <v>5</v>
      </c>
      <c r="G27" s="601" t="s">
        <v>91</v>
      </c>
      <c r="H27" s="203" t="str">
        <f t="shared" si="22"/>
        <v>5B</v>
      </c>
      <c r="I27" s="602">
        <v>26756</v>
      </c>
      <c r="J27" s="602">
        <v>36013</v>
      </c>
      <c r="K27" s="58">
        <f t="shared" si="33"/>
        <v>52</v>
      </c>
      <c r="L27" s="58">
        <f t="shared" si="34"/>
        <v>0</v>
      </c>
      <c r="M27" s="58">
        <f t="shared" si="35"/>
        <v>26</v>
      </c>
      <c r="N27" s="58">
        <f t="shared" si="36"/>
        <v>7</v>
      </c>
      <c r="O27" s="211">
        <f>IF($C27="","",VLOOKUP($K27,'2.年齢給'!$B$7:$C$53,2))</f>
        <v>179240</v>
      </c>
      <c r="P27" s="211">
        <f>IF($C27="","",INDEX('6.参照データ'!$D$6:$AW$36,MATCH($F27,'6.参照データ'!$D$6:$D$36,0),MATCH($H27,'6.参照データ'!$D$6:$AW$6,0)))</f>
        <v>174860</v>
      </c>
      <c r="Q27" s="603">
        <v>0</v>
      </c>
      <c r="R27" s="603"/>
      <c r="S27" s="61">
        <f t="shared" si="23"/>
        <v>354100</v>
      </c>
      <c r="T27" s="604"/>
      <c r="U27" s="604"/>
      <c r="V27" s="604"/>
      <c r="W27" s="604"/>
      <c r="X27" s="65">
        <f t="shared" si="2"/>
        <v>0</v>
      </c>
      <c r="Y27" s="66">
        <f t="shared" si="3"/>
        <v>354100</v>
      </c>
      <c r="Z27" s="131">
        <f t="shared" si="4"/>
        <v>53</v>
      </c>
      <c r="AA27" s="131">
        <f t="shared" si="5"/>
        <v>0</v>
      </c>
      <c r="AB27" s="39">
        <f>IF($C27="","",IF($Z27&gt;$AA$7,0,VLOOKUP($Z27,'2.年齢給'!$B$7:$C$53,2)))</f>
        <v>179240</v>
      </c>
      <c r="AC27" s="125">
        <f t="shared" si="24"/>
        <v>0</v>
      </c>
      <c r="AD27" s="605" t="s">
        <v>91</v>
      </c>
      <c r="AE27" s="77">
        <f t="shared" si="25"/>
        <v>5</v>
      </c>
      <c r="AF27" s="27">
        <f t="shared" si="6"/>
        <v>5</v>
      </c>
      <c r="AG27" s="27">
        <f>IF($AE27="","",VLOOKUP($AE27,'4.号俸表設計'!$V$4:$AF$13,10,FALSE))</f>
        <v>16</v>
      </c>
      <c r="AH27" s="27">
        <f t="shared" si="26"/>
        <v>1</v>
      </c>
      <c r="AI27" s="27">
        <f t="shared" si="7"/>
        <v>6</v>
      </c>
      <c r="AJ27" s="27" t="str">
        <f t="shared" si="27"/>
        <v>5B</v>
      </c>
      <c r="AK27" s="33">
        <f>IF($C27="","",INDEX('6.参照データ'!$D$6:$AW$36,MATCH($AI27,'6.参照データ'!$D$6:$D$36,0),MATCH($AJ27,'6.参照データ'!$D$6:$AW$6,0)))</f>
        <v>180360</v>
      </c>
      <c r="AL27" s="33">
        <f t="shared" si="8"/>
        <v>5500</v>
      </c>
      <c r="AM27" s="27">
        <f t="shared" si="28"/>
        <v>5</v>
      </c>
      <c r="AN27" s="606"/>
      <c r="AO27" s="168">
        <f t="shared" si="29"/>
        <v>5</v>
      </c>
      <c r="AP27" s="27" t="str">
        <f t="shared" si="30"/>
        <v>5B</v>
      </c>
      <c r="AQ27" s="31">
        <f>IF($C27="","",IF($AD27="","",IF($AO27=AM27,0,VLOOKUP($AO27,'4.号俸表設計'!$V$20:$X$29,3,FALSE)-VLOOKUP('1.メイン'!$AM27,'4.号俸表設計'!$V$20:$X$29,3,FALSE))))</f>
        <v>0</v>
      </c>
      <c r="AR27" s="27">
        <f>IF($C27="","",IF($AM27=$AO27,0,VLOOKUP($AO27,'4.号俸表設計'!$V$4:$AF$13,2,FALSE)))</f>
        <v>0</v>
      </c>
      <c r="AS27" s="27">
        <f t="shared" si="9"/>
        <v>0</v>
      </c>
      <c r="AT27" s="27">
        <f>IF($AO27="","",IF($AS27=0,0,ROUNDUP($AS27/VLOOKUP('1.メイン'!$AO27,'4.号俸表設計'!$V$4:$AF$13,3,FALSE),0)+1))</f>
        <v>0</v>
      </c>
      <c r="AU27" s="27">
        <f t="shared" si="10"/>
        <v>0</v>
      </c>
      <c r="AV27" s="31">
        <f>IF($AO27="","",($AU27-1)*VLOOKUP($AO27,'4.号俸表設計'!$V$4:$AF$13,3,FALSE))</f>
        <v>-5500</v>
      </c>
      <c r="AW27" s="31">
        <f t="shared" si="31"/>
        <v>0</v>
      </c>
      <c r="AX27" s="31">
        <f>IF($AO27="","",IF($AW27&lt;=0,0,ROUNDUP($AW27/VLOOKUP($AO27,'4.号俸表設計'!$V$4:$AF$13,6,FALSE),0)))</f>
        <v>0</v>
      </c>
      <c r="AY27" s="31">
        <f t="shared" si="32"/>
        <v>0</v>
      </c>
      <c r="AZ27" s="168">
        <f t="shared" si="11"/>
        <v>6</v>
      </c>
      <c r="BA27" s="27">
        <f>IF($AO27="","",VLOOKUP($AO27,'4.号俸表設計'!$V$4:$AF$13,9,FALSE))</f>
        <v>9</v>
      </c>
      <c r="BB27" s="27">
        <f>IF($AO27="","",VLOOKUP($AO27,'4.号俸表設計'!$V$4:$AF$13,10,FALSE))</f>
        <v>16</v>
      </c>
      <c r="BC27" s="33">
        <f>IF($C27="","",INDEX('6.参照データ'!$D$6:$AW$35,MATCH($AZ27,'6.参照データ'!$D$6:$D$35,0),MATCH($AP27,'6.参照データ'!$D$6:$AW$6,0)))</f>
        <v>180360</v>
      </c>
      <c r="BD27" s="33">
        <f t="shared" si="12"/>
        <v>5500</v>
      </c>
      <c r="BE27" s="33">
        <f t="shared" si="13"/>
        <v>0</v>
      </c>
      <c r="BF27" s="607">
        <v>0</v>
      </c>
      <c r="BG27" s="33">
        <f t="shared" si="14"/>
        <v>0</v>
      </c>
      <c r="BH27" s="33">
        <f t="shared" si="15"/>
        <v>359600</v>
      </c>
      <c r="BI27" s="33">
        <f t="shared" si="16"/>
        <v>5500</v>
      </c>
      <c r="BJ27" s="148">
        <f t="shared" si="17"/>
        <v>1.5532335498446766E-2</v>
      </c>
      <c r="BK27" s="604"/>
      <c r="BL27" s="604"/>
      <c r="BM27" s="604"/>
      <c r="BN27" s="604"/>
      <c r="BO27" s="151">
        <f t="shared" si="18"/>
        <v>0</v>
      </c>
      <c r="BP27" s="33">
        <f t="shared" si="19"/>
        <v>359600</v>
      </c>
      <c r="BQ27" s="180">
        <f t="shared" si="20"/>
        <v>5500</v>
      </c>
      <c r="BR27" s="185">
        <f t="shared" si="21"/>
        <v>1.5532335498446766E-2</v>
      </c>
    </row>
    <row r="28" spans="1:70" s="7" customFormat="1" ht="12" customHeight="1" x14ac:dyDescent="0.2">
      <c r="A28" s="71">
        <f>IF(C28="","",COUNTA($C$10:C28))</f>
        <v>19</v>
      </c>
      <c r="B28" s="598">
        <v>1</v>
      </c>
      <c r="C28" s="598" t="s">
        <v>34</v>
      </c>
      <c r="D28" s="599"/>
      <c r="E28" s="600">
        <v>5</v>
      </c>
      <c r="F28" s="601">
        <v>2</v>
      </c>
      <c r="G28" s="601" t="s">
        <v>91</v>
      </c>
      <c r="H28" s="203" t="str">
        <f t="shared" si="22"/>
        <v>5B</v>
      </c>
      <c r="I28" s="602">
        <v>27465</v>
      </c>
      <c r="J28" s="602">
        <v>35522</v>
      </c>
      <c r="K28" s="58">
        <f t="shared" si="33"/>
        <v>50</v>
      </c>
      <c r="L28" s="58">
        <f t="shared" si="34"/>
        <v>0</v>
      </c>
      <c r="M28" s="58">
        <f t="shared" si="35"/>
        <v>28</v>
      </c>
      <c r="N28" s="58">
        <f t="shared" si="36"/>
        <v>0</v>
      </c>
      <c r="O28" s="211">
        <f>IF($C28="","",VLOOKUP($K28,'2.年齢給'!$B$7:$C$53,2))</f>
        <v>179240</v>
      </c>
      <c r="P28" s="211">
        <f>IF($C28="","",INDEX('6.参照データ'!$D$6:$AW$36,MATCH($F28,'6.参照データ'!$D$6:$D$36,0),MATCH($H28,'6.参照データ'!$D$6:$AW$6,0)))</f>
        <v>158360</v>
      </c>
      <c r="Q28" s="603">
        <v>0</v>
      </c>
      <c r="R28" s="603"/>
      <c r="S28" s="61">
        <f t="shared" si="23"/>
        <v>337600</v>
      </c>
      <c r="T28" s="604"/>
      <c r="U28" s="604"/>
      <c r="V28" s="604"/>
      <c r="W28" s="604"/>
      <c r="X28" s="65">
        <f t="shared" si="2"/>
        <v>0</v>
      </c>
      <c r="Y28" s="66">
        <f t="shared" si="3"/>
        <v>337600</v>
      </c>
      <c r="Z28" s="131">
        <f t="shared" si="4"/>
        <v>51</v>
      </c>
      <c r="AA28" s="131">
        <f t="shared" si="5"/>
        <v>0</v>
      </c>
      <c r="AB28" s="39">
        <f>IF($C28="","",IF($Z28&gt;$AA$7,0,VLOOKUP($Z28,'2.年齢給'!$B$7:$C$53,2)))</f>
        <v>179240</v>
      </c>
      <c r="AC28" s="125">
        <f t="shared" si="24"/>
        <v>0</v>
      </c>
      <c r="AD28" s="605" t="s">
        <v>91</v>
      </c>
      <c r="AE28" s="77">
        <f t="shared" si="25"/>
        <v>5</v>
      </c>
      <c r="AF28" s="27">
        <f t="shared" si="6"/>
        <v>2</v>
      </c>
      <c r="AG28" s="27">
        <f>IF($AE28="","",VLOOKUP($AE28,'4.号俸表設計'!$V$4:$AF$13,10,FALSE))</f>
        <v>16</v>
      </c>
      <c r="AH28" s="27">
        <f t="shared" si="26"/>
        <v>1</v>
      </c>
      <c r="AI28" s="27">
        <f t="shared" si="7"/>
        <v>3</v>
      </c>
      <c r="AJ28" s="27" t="str">
        <f t="shared" si="27"/>
        <v>5B</v>
      </c>
      <c r="AK28" s="33">
        <f>IF($C28="","",INDEX('6.参照データ'!$D$6:$AW$36,MATCH($AI28,'6.参照データ'!$D$6:$D$36,0),MATCH($AJ28,'6.参照データ'!$D$6:$AW$6,0)))</f>
        <v>163860</v>
      </c>
      <c r="AL28" s="33">
        <f t="shared" si="8"/>
        <v>5500</v>
      </c>
      <c r="AM28" s="27">
        <f t="shared" si="28"/>
        <v>5</v>
      </c>
      <c r="AN28" s="606"/>
      <c r="AO28" s="168">
        <f t="shared" si="29"/>
        <v>5</v>
      </c>
      <c r="AP28" s="27" t="str">
        <f t="shared" si="30"/>
        <v>5B</v>
      </c>
      <c r="AQ28" s="31">
        <f>IF($C28="","",IF($AD28="","",IF($AO28=AM28,0,VLOOKUP($AO28,'4.号俸表設計'!$V$20:$X$29,3,FALSE)-VLOOKUP('1.メイン'!$AM28,'4.号俸表設計'!$V$20:$X$29,3,FALSE))))</f>
        <v>0</v>
      </c>
      <c r="AR28" s="27">
        <f>IF($C28="","",IF($AM28=$AO28,0,VLOOKUP($AO28,'4.号俸表設計'!$V$4:$AF$13,2,FALSE)))</f>
        <v>0</v>
      </c>
      <c r="AS28" s="27">
        <f t="shared" si="9"/>
        <v>0</v>
      </c>
      <c r="AT28" s="27">
        <f>IF($AO28="","",IF($AS28=0,0,ROUNDUP($AS28/VLOOKUP('1.メイン'!$AO28,'4.号俸表設計'!$V$4:$AF$13,3,FALSE),0)+1))</f>
        <v>0</v>
      </c>
      <c r="AU28" s="27">
        <f t="shared" si="10"/>
        <v>0</v>
      </c>
      <c r="AV28" s="31">
        <f>IF($AO28="","",($AU28-1)*VLOOKUP($AO28,'4.号俸表設計'!$V$4:$AF$13,3,FALSE))</f>
        <v>-5500</v>
      </c>
      <c r="AW28" s="31">
        <f t="shared" si="31"/>
        <v>0</v>
      </c>
      <c r="AX28" s="31">
        <f>IF($AO28="","",IF($AW28&lt;=0,0,ROUNDUP($AW28/VLOOKUP($AO28,'4.号俸表設計'!$V$4:$AF$13,6,FALSE),0)))</f>
        <v>0</v>
      </c>
      <c r="AY28" s="31">
        <f t="shared" si="32"/>
        <v>0</v>
      </c>
      <c r="AZ28" s="168">
        <f t="shared" si="11"/>
        <v>3</v>
      </c>
      <c r="BA28" s="27">
        <f>IF($AO28="","",VLOOKUP($AO28,'4.号俸表設計'!$V$4:$AF$13,9,FALSE))</f>
        <v>9</v>
      </c>
      <c r="BB28" s="27">
        <f>IF($AO28="","",VLOOKUP($AO28,'4.号俸表設計'!$V$4:$AF$13,10,FALSE))</f>
        <v>16</v>
      </c>
      <c r="BC28" s="33">
        <f>IF($C28="","",INDEX('6.参照データ'!$D$6:$AW$35,MATCH($AZ28,'6.参照データ'!$D$6:$D$35,0),MATCH($AP28,'6.参照データ'!$D$6:$AW$6,0)))</f>
        <v>163860</v>
      </c>
      <c r="BD28" s="33">
        <f t="shared" si="12"/>
        <v>5500</v>
      </c>
      <c r="BE28" s="33">
        <f t="shared" si="13"/>
        <v>0</v>
      </c>
      <c r="BF28" s="607">
        <v>0</v>
      </c>
      <c r="BG28" s="33">
        <f t="shared" si="14"/>
        <v>0</v>
      </c>
      <c r="BH28" s="33">
        <f t="shared" si="15"/>
        <v>343100</v>
      </c>
      <c r="BI28" s="33">
        <f t="shared" si="16"/>
        <v>5500</v>
      </c>
      <c r="BJ28" s="148">
        <f t="shared" si="17"/>
        <v>1.6291469194312798E-2</v>
      </c>
      <c r="BK28" s="604"/>
      <c r="BL28" s="604"/>
      <c r="BM28" s="604"/>
      <c r="BN28" s="604"/>
      <c r="BO28" s="151">
        <f t="shared" si="18"/>
        <v>0</v>
      </c>
      <c r="BP28" s="33">
        <f t="shared" si="19"/>
        <v>343100</v>
      </c>
      <c r="BQ28" s="180">
        <f t="shared" si="20"/>
        <v>5500</v>
      </c>
      <c r="BR28" s="185">
        <f t="shared" si="21"/>
        <v>1.6291469194312798E-2</v>
      </c>
    </row>
    <row r="29" spans="1:70" s="7" customFormat="1" ht="12" customHeight="1" x14ac:dyDescent="0.2">
      <c r="A29" s="71">
        <f>IF(C29="","",COUNTA($C$10:C29))</f>
        <v>20</v>
      </c>
      <c r="B29" s="598">
        <v>1</v>
      </c>
      <c r="C29" s="598" t="s">
        <v>35</v>
      </c>
      <c r="D29" s="599"/>
      <c r="E29" s="600">
        <v>5</v>
      </c>
      <c r="F29" s="601">
        <v>7</v>
      </c>
      <c r="G29" s="601" t="s">
        <v>91</v>
      </c>
      <c r="H29" s="203" t="str">
        <f t="shared" si="22"/>
        <v>5B</v>
      </c>
      <c r="I29" s="602">
        <v>27528</v>
      </c>
      <c r="J29" s="602">
        <v>36431</v>
      </c>
      <c r="K29" s="58">
        <f t="shared" si="33"/>
        <v>49</v>
      </c>
      <c r="L29" s="58">
        <f t="shared" si="34"/>
        <v>10</v>
      </c>
      <c r="M29" s="58">
        <f t="shared" si="35"/>
        <v>25</v>
      </c>
      <c r="N29" s="58">
        <f t="shared" si="36"/>
        <v>6</v>
      </c>
      <c r="O29" s="211">
        <f>IF($C29="","",VLOOKUP($K29,'2.年齢給'!$B$7:$C$53,2))</f>
        <v>177740</v>
      </c>
      <c r="P29" s="211">
        <f>IF($C29="","",INDEX('6.参照データ'!$D$6:$AW$36,MATCH($F29,'6.参照データ'!$D$6:$D$36,0),MATCH($H29,'6.参照データ'!$D$6:$AW$6,0)))</f>
        <v>185860</v>
      </c>
      <c r="Q29" s="603">
        <v>0</v>
      </c>
      <c r="R29" s="603"/>
      <c r="S29" s="61">
        <f t="shared" si="23"/>
        <v>363600</v>
      </c>
      <c r="T29" s="604"/>
      <c r="U29" s="604"/>
      <c r="V29" s="604"/>
      <c r="W29" s="604"/>
      <c r="X29" s="65">
        <f t="shared" si="2"/>
        <v>0</v>
      </c>
      <c r="Y29" s="66">
        <f t="shared" si="3"/>
        <v>363600</v>
      </c>
      <c r="Z29" s="131">
        <f t="shared" si="4"/>
        <v>50</v>
      </c>
      <c r="AA29" s="131">
        <f t="shared" si="5"/>
        <v>10</v>
      </c>
      <c r="AB29" s="39">
        <f>IF($C29="","",IF($Z29&gt;$AA$7,0,VLOOKUP($Z29,'2.年齢給'!$B$7:$C$53,2)))</f>
        <v>179240</v>
      </c>
      <c r="AC29" s="125">
        <f t="shared" si="24"/>
        <v>1500</v>
      </c>
      <c r="AD29" s="605" t="s">
        <v>91</v>
      </c>
      <c r="AE29" s="77">
        <f t="shared" si="25"/>
        <v>5</v>
      </c>
      <c r="AF29" s="27">
        <f t="shared" si="6"/>
        <v>7</v>
      </c>
      <c r="AG29" s="27">
        <f>IF($AE29="","",VLOOKUP($AE29,'4.号俸表設計'!$V$4:$AF$13,10,FALSE))</f>
        <v>16</v>
      </c>
      <c r="AH29" s="27">
        <f t="shared" si="26"/>
        <v>1</v>
      </c>
      <c r="AI29" s="27">
        <f t="shared" si="7"/>
        <v>8</v>
      </c>
      <c r="AJ29" s="27" t="str">
        <f t="shared" si="27"/>
        <v>5B</v>
      </c>
      <c r="AK29" s="33">
        <f>IF($C29="","",INDEX('6.参照データ'!$D$6:$AW$36,MATCH($AI29,'6.参照データ'!$D$6:$D$36,0),MATCH($AJ29,'6.参照データ'!$D$6:$AW$6,0)))</f>
        <v>191360</v>
      </c>
      <c r="AL29" s="33">
        <f t="shared" si="8"/>
        <v>5500</v>
      </c>
      <c r="AM29" s="27">
        <f t="shared" si="28"/>
        <v>5</v>
      </c>
      <c r="AN29" s="606"/>
      <c r="AO29" s="168">
        <f t="shared" si="29"/>
        <v>5</v>
      </c>
      <c r="AP29" s="27" t="str">
        <f t="shared" si="30"/>
        <v>5B</v>
      </c>
      <c r="AQ29" s="31">
        <f>IF($C29="","",IF($AD29="","",IF($AO29=AM29,0,VLOOKUP($AO29,'4.号俸表設計'!$V$20:$X$29,3,FALSE)-VLOOKUP('1.メイン'!$AM29,'4.号俸表設計'!$V$20:$X$29,3,FALSE))))</f>
        <v>0</v>
      </c>
      <c r="AR29" s="27">
        <f>IF($C29="","",IF($AM29=$AO29,0,VLOOKUP($AO29,'4.号俸表設計'!$V$4:$AF$13,2,FALSE)))</f>
        <v>0</v>
      </c>
      <c r="AS29" s="27">
        <f t="shared" si="9"/>
        <v>0</v>
      </c>
      <c r="AT29" s="27">
        <f>IF($AO29="","",IF($AS29=0,0,ROUNDUP($AS29/VLOOKUP('1.メイン'!$AO29,'4.号俸表設計'!$V$4:$AF$13,3,FALSE),0)+1))</f>
        <v>0</v>
      </c>
      <c r="AU29" s="27">
        <f t="shared" si="10"/>
        <v>0</v>
      </c>
      <c r="AV29" s="31">
        <f>IF($AO29="","",($AU29-1)*VLOOKUP($AO29,'4.号俸表設計'!$V$4:$AF$13,3,FALSE))</f>
        <v>-5500</v>
      </c>
      <c r="AW29" s="31">
        <f t="shared" si="31"/>
        <v>0</v>
      </c>
      <c r="AX29" s="31">
        <f>IF($AO29="","",IF($AW29&lt;=0,0,ROUNDUP($AW29/VLOOKUP($AO29,'4.号俸表設計'!$V$4:$AF$13,6,FALSE),0)))</f>
        <v>0</v>
      </c>
      <c r="AY29" s="31">
        <f t="shared" si="32"/>
        <v>0</v>
      </c>
      <c r="AZ29" s="168">
        <f t="shared" si="11"/>
        <v>8</v>
      </c>
      <c r="BA29" s="27">
        <f>IF($AO29="","",VLOOKUP($AO29,'4.号俸表設計'!$V$4:$AF$13,9,FALSE))</f>
        <v>9</v>
      </c>
      <c r="BB29" s="27">
        <f>IF($AO29="","",VLOOKUP($AO29,'4.号俸表設計'!$V$4:$AF$13,10,FALSE))</f>
        <v>16</v>
      </c>
      <c r="BC29" s="33">
        <f>IF($C29="","",INDEX('6.参照データ'!$D$6:$AW$35,MATCH($AZ29,'6.参照データ'!$D$6:$D$35,0),MATCH($AP29,'6.参照データ'!$D$6:$AW$6,0)))</f>
        <v>191360</v>
      </c>
      <c r="BD29" s="33">
        <f t="shared" si="12"/>
        <v>5500</v>
      </c>
      <c r="BE29" s="33">
        <f t="shared" si="13"/>
        <v>0</v>
      </c>
      <c r="BF29" s="607">
        <v>0</v>
      </c>
      <c r="BG29" s="33">
        <f t="shared" si="14"/>
        <v>0</v>
      </c>
      <c r="BH29" s="33">
        <f t="shared" si="15"/>
        <v>370600</v>
      </c>
      <c r="BI29" s="33">
        <f t="shared" si="16"/>
        <v>7000</v>
      </c>
      <c r="BJ29" s="148">
        <f t="shared" si="17"/>
        <v>1.9251925192519254E-2</v>
      </c>
      <c r="BK29" s="604"/>
      <c r="BL29" s="604"/>
      <c r="BM29" s="604"/>
      <c r="BN29" s="604"/>
      <c r="BO29" s="151">
        <f t="shared" si="18"/>
        <v>0</v>
      </c>
      <c r="BP29" s="33">
        <f t="shared" si="19"/>
        <v>370600</v>
      </c>
      <c r="BQ29" s="180">
        <f t="shared" si="20"/>
        <v>7000</v>
      </c>
      <c r="BR29" s="185">
        <f t="shared" si="21"/>
        <v>1.9251925192519254E-2</v>
      </c>
    </row>
    <row r="30" spans="1:70" s="7" customFormat="1" ht="12" customHeight="1" x14ac:dyDescent="0.2">
      <c r="A30" s="71">
        <f>IF(C30="","",COUNTA($C$10:C30))</f>
        <v>21</v>
      </c>
      <c r="B30" s="598">
        <v>1</v>
      </c>
      <c r="C30" s="598" t="s">
        <v>36</v>
      </c>
      <c r="D30" s="599"/>
      <c r="E30" s="600">
        <v>5</v>
      </c>
      <c r="F30" s="601">
        <v>7</v>
      </c>
      <c r="G30" s="601" t="s">
        <v>91</v>
      </c>
      <c r="H30" s="203" t="str">
        <f t="shared" si="22"/>
        <v>5B</v>
      </c>
      <c r="I30" s="602">
        <v>27536</v>
      </c>
      <c r="J30" s="602">
        <v>34927</v>
      </c>
      <c r="K30" s="58">
        <f t="shared" si="33"/>
        <v>49</v>
      </c>
      <c r="L30" s="58">
        <f t="shared" si="34"/>
        <v>10</v>
      </c>
      <c r="M30" s="58">
        <f t="shared" si="35"/>
        <v>29</v>
      </c>
      <c r="N30" s="58">
        <f t="shared" si="36"/>
        <v>7</v>
      </c>
      <c r="O30" s="211">
        <f>IF($C30="","",VLOOKUP($K30,'2.年齢給'!$B$7:$C$53,2))</f>
        <v>177740</v>
      </c>
      <c r="P30" s="211">
        <f>IF($C30="","",INDEX('6.参照データ'!$D$6:$AW$36,MATCH($F30,'6.参照データ'!$D$6:$D$36,0),MATCH($H30,'6.参照データ'!$D$6:$AW$6,0)))</f>
        <v>185860</v>
      </c>
      <c r="Q30" s="603">
        <v>0</v>
      </c>
      <c r="R30" s="603"/>
      <c r="S30" s="61">
        <f t="shared" si="23"/>
        <v>363600</v>
      </c>
      <c r="T30" s="604"/>
      <c r="U30" s="604"/>
      <c r="V30" s="604"/>
      <c r="W30" s="604"/>
      <c r="X30" s="65">
        <f t="shared" si="2"/>
        <v>0</v>
      </c>
      <c r="Y30" s="66">
        <f t="shared" si="3"/>
        <v>363600</v>
      </c>
      <c r="Z30" s="131">
        <f t="shared" si="4"/>
        <v>50</v>
      </c>
      <c r="AA30" s="131">
        <f t="shared" si="5"/>
        <v>10</v>
      </c>
      <c r="AB30" s="39">
        <f>IF($C30="","",IF($Z30&gt;$AA$7,0,VLOOKUP($Z30,'2.年齢給'!$B$7:$C$53,2)))</f>
        <v>179240</v>
      </c>
      <c r="AC30" s="125">
        <f t="shared" si="24"/>
        <v>1500</v>
      </c>
      <c r="AD30" s="605" t="s">
        <v>91</v>
      </c>
      <c r="AE30" s="77">
        <f t="shared" si="25"/>
        <v>5</v>
      </c>
      <c r="AF30" s="27">
        <f t="shared" si="6"/>
        <v>7</v>
      </c>
      <c r="AG30" s="27">
        <f>IF($AE30="","",VLOOKUP($AE30,'4.号俸表設計'!$V$4:$AF$13,10,FALSE))</f>
        <v>16</v>
      </c>
      <c r="AH30" s="27">
        <f t="shared" si="26"/>
        <v>1</v>
      </c>
      <c r="AI30" s="27">
        <f t="shared" si="7"/>
        <v>8</v>
      </c>
      <c r="AJ30" s="27" t="str">
        <f t="shared" si="27"/>
        <v>5B</v>
      </c>
      <c r="AK30" s="33">
        <f>IF($C30="","",INDEX('6.参照データ'!$D$6:$AW$36,MATCH($AI30,'6.参照データ'!$D$6:$D$36,0),MATCH($AJ30,'6.参照データ'!$D$6:$AW$6,0)))</f>
        <v>191360</v>
      </c>
      <c r="AL30" s="33">
        <f t="shared" si="8"/>
        <v>5500</v>
      </c>
      <c r="AM30" s="27">
        <f t="shared" si="28"/>
        <v>5</v>
      </c>
      <c r="AN30" s="608"/>
      <c r="AO30" s="168">
        <f t="shared" si="29"/>
        <v>5</v>
      </c>
      <c r="AP30" s="27" t="str">
        <f t="shared" si="30"/>
        <v>5B</v>
      </c>
      <c r="AQ30" s="31">
        <f>IF($C30="","",IF($AD30="","",IF($AO30=AM30,0,VLOOKUP($AO30,'4.号俸表設計'!$V$20:$X$29,3,FALSE)-VLOOKUP('1.メイン'!$AM30,'4.号俸表設計'!$V$20:$X$29,3,FALSE))))</f>
        <v>0</v>
      </c>
      <c r="AR30" s="27">
        <f>IF($C30="","",IF($AM30=$AO30,0,VLOOKUP($AO30,'4.号俸表設計'!$V$4:$AF$13,2,FALSE)))</f>
        <v>0</v>
      </c>
      <c r="AS30" s="27">
        <f t="shared" si="9"/>
        <v>0</v>
      </c>
      <c r="AT30" s="27">
        <f>IF($AO30="","",IF($AS30=0,0,ROUNDUP($AS30/VLOOKUP('1.メイン'!$AO30,'4.号俸表設計'!$V$4:$AF$13,3,FALSE),0)+1))</f>
        <v>0</v>
      </c>
      <c r="AU30" s="27">
        <f t="shared" si="10"/>
        <v>0</v>
      </c>
      <c r="AV30" s="31">
        <f>IF($AO30="","",($AU30-1)*VLOOKUP($AO30,'4.号俸表設計'!$V$4:$AF$13,3,FALSE))</f>
        <v>-5500</v>
      </c>
      <c r="AW30" s="31">
        <f t="shared" si="31"/>
        <v>0</v>
      </c>
      <c r="AX30" s="31">
        <f>IF($AO30="","",IF($AW30&lt;=0,0,ROUNDUP($AW30/VLOOKUP($AO30,'4.号俸表設計'!$V$4:$AF$13,6,FALSE),0)))</f>
        <v>0</v>
      </c>
      <c r="AY30" s="31">
        <f t="shared" si="32"/>
        <v>0</v>
      </c>
      <c r="AZ30" s="168">
        <f t="shared" si="11"/>
        <v>8</v>
      </c>
      <c r="BA30" s="27">
        <f>IF($AO30="","",VLOOKUP($AO30,'4.号俸表設計'!$V$4:$AF$13,9,FALSE))</f>
        <v>9</v>
      </c>
      <c r="BB30" s="27">
        <f>IF($AO30="","",VLOOKUP($AO30,'4.号俸表設計'!$V$4:$AF$13,10,FALSE))</f>
        <v>16</v>
      </c>
      <c r="BC30" s="33">
        <f>IF($C30="","",INDEX('6.参照データ'!$D$6:$AW$35,MATCH($AZ30,'6.参照データ'!$D$6:$D$35,0),MATCH($AP30,'6.参照データ'!$D$6:$AW$6,0)))</f>
        <v>191360</v>
      </c>
      <c r="BD30" s="33">
        <f t="shared" si="12"/>
        <v>5500</v>
      </c>
      <c r="BE30" s="33">
        <f t="shared" si="13"/>
        <v>0</v>
      </c>
      <c r="BF30" s="607">
        <v>0</v>
      </c>
      <c r="BG30" s="33">
        <f t="shared" si="14"/>
        <v>0</v>
      </c>
      <c r="BH30" s="33">
        <f t="shared" si="15"/>
        <v>370600</v>
      </c>
      <c r="BI30" s="33">
        <f t="shared" si="16"/>
        <v>7000</v>
      </c>
      <c r="BJ30" s="148">
        <f t="shared" si="17"/>
        <v>1.9251925192519254E-2</v>
      </c>
      <c r="BK30" s="604"/>
      <c r="BL30" s="604"/>
      <c r="BM30" s="604"/>
      <c r="BN30" s="604"/>
      <c r="BO30" s="151">
        <f t="shared" si="18"/>
        <v>0</v>
      </c>
      <c r="BP30" s="33">
        <f t="shared" si="19"/>
        <v>370600</v>
      </c>
      <c r="BQ30" s="180">
        <f t="shared" si="20"/>
        <v>7000</v>
      </c>
      <c r="BR30" s="185">
        <f t="shared" si="21"/>
        <v>1.9251925192519254E-2</v>
      </c>
    </row>
    <row r="31" spans="1:70" s="7" customFormat="1" ht="12" customHeight="1" x14ac:dyDescent="0.2">
      <c r="A31" s="71">
        <f>IF(C31="","",COUNTA($C$10:C31))</f>
        <v>22</v>
      </c>
      <c r="B31" s="598">
        <v>1</v>
      </c>
      <c r="C31" s="598" t="s">
        <v>37</v>
      </c>
      <c r="D31" s="599"/>
      <c r="E31" s="600">
        <v>7</v>
      </c>
      <c r="F31" s="601">
        <v>4</v>
      </c>
      <c r="G31" s="601" t="s">
        <v>91</v>
      </c>
      <c r="H31" s="203" t="str">
        <f t="shared" si="22"/>
        <v>7B</v>
      </c>
      <c r="I31" s="602">
        <v>27604</v>
      </c>
      <c r="J31" s="602">
        <v>37073</v>
      </c>
      <c r="K31" s="58">
        <f t="shared" si="33"/>
        <v>49</v>
      </c>
      <c r="L31" s="58">
        <f t="shared" si="34"/>
        <v>8</v>
      </c>
      <c r="M31" s="58">
        <f t="shared" si="35"/>
        <v>23</v>
      </c>
      <c r="N31" s="58">
        <f t="shared" si="36"/>
        <v>9</v>
      </c>
      <c r="O31" s="211">
        <f>IF($C31="","",VLOOKUP($K31,'2.年齢給'!$B$7:$C$53,2))</f>
        <v>177740</v>
      </c>
      <c r="P31" s="211">
        <f>IF($C31="","",INDEX('6.参照データ'!$D$6:$AW$36,MATCH($F31,'6.参照データ'!$D$6:$D$36,0),MATCH($H31,'6.参照データ'!$D$6:$AW$6,0)))</f>
        <v>235860</v>
      </c>
      <c r="Q31" s="603">
        <v>0</v>
      </c>
      <c r="R31" s="603"/>
      <c r="S31" s="61">
        <f t="shared" si="23"/>
        <v>413600</v>
      </c>
      <c r="T31" s="604"/>
      <c r="U31" s="604"/>
      <c r="V31" s="604"/>
      <c r="W31" s="604"/>
      <c r="X31" s="65">
        <f t="shared" si="2"/>
        <v>0</v>
      </c>
      <c r="Y31" s="66">
        <f t="shared" si="3"/>
        <v>413600</v>
      </c>
      <c r="Z31" s="131">
        <f t="shared" si="4"/>
        <v>50</v>
      </c>
      <c r="AA31" s="131">
        <f t="shared" si="5"/>
        <v>8</v>
      </c>
      <c r="AB31" s="39">
        <f>IF($C31="","",IF($Z31&gt;$AA$7,0,VLOOKUP($Z31,'2.年齢給'!$B$7:$C$53,2)))</f>
        <v>179240</v>
      </c>
      <c r="AC31" s="125">
        <f t="shared" si="24"/>
        <v>1500</v>
      </c>
      <c r="AD31" s="605" t="s">
        <v>91</v>
      </c>
      <c r="AE31" s="77">
        <f t="shared" si="25"/>
        <v>7</v>
      </c>
      <c r="AF31" s="27">
        <f t="shared" si="6"/>
        <v>4</v>
      </c>
      <c r="AG31" s="27">
        <f>IF($AE31="","",VLOOKUP($AE31,'4.号俸表設計'!$V$4:$AF$13,10,FALSE))</f>
        <v>21</v>
      </c>
      <c r="AH31" s="27">
        <f t="shared" si="26"/>
        <v>1</v>
      </c>
      <c r="AI31" s="27">
        <f t="shared" si="7"/>
        <v>5</v>
      </c>
      <c r="AJ31" s="27" t="str">
        <f t="shared" si="27"/>
        <v>7B</v>
      </c>
      <c r="AK31" s="33">
        <f>IF($C31="","",INDEX('6.参照データ'!$D$6:$AW$36,MATCH($AI31,'6.参照データ'!$D$6:$D$36,0),MATCH($AJ31,'6.参照データ'!$D$6:$AW$6,0)))</f>
        <v>241860</v>
      </c>
      <c r="AL31" s="33">
        <f t="shared" si="8"/>
        <v>6000</v>
      </c>
      <c r="AM31" s="27">
        <f t="shared" si="28"/>
        <v>7</v>
      </c>
      <c r="AN31" s="606"/>
      <c r="AO31" s="168">
        <f t="shared" si="29"/>
        <v>7</v>
      </c>
      <c r="AP31" s="27" t="str">
        <f t="shared" si="30"/>
        <v>7B</v>
      </c>
      <c r="AQ31" s="31">
        <f>IF($C31="","",IF($AD31="","",IF($AO31=AM31,0,VLOOKUP($AO31,'4.号俸表設計'!$V$20:$X$29,3,FALSE)-VLOOKUP('1.メイン'!$AM31,'4.号俸表設計'!$V$20:$X$29,3,FALSE))))</f>
        <v>0</v>
      </c>
      <c r="AR31" s="27">
        <f>IF($C31="","",IF($AM31=$AO31,0,VLOOKUP($AO31,'4.号俸表設計'!$V$4:$AF$13,2,FALSE)))</f>
        <v>0</v>
      </c>
      <c r="AS31" s="27">
        <f t="shared" si="9"/>
        <v>0</v>
      </c>
      <c r="AT31" s="27">
        <f>IF($AO31="","",IF($AS31=0,0,ROUNDUP($AS31/VLOOKUP('1.メイン'!$AO31,'4.号俸表設計'!$V$4:$AF$13,3,FALSE),0)+1))</f>
        <v>0</v>
      </c>
      <c r="AU31" s="27">
        <f t="shared" si="10"/>
        <v>0</v>
      </c>
      <c r="AV31" s="31">
        <f>IF($AO31="","",($AU31-1)*VLOOKUP($AO31,'4.号俸表設計'!$V$4:$AF$13,3,FALSE))</f>
        <v>-6000</v>
      </c>
      <c r="AW31" s="31">
        <f t="shared" si="31"/>
        <v>0</v>
      </c>
      <c r="AX31" s="31">
        <f>IF($AO31="","",IF($AW31&lt;=0,0,ROUNDUP($AW31/VLOOKUP($AO31,'4.号俸表設計'!$V$4:$AF$13,6,FALSE),0)))</f>
        <v>0</v>
      </c>
      <c r="AY31" s="31">
        <f t="shared" si="32"/>
        <v>0</v>
      </c>
      <c r="AZ31" s="168">
        <f t="shared" si="11"/>
        <v>5</v>
      </c>
      <c r="BA31" s="27">
        <f>IF($AO31="","",VLOOKUP($AO31,'4.号俸表設計'!$V$4:$AF$13,9,FALSE))</f>
        <v>11</v>
      </c>
      <c r="BB31" s="27">
        <f>IF($AO31="","",VLOOKUP($AO31,'4.号俸表設計'!$V$4:$AF$13,10,FALSE))</f>
        <v>21</v>
      </c>
      <c r="BC31" s="33">
        <f>IF($C31="","",INDEX('6.参照データ'!$D$6:$AW$35,MATCH($AZ31,'6.参照データ'!$D$6:$D$35,0),MATCH($AP31,'6.参照データ'!$D$6:$AW$6,0)))</f>
        <v>241860</v>
      </c>
      <c r="BD31" s="33">
        <f t="shared" si="12"/>
        <v>6000</v>
      </c>
      <c r="BE31" s="33">
        <f t="shared" si="13"/>
        <v>0</v>
      </c>
      <c r="BF31" s="607">
        <v>0</v>
      </c>
      <c r="BG31" s="33">
        <f t="shared" si="14"/>
        <v>0</v>
      </c>
      <c r="BH31" s="33">
        <f t="shared" si="15"/>
        <v>421100</v>
      </c>
      <c r="BI31" s="33">
        <f t="shared" si="16"/>
        <v>7500</v>
      </c>
      <c r="BJ31" s="148">
        <f t="shared" si="17"/>
        <v>1.8133462282398451E-2</v>
      </c>
      <c r="BK31" s="604"/>
      <c r="BL31" s="604"/>
      <c r="BM31" s="604"/>
      <c r="BN31" s="604"/>
      <c r="BO31" s="151">
        <f t="shared" si="18"/>
        <v>0</v>
      </c>
      <c r="BP31" s="33">
        <f t="shared" si="19"/>
        <v>421100</v>
      </c>
      <c r="BQ31" s="180">
        <f t="shared" si="20"/>
        <v>7500</v>
      </c>
      <c r="BR31" s="185">
        <f t="shared" si="21"/>
        <v>1.8133462282398451E-2</v>
      </c>
    </row>
    <row r="32" spans="1:70" s="7" customFormat="1" ht="12" customHeight="1" x14ac:dyDescent="0.2">
      <c r="A32" s="71">
        <f>IF(C32="","",COUNTA($C$10:C32))</f>
        <v>23</v>
      </c>
      <c r="B32" s="598">
        <v>2</v>
      </c>
      <c r="C32" s="598" t="s">
        <v>38</v>
      </c>
      <c r="D32" s="599"/>
      <c r="E32" s="600">
        <v>5</v>
      </c>
      <c r="F32" s="601">
        <v>3</v>
      </c>
      <c r="G32" s="601" t="s">
        <v>91</v>
      </c>
      <c r="H32" s="203" t="str">
        <f t="shared" si="22"/>
        <v>5B</v>
      </c>
      <c r="I32" s="602">
        <v>31352</v>
      </c>
      <c r="J32" s="602">
        <v>39172</v>
      </c>
      <c r="K32" s="58">
        <f t="shared" si="33"/>
        <v>39</v>
      </c>
      <c r="L32" s="58">
        <f t="shared" si="34"/>
        <v>5</v>
      </c>
      <c r="M32" s="58">
        <f t="shared" si="35"/>
        <v>18</v>
      </c>
      <c r="N32" s="58">
        <f t="shared" si="36"/>
        <v>0</v>
      </c>
      <c r="O32" s="211">
        <f>IF($C32="","",VLOOKUP($K32,'2.年齢給'!$B$7:$C$53,2))</f>
        <v>162740</v>
      </c>
      <c r="P32" s="211">
        <f>IF($C32="","",INDEX('6.参照データ'!$D$6:$AW$36,MATCH($F32,'6.参照データ'!$D$6:$D$36,0),MATCH($H32,'6.参照データ'!$D$6:$AW$6,0)))</f>
        <v>163860</v>
      </c>
      <c r="Q32" s="603">
        <v>0</v>
      </c>
      <c r="R32" s="603"/>
      <c r="S32" s="61">
        <f t="shared" si="23"/>
        <v>326600</v>
      </c>
      <c r="T32" s="604"/>
      <c r="U32" s="604"/>
      <c r="V32" s="604"/>
      <c r="W32" s="604"/>
      <c r="X32" s="65">
        <f t="shared" si="2"/>
        <v>0</v>
      </c>
      <c r="Y32" s="66">
        <f t="shared" si="3"/>
        <v>326600</v>
      </c>
      <c r="Z32" s="131">
        <f t="shared" si="4"/>
        <v>40</v>
      </c>
      <c r="AA32" s="131">
        <f t="shared" si="5"/>
        <v>5</v>
      </c>
      <c r="AB32" s="39">
        <f>IF($C32="","",IF($Z32&gt;$AA$7,0,VLOOKUP($Z32,'2.年齢給'!$B$7:$C$53,2)))</f>
        <v>164240</v>
      </c>
      <c r="AC32" s="125">
        <f t="shared" si="24"/>
        <v>1500</v>
      </c>
      <c r="AD32" s="605" t="s">
        <v>91</v>
      </c>
      <c r="AE32" s="77">
        <f t="shared" si="25"/>
        <v>5</v>
      </c>
      <c r="AF32" s="27">
        <f t="shared" si="6"/>
        <v>3</v>
      </c>
      <c r="AG32" s="27">
        <f>IF($AE32="","",VLOOKUP($AE32,'4.号俸表設計'!$V$4:$AF$13,10,FALSE))</f>
        <v>16</v>
      </c>
      <c r="AH32" s="27">
        <f t="shared" si="26"/>
        <v>1</v>
      </c>
      <c r="AI32" s="27">
        <f t="shared" si="7"/>
        <v>4</v>
      </c>
      <c r="AJ32" s="27" t="str">
        <f t="shared" si="27"/>
        <v>5B</v>
      </c>
      <c r="AK32" s="33">
        <f>IF($C32="","",INDEX('6.参照データ'!$D$6:$AW$36,MATCH($AI32,'6.参照データ'!$D$6:$D$36,0),MATCH($AJ32,'6.参照データ'!$D$6:$AW$6,0)))</f>
        <v>169360</v>
      </c>
      <c r="AL32" s="33">
        <f t="shared" si="8"/>
        <v>5500</v>
      </c>
      <c r="AM32" s="27">
        <f t="shared" si="28"/>
        <v>5</v>
      </c>
      <c r="AN32" s="606"/>
      <c r="AO32" s="168">
        <f t="shared" si="29"/>
        <v>5</v>
      </c>
      <c r="AP32" s="27" t="str">
        <f t="shared" si="30"/>
        <v>5B</v>
      </c>
      <c r="AQ32" s="31">
        <f>IF($C32="","",IF($AD32="","",IF($AO32=AM32,0,VLOOKUP($AO32,'4.号俸表設計'!$V$20:$X$29,3,FALSE)-VLOOKUP('1.メイン'!$AM32,'4.号俸表設計'!$V$20:$X$29,3,FALSE))))</f>
        <v>0</v>
      </c>
      <c r="AR32" s="27">
        <f>IF($C32="","",IF($AM32=$AO32,0,VLOOKUP($AO32,'4.号俸表設計'!$V$4:$AF$13,2,FALSE)))</f>
        <v>0</v>
      </c>
      <c r="AS32" s="27">
        <f t="shared" si="9"/>
        <v>0</v>
      </c>
      <c r="AT32" s="27">
        <f>IF($AO32="","",IF($AS32=0,0,ROUNDUP($AS32/VLOOKUP('1.メイン'!$AO32,'4.号俸表設計'!$V$4:$AF$13,3,FALSE),0)+1))</f>
        <v>0</v>
      </c>
      <c r="AU32" s="27">
        <f t="shared" si="10"/>
        <v>0</v>
      </c>
      <c r="AV32" s="31">
        <f>IF($AO32="","",($AU32-1)*VLOOKUP($AO32,'4.号俸表設計'!$V$4:$AF$13,3,FALSE))</f>
        <v>-5500</v>
      </c>
      <c r="AW32" s="31">
        <f t="shared" si="31"/>
        <v>0</v>
      </c>
      <c r="AX32" s="31">
        <f>IF($AO32="","",IF($AW32&lt;=0,0,ROUNDUP($AW32/VLOOKUP($AO32,'4.号俸表設計'!$V$4:$AF$13,6,FALSE),0)))</f>
        <v>0</v>
      </c>
      <c r="AY32" s="31">
        <f t="shared" si="32"/>
        <v>0</v>
      </c>
      <c r="AZ32" s="168">
        <f t="shared" si="11"/>
        <v>4</v>
      </c>
      <c r="BA32" s="27">
        <f>IF($AO32="","",VLOOKUP($AO32,'4.号俸表設計'!$V$4:$AF$13,9,FALSE))</f>
        <v>9</v>
      </c>
      <c r="BB32" s="27">
        <f>IF($AO32="","",VLOOKUP($AO32,'4.号俸表設計'!$V$4:$AF$13,10,FALSE))</f>
        <v>16</v>
      </c>
      <c r="BC32" s="33">
        <f>IF($C32="","",INDEX('6.参照データ'!$D$6:$AW$35,MATCH($AZ32,'6.参照データ'!$D$6:$D$35,0),MATCH($AP32,'6.参照データ'!$D$6:$AW$6,0)))</f>
        <v>169360</v>
      </c>
      <c r="BD32" s="33">
        <f t="shared" si="12"/>
        <v>5500</v>
      </c>
      <c r="BE32" s="33">
        <f t="shared" si="13"/>
        <v>0</v>
      </c>
      <c r="BF32" s="607">
        <v>0</v>
      </c>
      <c r="BG32" s="33">
        <f t="shared" si="14"/>
        <v>0</v>
      </c>
      <c r="BH32" s="33">
        <f t="shared" si="15"/>
        <v>333600</v>
      </c>
      <c r="BI32" s="33">
        <f t="shared" si="16"/>
        <v>7000</v>
      </c>
      <c r="BJ32" s="148">
        <f t="shared" si="17"/>
        <v>2.1432945499081445E-2</v>
      </c>
      <c r="BK32" s="604"/>
      <c r="BL32" s="604"/>
      <c r="BM32" s="604"/>
      <c r="BN32" s="604"/>
      <c r="BO32" s="151">
        <f t="shared" si="18"/>
        <v>0</v>
      </c>
      <c r="BP32" s="33">
        <f t="shared" si="19"/>
        <v>333600</v>
      </c>
      <c r="BQ32" s="180">
        <f t="shared" si="20"/>
        <v>7000</v>
      </c>
      <c r="BR32" s="185">
        <f t="shared" si="21"/>
        <v>2.1432945499081445E-2</v>
      </c>
    </row>
    <row r="33" spans="1:70" s="7" customFormat="1" ht="12" customHeight="1" x14ac:dyDescent="0.2">
      <c r="A33" s="71">
        <f>IF(C33="","",COUNTA($C$10:C33))</f>
        <v>24</v>
      </c>
      <c r="B33" s="598">
        <v>1</v>
      </c>
      <c r="C33" s="598" t="s">
        <v>39</v>
      </c>
      <c r="D33" s="599"/>
      <c r="E33" s="600">
        <v>5</v>
      </c>
      <c r="F33" s="601">
        <v>5</v>
      </c>
      <c r="G33" s="601" t="s">
        <v>91</v>
      </c>
      <c r="H33" s="203" t="str">
        <f t="shared" si="22"/>
        <v>5B</v>
      </c>
      <c r="I33" s="602">
        <v>31760</v>
      </c>
      <c r="J33" s="602">
        <v>38442</v>
      </c>
      <c r="K33" s="58">
        <f t="shared" si="33"/>
        <v>38</v>
      </c>
      <c r="L33" s="58">
        <f t="shared" si="34"/>
        <v>3</v>
      </c>
      <c r="M33" s="58">
        <f t="shared" si="35"/>
        <v>20</v>
      </c>
      <c r="N33" s="58">
        <f t="shared" si="36"/>
        <v>0</v>
      </c>
      <c r="O33" s="211">
        <f>IF($C33="","",VLOOKUP($K33,'2.年齢給'!$B$7:$C$53,2))</f>
        <v>161240</v>
      </c>
      <c r="P33" s="211">
        <f>IF($C33="","",INDEX('6.参照データ'!$D$6:$AW$36,MATCH($F33,'6.参照データ'!$D$6:$D$36,0),MATCH($H33,'6.参照データ'!$D$6:$AW$6,0)))</f>
        <v>174860</v>
      </c>
      <c r="Q33" s="603">
        <v>0</v>
      </c>
      <c r="R33" s="603"/>
      <c r="S33" s="61">
        <f t="shared" si="23"/>
        <v>336100</v>
      </c>
      <c r="T33" s="604"/>
      <c r="U33" s="604"/>
      <c r="V33" s="604"/>
      <c r="W33" s="604"/>
      <c r="X33" s="65">
        <f t="shared" si="2"/>
        <v>0</v>
      </c>
      <c r="Y33" s="66">
        <f t="shared" si="3"/>
        <v>336100</v>
      </c>
      <c r="Z33" s="131">
        <f t="shared" si="4"/>
        <v>39</v>
      </c>
      <c r="AA33" s="131">
        <f t="shared" si="5"/>
        <v>3</v>
      </c>
      <c r="AB33" s="39">
        <f>IF($C33="","",IF($Z33&gt;$AA$7,0,VLOOKUP($Z33,'2.年齢給'!$B$7:$C$53,2)))</f>
        <v>162740</v>
      </c>
      <c r="AC33" s="125">
        <f t="shared" si="24"/>
        <v>1500</v>
      </c>
      <c r="AD33" s="605" t="s">
        <v>137</v>
      </c>
      <c r="AE33" s="77">
        <f t="shared" si="25"/>
        <v>5</v>
      </c>
      <c r="AF33" s="27">
        <f t="shared" si="6"/>
        <v>5</v>
      </c>
      <c r="AG33" s="27">
        <f>IF($AE33="","",VLOOKUP($AE33,'4.号俸表設計'!$V$4:$AF$13,10,FALSE))</f>
        <v>16</v>
      </c>
      <c r="AH33" s="27">
        <f t="shared" si="26"/>
        <v>1</v>
      </c>
      <c r="AI33" s="27">
        <f t="shared" si="7"/>
        <v>6</v>
      </c>
      <c r="AJ33" s="27" t="str">
        <f t="shared" si="27"/>
        <v>5C</v>
      </c>
      <c r="AK33" s="33">
        <f>IF($C33="","",INDEX('6.参照データ'!$D$6:$AW$36,MATCH($AI33,'6.参照データ'!$D$6:$D$36,0),MATCH($AJ33,'6.参照データ'!$D$6:$AW$6,0)))</f>
        <v>177610</v>
      </c>
      <c r="AL33" s="33">
        <f t="shared" si="8"/>
        <v>2750</v>
      </c>
      <c r="AM33" s="27">
        <f t="shared" si="28"/>
        <v>5</v>
      </c>
      <c r="AN33" s="606"/>
      <c r="AO33" s="168">
        <f t="shared" si="29"/>
        <v>5</v>
      </c>
      <c r="AP33" s="27" t="str">
        <f t="shared" si="30"/>
        <v>5C</v>
      </c>
      <c r="AQ33" s="31">
        <f>IF($C33="","",IF($AD33="","",IF($AO33=AM33,0,VLOOKUP($AO33,'4.号俸表設計'!$V$20:$X$29,3,FALSE)-VLOOKUP('1.メイン'!$AM33,'4.号俸表設計'!$V$20:$X$29,3,FALSE))))</f>
        <v>0</v>
      </c>
      <c r="AR33" s="27">
        <f>IF($C33="","",IF($AM33=$AO33,0,VLOOKUP($AO33,'4.号俸表設計'!$V$4:$AF$13,2,FALSE)))</f>
        <v>0</v>
      </c>
      <c r="AS33" s="27">
        <f t="shared" si="9"/>
        <v>0</v>
      </c>
      <c r="AT33" s="27">
        <f>IF($AO33="","",IF($AS33=0,0,ROUNDUP($AS33/VLOOKUP('1.メイン'!$AO33,'4.号俸表設計'!$V$4:$AF$13,3,FALSE),0)+1))</f>
        <v>0</v>
      </c>
      <c r="AU33" s="27">
        <f t="shared" si="10"/>
        <v>0</v>
      </c>
      <c r="AV33" s="31">
        <f>IF($AO33="","",($AU33-1)*VLOOKUP($AO33,'4.号俸表設計'!$V$4:$AF$13,3,FALSE))</f>
        <v>-5500</v>
      </c>
      <c r="AW33" s="31">
        <f t="shared" si="31"/>
        <v>0</v>
      </c>
      <c r="AX33" s="31">
        <f>IF($AO33="","",IF($AW33&lt;=0,0,ROUNDUP($AW33/VLOOKUP($AO33,'4.号俸表設計'!$V$4:$AF$13,6,FALSE),0)))</f>
        <v>0</v>
      </c>
      <c r="AY33" s="31">
        <f t="shared" si="32"/>
        <v>0</v>
      </c>
      <c r="AZ33" s="168">
        <f t="shared" si="11"/>
        <v>6</v>
      </c>
      <c r="BA33" s="27">
        <f>IF($AO33="","",VLOOKUP($AO33,'4.号俸表設計'!$V$4:$AF$13,9,FALSE))</f>
        <v>9</v>
      </c>
      <c r="BB33" s="27">
        <f>IF($AO33="","",VLOOKUP($AO33,'4.号俸表設計'!$V$4:$AF$13,10,FALSE))</f>
        <v>16</v>
      </c>
      <c r="BC33" s="33">
        <f>IF($C33="","",INDEX('6.参照データ'!$D$6:$AW$35,MATCH($AZ33,'6.参照データ'!$D$6:$D$35,0),MATCH($AP33,'6.参照データ'!$D$6:$AW$6,0)))</f>
        <v>177610</v>
      </c>
      <c r="BD33" s="33">
        <f t="shared" si="12"/>
        <v>2750</v>
      </c>
      <c r="BE33" s="33">
        <f t="shared" si="13"/>
        <v>0</v>
      </c>
      <c r="BF33" s="607">
        <v>0</v>
      </c>
      <c r="BG33" s="33">
        <f t="shared" si="14"/>
        <v>0</v>
      </c>
      <c r="BH33" s="33">
        <f t="shared" si="15"/>
        <v>340350</v>
      </c>
      <c r="BI33" s="33">
        <f t="shared" si="16"/>
        <v>4250</v>
      </c>
      <c r="BJ33" s="148">
        <f t="shared" si="17"/>
        <v>1.2645046117227016E-2</v>
      </c>
      <c r="BK33" s="604"/>
      <c r="BL33" s="604"/>
      <c r="BM33" s="604"/>
      <c r="BN33" s="604"/>
      <c r="BO33" s="151">
        <f t="shared" si="18"/>
        <v>0</v>
      </c>
      <c r="BP33" s="33">
        <f t="shared" si="19"/>
        <v>340350</v>
      </c>
      <c r="BQ33" s="180">
        <f t="shared" si="20"/>
        <v>4250</v>
      </c>
      <c r="BR33" s="185">
        <f t="shared" si="21"/>
        <v>1.2645046117227016E-2</v>
      </c>
    </row>
    <row r="34" spans="1:70" s="7" customFormat="1" ht="12" customHeight="1" x14ac:dyDescent="0.2">
      <c r="A34" s="71">
        <f>IF(C34="","",COUNTA($C$10:C34))</f>
        <v>25</v>
      </c>
      <c r="B34" s="598">
        <v>1</v>
      </c>
      <c r="C34" s="598" t="s">
        <v>40</v>
      </c>
      <c r="D34" s="599"/>
      <c r="E34" s="600">
        <v>5</v>
      </c>
      <c r="F34" s="601">
        <v>2</v>
      </c>
      <c r="G34" s="601" t="s">
        <v>91</v>
      </c>
      <c r="H34" s="203" t="str">
        <f t="shared" si="22"/>
        <v>5B</v>
      </c>
      <c r="I34" s="602">
        <v>32159</v>
      </c>
      <c r="J34" s="602">
        <v>40268</v>
      </c>
      <c r="K34" s="58">
        <f t="shared" si="33"/>
        <v>37</v>
      </c>
      <c r="L34" s="58">
        <f t="shared" si="34"/>
        <v>2</v>
      </c>
      <c r="M34" s="58">
        <f t="shared" si="35"/>
        <v>15</v>
      </c>
      <c r="N34" s="58">
        <f t="shared" si="36"/>
        <v>0</v>
      </c>
      <c r="O34" s="211">
        <f>IF($C34="","",VLOOKUP($K34,'2.年齢給'!$B$7:$C$53,2))</f>
        <v>159740</v>
      </c>
      <c r="P34" s="211">
        <f>IF($C34="","",INDEX('6.参照データ'!$D$6:$AW$36,MATCH($F34,'6.参照データ'!$D$6:$D$36,0),MATCH($H34,'6.参照データ'!$D$6:$AW$6,0)))</f>
        <v>158360</v>
      </c>
      <c r="Q34" s="603">
        <v>0</v>
      </c>
      <c r="R34" s="603"/>
      <c r="S34" s="61">
        <f t="shared" si="23"/>
        <v>318100</v>
      </c>
      <c r="T34" s="604"/>
      <c r="U34" s="604"/>
      <c r="V34" s="604"/>
      <c r="W34" s="604"/>
      <c r="X34" s="65">
        <f t="shared" si="2"/>
        <v>0</v>
      </c>
      <c r="Y34" s="66">
        <f t="shared" si="3"/>
        <v>318100</v>
      </c>
      <c r="Z34" s="131">
        <f t="shared" si="4"/>
        <v>38</v>
      </c>
      <c r="AA34" s="131">
        <f t="shared" si="5"/>
        <v>2</v>
      </c>
      <c r="AB34" s="39">
        <f>IF($C34="","",IF($Z34&gt;$AA$7,0,VLOOKUP($Z34,'2.年齢給'!$B$7:$C$53,2)))</f>
        <v>161240</v>
      </c>
      <c r="AC34" s="125">
        <f t="shared" si="24"/>
        <v>1500</v>
      </c>
      <c r="AD34" s="605" t="s">
        <v>91</v>
      </c>
      <c r="AE34" s="77">
        <f t="shared" si="25"/>
        <v>5</v>
      </c>
      <c r="AF34" s="27">
        <f t="shared" si="6"/>
        <v>2</v>
      </c>
      <c r="AG34" s="27">
        <f>IF($AE34="","",VLOOKUP($AE34,'4.号俸表設計'!$V$4:$AF$13,10,FALSE))</f>
        <v>16</v>
      </c>
      <c r="AH34" s="27">
        <f t="shared" si="26"/>
        <v>1</v>
      </c>
      <c r="AI34" s="27">
        <f t="shared" si="7"/>
        <v>3</v>
      </c>
      <c r="AJ34" s="27" t="str">
        <f t="shared" si="27"/>
        <v>5B</v>
      </c>
      <c r="AK34" s="33">
        <f>IF($C34="","",INDEX('6.参照データ'!$D$6:$AW$36,MATCH($AI34,'6.参照データ'!$D$6:$D$36,0),MATCH($AJ34,'6.参照データ'!$D$6:$AW$6,0)))</f>
        <v>163860</v>
      </c>
      <c r="AL34" s="33">
        <f t="shared" si="8"/>
        <v>5500</v>
      </c>
      <c r="AM34" s="27">
        <f t="shared" si="28"/>
        <v>5</v>
      </c>
      <c r="AN34" s="606"/>
      <c r="AO34" s="168">
        <f t="shared" si="29"/>
        <v>5</v>
      </c>
      <c r="AP34" s="27" t="str">
        <f t="shared" si="30"/>
        <v>5B</v>
      </c>
      <c r="AQ34" s="31">
        <f>IF($C34="","",IF($AD34="","",IF($AO34=AM34,0,VLOOKUP($AO34,'4.号俸表設計'!$V$20:$X$29,3,FALSE)-VLOOKUP('1.メイン'!$AM34,'4.号俸表設計'!$V$20:$X$29,3,FALSE))))</f>
        <v>0</v>
      </c>
      <c r="AR34" s="27">
        <f>IF($C34="","",IF($AM34=$AO34,0,VLOOKUP($AO34,'4.号俸表設計'!$V$4:$AF$13,2,FALSE)))</f>
        <v>0</v>
      </c>
      <c r="AS34" s="27">
        <f t="shared" si="9"/>
        <v>0</v>
      </c>
      <c r="AT34" s="27">
        <f>IF($AO34="","",IF($AS34=0,0,ROUNDUP($AS34/VLOOKUP('1.メイン'!$AO34,'4.号俸表設計'!$V$4:$AF$13,3,FALSE),0)+1))</f>
        <v>0</v>
      </c>
      <c r="AU34" s="27">
        <f t="shared" si="10"/>
        <v>0</v>
      </c>
      <c r="AV34" s="31">
        <f>IF($AO34="","",($AU34-1)*VLOOKUP($AO34,'4.号俸表設計'!$V$4:$AF$13,3,FALSE))</f>
        <v>-5500</v>
      </c>
      <c r="AW34" s="31">
        <f t="shared" si="31"/>
        <v>0</v>
      </c>
      <c r="AX34" s="31">
        <f>IF($AO34="","",IF($AW34&lt;=0,0,ROUNDUP($AW34/VLOOKUP($AO34,'4.号俸表設計'!$V$4:$AF$13,6,FALSE),0)))</f>
        <v>0</v>
      </c>
      <c r="AY34" s="31">
        <f t="shared" si="32"/>
        <v>0</v>
      </c>
      <c r="AZ34" s="168">
        <f t="shared" si="11"/>
        <v>3</v>
      </c>
      <c r="BA34" s="27">
        <f>IF($AO34="","",VLOOKUP($AO34,'4.号俸表設計'!$V$4:$AF$13,9,FALSE))</f>
        <v>9</v>
      </c>
      <c r="BB34" s="27">
        <f>IF($AO34="","",VLOOKUP($AO34,'4.号俸表設計'!$V$4:$AF$13,10,FALSE))</f>
        <v>16</v>
      </c>
      <c r="BC34" s="33">
        <f>IF($C34="","",INDEX('6.参照データ'!$D$6:$AW$35,MATCH($AZ34,'6.参照データ'!$D$6:$D$35,0),MATCH($AP34,'6.参照データ'!$D$6:$AW$6,0)))</f>
        <v>163860</v>
      </c>
      <c r="BD34" s="33">
        <f t="shared" si="12"/>
        <v>5500</v>
      </c>
      <c r="BE34" s="33">
        <f t="shared" si="13"/>
        <v>0</v>
      </c>
      <c r="BF34" s="607">
        <v>0</v>
      </c>
      <c r="BG34" s="33">
        <f t="shared" si="14"/>
        <v>0</v>
      </c>
      <c r="BH34" s="33">
        <f t="shared" si="15"/>
        <v>325100</v>
      </c>
      <c r="BI34" s="33">
        <f t="shared" si="16"/>
        <v>7000</v>
      </c>
      <c r="BJ34" s="148">
        <f t="shared" si="17"/>
        <v>2.2005658597925182E-2</v>
      </c>
      <c r="BK34" s="604"/>
      <c r="BL34" s="604"/>
      <c r="BM34" s="604"/>
      <c r="BN34" s="604"/>
      <c r="BO34" s="151">
        <f t="shared" si="18"/>
        <v>0</v>
      </c>
      <c r="BP34" s="33">
        <f t="shared" si="19"/>
        <v>325100</v>
      </c>
      <c r="BQ34" s="180">
        <f t="shared" si="20"/>
        <v>7000</v>
      </c>
      <c r="BR34" s="185">
        <f t="shared" si="21"/>
        <v>2.2005658597925182E-2</v>
      </c>
    </row>
    <row r="35" spans="1:70" s="7" customFormat="1" ht="12" customHeight="1" x14ac:dyDescent="0.2">
      <c r="A35" s="71">
        <f>IF(C35="","",COUNTA($C$10:C35))</f>
        <v>26</v>
      </c>
      <c r="B35" s="598">
        <v>1</v>
      </c>
      <c r="C35" s="598" t="s">
        <v>41</v>
      </c>
      <c r="D35" s="599"/>
      <c r="E35" s="600">
        <v>5</v>
      </c>
      <c r="F35" s="601">
        <v>6</v>
      </c>
      <c r="G35" s="601" t="s">
        <v>91</v>
      </c>
      <c r="H35" s="203" t="str">
        <f t="shared" si="22"/>
        <v>5B</v>
      </c>
      <c r="I35" s="602">
        <v>32558</v>
      </c>
      <c r="J35" s="602">
        <v>40633</v>
      </c>
      <c r="K35" s="58">
        <f t="shared" si="33"/>
        <v>36</v>
      </c>
      <c r="L35" s="58">
        <f t="shared" si="34"/>
        <v>1</v>
      </c>
      <c r="M35" s="58">
        <f t="shared" si="35"/>
        <v>14</v>
      </c>
      <c r="N35" s="58">
        <f t="shared" si="36"/>
        <v>0</v>
      </c>
      <c r="O35" s="211">
        <f>IF($C35="","",VLOOKUP($K35,'2.年齢給'!$B$7:$C$53,2))</f>
        <v>158240</v>
      </c>
      <c r="P35" s="211">
        <f>IF($C35="","",INDEX('6.参照データ'!$D$6:$AW$36,MATCH($F35,'6.参照データ'!$D$6:$D$36,0),MATCH($H35,'6.参照データ'!$D$6:$AW$6,0)))</f>
        <v>180360</v>
      </c>
      <c r="Q35" s="603">
        <v>0</v>
      </c>
      <c r="R35" s="603"/>
      <c r="S35" s="61">
        <f t="shared" si="23"/>
        <v>338600</v>
      </c>
      <c r="T35" s="604"/>
      <c r="U35" s="604"/>
      <c r="V35" s="604"/>
      <c r="W35" s="604"/>
      <c r="X35" s="65">
        <f t="shared" si="2"/>
        <v>0</v>
      </c>
      <c r="Y35" s="66">
        <f t="shared" si="3"/>
        <v>338600</v>
      </c>
      <c r="Z35" s="131">
        <f t="shared" si="4"/>
        <v>37</v>
      </c>
      <c r="AA35" s="131">
        <f t="shared" si="5"/>
        <v>1</v>
      </c>
      <c r="AB35" s="39">
        <f>IF($C35="","",IF($Z35&gt;$AA$7,0,VLOOKUP($Z35,'2.年齢給'!$B$7:$C$53,2)))</f>
        <v>159740</v>
      </c>
      <c r="AC35" s="125">
        <f t="shared" si="24"/>
        <v>1500</v>
      </c>
      <c r="AD35" s="605" t="s">
        <v>97</v>
      </c>
      <c r="AE35" s="77">
        <f t="shared" si="25"/>
        <v>5</v>
      </c>
      <c r="AF35" s="27">
        <f t="shared" si="6"/>
        <v>6</v>
      </c>
      <c r="AG35" s="27">
        <f>IF($AE35="","",VLOOKUP($AE35,'4.号俸表設計'!$V$4:$AF$13,10,FALSE))</f>
        <v>16</v>
      </c>
      <c r="AH35" s="27">
        <f t="shared" si="26"/>
        <v>1</v>
      </c>
      <c r="AI35" s="27">
        <f t="shared" si="7"/>
        <v>7</v>
      </c>
      <c r="AJ35" s="27" t="str">
        <f t="shared" si="27"/>
        <v>5A</v>
      </c>
      <c r="AK35" s="33">
        <f>IF($C35="","",INDEX('6.参照データ'!$D$6:$AW$36,MATCH($AI35,'6.参照データ'!$D$6:$D$36,0),MATCH($AJ35,'6.参照データ'!$D$6:$AW$6,0)))</f>
        <v>188610</v>
      </c>
      <c r="AL35" s="33">
        <f t="shared" si="8"/>
        <v>8250</v>
      </c>
      <c r="AM35" s="27">
        <f t="shared" si="28"/>
        <v>5</v>
      </c>
      <c r="AN35" s="606">
        <v>6</v>
      </c>
      <c r="AO35" s="168">
        <f t="shared" si="29"/>
        <v>6</v>
      </c>
      <c r="AP35" s="27" t="str">
        <f t="shared" si="30"/>
        <v>6B</v>
      </c>
      <c r="AQ35" s="31">
        <f>IF($C35="","",IF($AD35="","",IF($AO35=AM35,0,VLOOKUP($AO35,'4.号俸表設計'!$V$20:$X$29,3,FALSE)-VLOOKUP('1.メイン'!$AM35,'4.号俸表設計'!$V$20:$X$29,3,FALSE))))</f>
        <v>7500</v>
      </c>
      <c r="AR35" s="27">
        <f>IF($C35="","",IF($AM35=$AO35,0,VLOOKUP($AO35,'4.号俸表設計'!$V$4:$AF$13,2,FALSE)))</f>
        <v>182360</v>
      </c>
      <c r="AS35" s="27">
        <f t="shared" si="9"/>
        <v>13750</v>
      </c>
      <c r="AT35" s="27">
        <f>IF($AO35="","",IF($AS35=0,0,ROUNDUP($AS35/VLOOKUP('1.メイン'!$AO35,'4.号俸表設計'!$V$4:$AF$13,3,FALSE),0)+1))</f>
        <v>4</v>
      </c>
      <c r="AU35" s="27">
        <f t="shared" si="10"/>
        <v>4</v>
      </c>
      <c r="AV35" s="31">
        <f>IF($AO35="","",($AU35-1)*VLOOKUP($AO35,'4.号俸表設計'!$V$4:$AF$13,3,FALSE))</f>
        <v>16500</v>
      </c>
      <c r="AW35" s="31">
        <f t="shared" si="31"/>
        <v>-2750</v>
      </c>
      <c r="AX35" s="31">
        <f>IF($AO35="","",IF($AW35&lt;=0,0,ROUNDUP($AW35/VLOOKUP($AO35,'4.号俸表設計'!$V$4:$AF$13,6,FALSE),0)))</f>
        <v>0</v>
      </c>
      <c r="AY35" s="31">
        <f t="shared" si="32"/>
        <v>4</v>
      </c>
      <c r="AZ35" s="168">
        <f t="shared" si="11"/>
        <v>4</v>
      </c>
      <c r="BA35" s="27">
        <f>IF($AO35="","",VLOOKUP($AO35,'4.号俸表設計'!$V$4:$AF$13,9,FALSE))</f>
        <v>11</v>
      </c>
      <c r="BB35" s="27">
        <f>IF($AO35="","",VLOOKUP($AO35,'4.号俸表設計'!$V$4:$AF$13,10,FALSE))</f>
        <v>21</v>
      </c>
      <c r="BC35" s="33">
        <f>IF($C35="","",INDEX('6.参照データ'!$D$6:$AW$35,MATCH($AZ35,'6.参照データ'!$D$6:$D$35,0),MATCH($AP35,'6.参照データ'!$D$6:$AW$6,0)))</f>
        <v>198860</v>
      </c>
      <c r="BD35" s="33">
        <f t="shared" si="12"/>
        <v>18500</v>
      </c>
      <c r="BE35" s="33">
        <f t="shared" si="13"/>
        <v>0</v>
      </c>
      <c r="BF35" s="607">
        <v>0</v>
      </c>
      <c r="BG35" s="33">
        <f t="shared" si="14"/>
        <v>0</v>
      </c>
      <c r="BH35" s="33">
        <f t="shared" si="15"/>
        <v>358600</v>
      </c>
      <c r="BI35" s="33">
        <f t="shared" si="16"/>
        <v>20000</v>
      </c>
      <c r="BJ35" s="148">
        <f t="shared" si="17"/>
        <v>5.9066745422327233E-2</v>
      </c>
      <c r="BK35" s="604"/>
      <c r="BL35" s="604"/>
      <c r="BM35" s="604"/>
      <c r="BN35" s="604"/>
      <c r="BO35" s="151">
        <f t="shared" si="18"/>
        <v>0</v>
      </c>
      <c r="BP35" s="33">
        <f t="shared" si="19"/>
        <v>358600</v>
      </c>
      <c r="BQ35" s="180">
        <f t="shared" si="20"/>
        <v>20000</v>
      </c>
      <c r="BR35" s="185">
        <f t="shared" si="21"/>
        <v>5.9066745422327233E-2</v>
      </c>
    </row>
    <row r="36" spans="1:70" s="7" customFormat="1" ht="12" customHeight="1" x14ac:dyDescent="0.2">
      <c r="A36" s="71">
        <f>IF(C36="","",COUNTA($C$10:C36))</f>
        <v>27</v>
      </c>
      <c r="B36" s="598">
        <v>1</v>
      </c>
      <c r="C36" s="598" t="s">
        <v>42</v>
      </c>
      <c r="D36" s="599"/>
      <c r="E36" s="600">
        <v>5</v>
      </c>
      <c r="F36" s="601">
        <v>2</v>
      </c>
      <c r="G36" s="601" t="s">
        <v>91</v>
      </c>
      <c r="H36" s="203" t="str">
        <f t="shared" si="22"/>
        <v>5B</v>
      </c>
      <c r="I36" s="602">
        <v>32935</v>
      </c>
      <c r="J36" s="602">
        <v>40998</v>
      </c>
      <c r="K36" s="58">
        <f t="shared" si="33"/>
        <v>35</v>
      </c>
      <c r="L36" s="58">
        <f t="shared" si="34"/>
        <v>0</v>
      </c>
      <c r="M36" s="58">
        <f t="shared" si="35"/>
        <v>13</v>
      </c>
      <c r="N36" s="58">
        <f t="shared" si="36"/>
        <v>0</v>
      </c>
      <c r="O36" s="211">
        <f>IF($C36="","",VLOOKUP($K36,'2.年齢給'!$B$7:$C$53,2))</f>
        <v>156740</v>
      </c>
      <c r="P36" s="211">
        <f>IF($C36="","",INDEX('6.参照データ'!$D$6:$AW$36,MATCH($F36,'6.参照データ'!$D$6:$D$36,0),MATCH($H36,'6.参照データ'!$D$6:$AW$6,0)))</f>
        <v>158360</v>
      </c>
      <c r="Q36" s="603">
        <v>0</v>
      </c>
      <c r="R36" s="603"/>
      <c r="S36" s="61">
        <f t="shared" si="23"/>
        <v>315100</v>
      </c>
      <c r="T36" s="604"/>
      <c r="U36" s="604"/>
      <c r="V36" s="604"/>
      <c r="W36" s="604"/>
      <c r="X36" s="65">
        <f t="shared" si="2"/>
        <v>0</v>
      </c>
      <c r="Y36" s="66">
        <f t="shared" si="3"/>
        <v>315100</v>
      </c>
      <c r="Z36" s="131">
        <f t="shared" si="4"/>
        <v>36</v>
      </c>
      <c r="AA36" s="131">
        <f t="shared" si="5"/>
        <v>0</v>
      </c>
      <c r="AB36" s="39">
        <f>IF($C36="","",IF($Z36&gt;$AA$7,0,VLOOKUP($Z36,'2.年齢給'!$B$7:$C$53,2)))</f>
        <v>158240</v>
      </c>
      <c r="AC36" s="125">
        <f t="shared" si="24"/>
        <v>1500</v>
      </c>
      <c r="AD36" s="605" t="s">
        <v>91</v>
      </c>
      <c r="AE36" s="77">
        <f t="shared" si="25"/>
        <v>5</v>
      </c>
      <c r="AF36" s="27">
        <f t="shared" si="6"/>
        <v>2</v>
      </c>
      <c r="AG36" s="27">
        <f>IF($AE36="","",VLOOKUP($AE36,'4.号俸表設計'!$V$4:$AF$13,10,FALSE))</f>
        <v>16</v>
      </c>
      <c r="AH36" s="27">
        <f t="shared" si="26"/>
        <v>1</v>
      </c>
      <c r="AI36" s="27">
        <f t="shared" si="7"/>
        <v>3</v>
      </c>
      <c r="AJ36" s="27" t="str">
        <f t="shared" si="27"/>
        <v>5B</v>
      </c>
      <c r="AK36" s="33">
        <f>IF($C36="","",INDEX('6.参照データ'!$D$6:$AW$36,MATCH($AI36,'6.参照データ'!$D$6:$D$36,0),MATCH($AJ36,'6.参照データ'!$D$6:$AW$6,0)))</f>
        <v>163860</v>
      </c>
      <c r="AL36" s="33">
        <f t="shared" si="8"/>
        <v>5500</v>
      </c>
      <c r="AM36" s="27">
        <f t="shared" si="28"/>
        <v>5</v>
      </c>
      <c r="AN36" s="606"/>
      <c r="AO36" s="168">
        <f t="shared" si="29"/>
        <v>5</v>
      </c>
      <c r="AP36" s="27" t="str">
        <f t="shared" si="30"/>
        <v>5B</v>
      </c>
      <c r="AQ36" s="31">
        <f>IF($C36="","",IF($AD36="","",IF($AO36=AM36,0,VLOOKUP($AO36,'4.号俸表設計'!$V$20:$X$29,3,FALSE)-VLOOKUP('1.メイン'!$AM36,'4.号俸表設計'!$V$20:$X$29,3,FALSE))))</f>
        <v>0</v>
      </c>
      <c r="AR36" s="27">
        <f>IF($C36="","",IF($AM36=$AO36,0,VLOOKUP($AO36,'4.号俸表設計'!$V$4:$AF$13,2,FALSE)))</f>
        <v>0</v>
      </c>
      <c r="AS36" s="27">
        <f t="shared" si="9"/>
        <v>0</v>
      </c>
      <c r="AT36" s="27">
        <f>IF($AO36="","",IF($AS36=0,0,ROUNDUP($AS36/VLOOKUP('1.メイン'!$AO36,'4.号俸表設計'!$V$4:$AF$13,3,FALSE),0)+1))</f>
        <v>0</v>
      </c>
      <c r="AU36" s="27">
        <f t="shared" si="10"/>
        <v>0</v>
      </c>
      <c r="AV36" s="31">
        <f>IF($AO36="","",($AU36-1)*VLOOKUP($AO36,'4.号俸表設計'!$V$4:$AF$13,3,FALSE))</f>
        <v>-5500</v>
      </c>
      <c r="AW36" s="31">
        <f t="shared" si="31"/>
        <v>0</v>
      </c>
      <c r="AX36" s="31">
        <f>IF($AO36="","",IF($AW36&lt;=0,0,ROUNDUP($AW36/VLOOKUP($AO36,'4.号俸表設計'!$V$4:$AF$13,6,FALSE),0)))</f>
        <v>0</v>
      </c>
      <c r="AY36" s="31">
        <f t="shared" si="32"/>
        <v>0</v>
      </c>
      <c r="AZ36" s="168">
        <f t="shared" si="11"/>
        <v>3</v>
      </c>
      <c r="BA36" s="27">
        <f>IF($AO36="","",VLOOKUP($AO36,'4.号俸表設計'!$V$4:$AF$13,9,FALSE))</f>
        <v>9</v>
      </c>
      <c r="BB36" s="27">
        <f>IF($AO36="","",VLOOKUP($AO36,'4.号俸表設計'!$V$4:$AF$13,10,FALSE))</f>
        <v>16</v>
      </c>
      <c r="BC36" s="33">
        <f>IF($C36="","",INDEX('6.参照データ'!$D$6:$AW$35,MATCH($AZ36,'6.参照データ'!$D$6:$D$35,0),MATCH($AP36,'6.参照データ'!$D$6:$AW$6,0)))</f>
        <v>163860</v>
      </c>
      <c r="BD36" s="33">
        <f t="shared" si="12"/>
        <v>5500</v>
      </c>
      <c r="BE36" s="33">
        <f t="shared" si="13"/>
        <v>0</v>
      </c>
      <c r="BF36" s="607">
        <v>0</v>
      </c>
      <c r="BG36" s="33">
        <f t="shared" si="14"/>
        <v>0</v>
      </c>
      <c r="BH36" s="33">
        <f t="shared" si="15"/>
        <v>322100</v>
      </c>
      <c r="BI36" s="33">
        <f t="shared" si="16"/>
        <v>7000</v>
      </c>
      <c r="BJ36" s="148">
        <f t="shared" si="17"/>
        <v>2.221516978736909E-2</v>
      </c>
      <c r="BK36" s="604"/>
      <c r="BL36" s="604"/>
      <c r="BM36" s="604"/>
      <c r="BN36" s="604"/>
      <c r="BO36" s="151">
        <f t="shared" si="18"/>
        <v>0</v>
      </c>
      <c r="BP36" s="33">
        <f t="shared" si="19"/>
        <v>322100</v>
      </c>
      <c r="BQ36" s="180">
        <f t="shared" si="20"/>
        <v>7000</v>
      </c>
      <c r="BR36" s="185">
        <f t="shared" si="21"/>
        <v>2.221516978736909E-2</v>
      </c>
    </row>
    <row r="37" spans="1:70" s="7" customFormat="1" ht="12" customHeight="1" x14ac:dyDescent="0.2">
      <c r="A37" s="71">
        <f>IF(C37="","",COUNTA($C$10:C37))</f>
        <v>28</v>
      </c>
      <c r="B37" s="598">
        <v>1</v>
      </c>
      <c r="C37" s="609" t="s">
        <v>43</v>
      </c>
      <c r="D37" s="599"/>
      <c r="E37" s="600">
        <v>5</v>
      </c>
      <c r="F37" s="601">
        <v>5</v>
      </c>
      <c r="G37" s="601" t="s">
        <v>91</v>
      </c>
      <c r="H37" s="203" t="str">
        <f t="shared" si="22"/>
        <v>5B</v>
      </c>
      <c r="I37" s="602">
        <v>33322</v>
      </c>
      <c r="J37" s="602">
        <v>40633</v>
      </c>
      <c r="K37" s="473">
        <f t="shared" si="33"/>
        <v>34</v>
      </c>
      <c r="L37" s="58">
        <f t="shared" si="34"/>
        <v>0</v>
      </c>
      <c r="M37" s="58">
        <f t="shared" si="35"/>
        <v>14</v>
      </c>
      <c r="N37" s="58">
        <f t="shared" si="36"/>
        <v>0</v>
      </c>
      <c r="O37" s="211">
        <f>IF($C37="","",VLOOKUP($K37,'2.年齢給'!$B$7:$C$53,2))</f>
        <v>155240</v>
      </c>
      <c r="P37" s="211">
        <f>IF($C37="","",INDEX('6.参照データ'!$D$6:$AW$36,MATCH($F37,'6.参照データ'!$D$6:$D$36,0),MATCH($H37,'6.参照データ'!$D$6:$AW$6,0)))</f>
        <v>174860</v>
      </c>
      <c r="Q37" s="603">
        <v>0</v>
      </c>
      <c r="R37" s="603"/>
      <c r="S37" s="61">
        <f t="shared" si="23"/>
        <v>330100</v>
      </c>
      <c r="T37" s="604"/>
      <c r="U37" s="604"/>
      <c r="V37" s="604"/>
      <c r="W37" s="604"/>
      <c r="X37" s="65">
        <f t="shared" si="2"/>
        <v>0</v>
      </c>
      <c r="Y37" s="66">
        <f t="shared" si="3"/>
        <v>330100</v>
      </c>
      <c r="Z37" s="131">
        <f t="shared" si="4"/>
        <v>35</v>
      </c>
      <c r="AA37" s="131">
        <f t="shared" si="5"/>
        <v>0</v>
      </c>
      <c r="AB37" s="39">
        <f>IF($C37="","",IF($Z37&gt;$AA$7,0,VLOOKUP($Z37,'2.年齢給'!$B$7:$C$53,2)))</f>
        <v>156740</v>
      </c>
      <c r="AC37" s="125">
        <f t="shared" si="24"/>
        <v>1500</v>
      </c>
      <c r="AD37" s="605" t="s">
        <v>91</v>
      </c>
      <c r="AE37" s="77">
        <f t="shared" si="25"/>
        <v>5</v>
      </c>
      <c r="AF37" s="27">
        <f t="shared" si="6"/>
        <v>5</v>
      </c>
      <c r="AG37" s="27">
        <f>IF($AE37="","",VLOOKUP($AE37,'4.号俸表設計'!$V$4:$AF$13,10,FALSE))</f>
        <v>16</v>
      </c>
      <c r="AH37" s="27">
        <f t="shared" si="26"/>
        <v>1</v>
      </c>
      <c r="AI37" s="27">
        <f t="shared" si="7"/>
        <v>6</v>
      </c>
      <c r="AJ37" s="27" t="str">
        <f t="shared" si="27"/>
        <v>5B</v>
      </c>
      <c r="AK37" s="33">
        <f>IF($C37="","",INDEX('6.参照データ'!$D$6:$AW$36,MATCH($AI37,'6.参照データ'!$D$6:$D$36,0),MATCH($AJ37,'6.参照データ'!$D$6:$AW$6,0)))</f>
        <v>180360</v>
      </c>
      <c r="AL37" s="33">
        <f t="shared" si="8"/>
        <v>5500</v>
      </c>
      <c r="AM37" s="27">
        <f t="shared" si="28"/>
        <v>5</v>
      </c>
      <c r="AN37" s="606"/>
      <c r="AO37" s="168">
        <f t="shared" si="29"/>
        <v>5</v>
      </c>
      <c r="AP37" s="27" t="str">
        <f t="shared" si="30"/>
        <v>5B</v>
      </c>
      <c r="AQ37" s="31">
        <f>IF($C37="","",IF($AD37="","",IF($AO37=AM37,0,VLOOKUP($AO37,'4.号俸表設計'!$V$20:$X$29,3,FALSE)-VLOOKUP('1.メイン'!$AM37,'4.号俸表設計'!$V$20:$X$29,3,FALSE))))</f>
        <v>0</v>
      </c>
      <c r="AR37" s="27">
        <f>IF($C37="","",IF($AM37=$AO37,0,VLOOKUP($AO37,'4.号俸表設計'!$V$4:$AF$13,2,FALSE)))</f>
        <v>0</v>
      </c>
      <c r="AS37" s="27">
        <f t="shared" si="9"/>
        <v>0</v>
      </c>
      <c r="AT37" s="27">
        <f>IF($AO37="","",IF($AS37=0,0,ROUNDUP($AS37/VLOOKUP('1.メイン'!$AO37,'4.号俸表設計'!$V$4:$AF$13,3,FALSE),0)+1))</f>
        <v>0</v>
      </c>
      <c r="AU37" s="27">
        <f t="shared" si="10"/>
        <v>0</v>
      </c>
      <c r="AV37" s="31">
        <f>IF($AO37="","",($AU37-1)*VLOOKUP($AO37,'4.号俸表設計'!$V$4:$AF$13,3,FALSE))</f>
        <v>-5500</v>
      </c>
      <c r="AW37" s="31">
        <f t="shared" si="31"/>
        <v>0</v>
      </c>
      <c r="AX37" s="31">
        <f>IF($AO37="","",IF($AW37&lt;=0,0,ROUNDUP($AW37/VLOOKUP($AO37,'4.号俸表設計'!$V$4:$AF$13,6,FALSE),0)))</f>
        <v>0</v>
      </c>
      <c r="AY37" s="31">
        <f t="shared" si="32"/>
        <v>0</v>
      </c>
      <c r="AZ37" s="168">
        <f t="shared" si="11"/>
        <v>6</v>
      </c>
      <c r="BA37" s="27">
        <f>IF($AO37="","",VLOOKUP($AO37,'4.号俸表設計'!$V$4:$AF$13,9,FALSE))</f>
        <v>9</v>
      </c>
      <c r="BB37" s="27">
        <f>IF($AO37="","",VLOOKUP($AO37,'4.号俸表設計'!$V$4:$AF$13,10,FALSE))</f>
        <v>16</v>
      </c>
      <c r="BC37" s="33">
        <f>IF($C37="","",INDEX('6.参照データ'!$D$6:$AW$35,MATCH($AZ37,'6.参照データ'!$D$6:$D$35,0),MATCH($AP37,'6.参照データ'!$D$6:$AW$6,0)))</f>
        <v>180360</v>
      </c>
      <c r="BD37" s="33">
        <f t="shared" si="12"/>
        <v>5500</v>
      </c>
      <c r="BE37" s="33">
        <f t="shared" si="13"/>
        <v>0</v>
      </c>
      <c r="BF37" s="607">
        <v>0</v>
      </c>
      <c r="BG37" s="33">
        <f t="shared" si="14"/>
        <v>0</v>
      </c>
      <c r="BH37" s="33">
        <f t="shared" si="15"/>
        <v>337100</v>
      </c>
      <c r="BI37" s="33">
        <f t="shared" si="16"/>
        <v>7000</v>
      </c>
      <c r="BJ37" s="148">
        <f t="shared" si="17"/>
        <v>2.1205695243865494E-2</v>
      </c>
      <c r="BK37" s="604"/>
      <c r="BL37" s="604"/>
      <c r="BM37" s="604"/>
      <c r="BN37" s="604"/>
      <c r="BO37" s="151">
        <f t="shared" si="18"/>
        <v>0</v>
      </c>
      <c r="BP37" s="33">
        <f t="shared" si="19"/>
        <v>337100</v>
      </c>
      <c r="BQ37" s="180">
        <f t="shared" si="20"/>
        <v>7000</v>
      </c>
      <c r="BR37" s="185">
        <f t="shared" si="21"/>
        <v>2.1205695243865494E-2</v>
      </c>
    </row>
    <row r="38" spans="1:70" s="7" customFormat="1" ht="12" customHeight="1" x14ac:dyDescent="0.2">
      <c r="A38" s="71">
        <f>IF(C38="","",COUNTA($C$10:C38))</f>
        <v>29</v>
      </c>
      <c r="B38" s="598">
        <v>1</v>
      </c>
      <c r="C38" s="598" t="s">
        <v>44</v>
      </c>
      <c r="D38" s="599"/>
      <c r="E38" s="600">
        <v>5</v>
      </c>
      <c r="F38" s="601">
        <v>1</v>
      </c>
      <c r="G38" s="601" t="s">
        <v>91</v>
      </c>
      <c r="H38" s="203" t="str">
        <f t="shared" si="22"/>
        <v>5B</v>
      </c>
      <c r="I38" s="602">
        <v>33326</v>
      </c>
      <c r="J38" s="602">
        <v>41730</v>
      </c>
      <c r="K38" s="58">
        <f t="shared" si="33"/>
        <v>34</v>
      </c>
      <c r="L38" s="58">
        <f t="shared" si="34"/>
        <v>0</v>
      </c>
      <c r="M38" s="58">
        <f t="shared" si="35"/>
        <v>11</v>
      </c>
      <c r="N38" s="58">
        <f t="shared" si="36"/>
        <v>0</v>
      </c>
      <c r="O38" s="211">
        <f>IF($C38="","",VLOOKUP($K38,'2.年齢給'!$B$7:$C$53,2))</f>
        <v>155240</v>
      </c>
      <c r="P38" s="211">
        <f>IF($C38="","",INDEX('6.参照データ'!$D$6:$AW$36,MATCH($F38,'6.参照データ'!$D$6:$D$36,0),MATCH($H38,'6.参照データ'!$D$6:$AW$6,0)))</f>
        <v>152860</v>
      </c>
      <c r="Q38" s="603">
        <v>0</v>
      </c>
      <c r="R38" s="603"/>
      <c r="S38" s="61">
        <f t="shared" si="23"/>
        <v>308100</v>
      </c>
      <c r="T38" s="604"/>
      <c r="U38" s="604"/>
      <c r="V38" s="604"/>
      <c r="W38" s="604"/>
      <c r="X38" s="65">
        <f t="shared" si="2"/>
        <v>0</v>
      </c>
      <c r="Y38" s="66">
        <f t="shared" si="3"/>
        <v>308100</v>
      </c>
      <c r="Z38" s="131">
        <f t="shared" si="4"/>
        <v>35</v>
      </c>
      <c r="AA38" s="131">
        <f t="shared" si="5"/>
        <v>0</v>
      </c>
      <c r="AB38" s="39">
        <f>IF($C38="","",IF($Z38&gt;$AA$7,0,VLOOKUP($Z38,'2.年齢給'!$B$7:$C$53,2)))</f>
        <v>156740</v>
      </c>
      <c r="AC38" s="125">
        <f t="shared" si="24"/>
        <v>1500</v>
      </c>
      <c r="AD38" s="605" t="s">
        <v>91</v>
      </c>
      <c r="AE38" s="77">
        <f t="shared" si="25"/>
        <v>5</v>
      </c>
      <c r="AF38" s="27">
        <f t="shared" si="6"/>
        <v>1</v>
      </c>
      <c r="AG38" s="27">
        <f>IF($AE38="","",VLOOKUP($AE38,'4.号俸表設計'!$V$4:$AF$13,10,FALSE))</f>
        <v>16</v>
      </c>
      <c r="AH38" s="27">
        <f t="shared" si="26"/>
        <v>1</v>
      </c>
      <c r="AI38" s="27">
        <f t="shared" si="7"/>
        <v>2</v>
      </c>
      <c r="AJ38" s="27" t="str">
        <f t="shared" si="27"/>
        <v>5B</v>
      </c>
      <c r="AK38" s="33">
        <f>IF($C38="","",INDEX('6.参照データ'!$D$6:$AW$36,MATCH($AI38,'6.参照データ'!$D$6:$D$36,0),MATCH($AJ38,'6.参照データ'!$D$6:$AW$6,0)))</f>
        <v>158360</v>
      </c>
      <c r="AL38" s="33">
        <f t="shared" si="8"/>
        <v>5500</v>
      </c>
      <c r="AM38" s="27">
        <f t="shared" si="28"/>
        <v>5</v>
      </c>
      <c r="AN38" s="606"/>
      <c r="AO38" s="168">
        <f t="shared" si="29"/>
        <v>5</v>
      </c>
      <c r="AP38" s="27" t="str">
        <f t="shared" si="30"/>
        <v>5B</v>
      </c>
      <c r="AQ38" s="31">
        <f>IF($C38="","",IF($AD38="","",IF($AO38=AM38,0,VLOOKUP($AO38,'4.号俸表設計'!$V$20:$X$29,3,FALSE)-VLOOKUP('1.メイン'!$AM38,'4.号俸表設計'!$V$20:$X$29,3,FALSE))))</f>
        <v>0</v>
      </c>
      <c r="AR38" s="27">
        <f>IF($C38="","",IF($AM38=$AO38,0,VLOOKUP($AO38,'4.号俸表設計'!$V$4:$AF$13,2,FALSE)))</f>
        <v>0</v>
      </c>
      <c r="AS38" s="27">
        <f t="shared" si="9"/>
        <v>0</v>
      </c>
      <c r="AT38" s="27">
        <f>IF($AO38="","",IF($AS38=0,0,ROUNDUP($AS38/VLOOKUP('1.メイン'!$AO38,'4.号俸表設計'!$V$4:$AF$13,3,FALSE),0)+1))</f>
        <v>0</v>
      </c>
      <c r="AU38" s="27">
        <f t="shared" si="10"/>
        <v>0</v>
      </c>
      <c r="AV38" s="31">
        <f>IF($AO38="","",($AU38-1)*VLOOKUP($AO38,'4.号俸表設計'!$V$4:$AF$13,3,FALSE))</f>
        <v>-5500</v>
      </c>
      <c r="AW38" s="31">
        <f t="shared" si="31"/>
        <v>0</v>
      </c>
      <c r="AX38" s="31">
        <f>IF($AO38="","",IF($AW38&lt;=0,0,ROUNDUP($AW38/VLOOKUP($AO38,'4.号俸表設計'!$V$4:$AF$13,6,FALSE),0)))</f>
        <v>0</v>
      </c>
      <c r="AY38" s="31">
        <f t="shared" si="32"/>
        <v>0</v>
      </c>
      <c r="AZ38" s="168">
        <f t="shared" si="11"/>
        <v>2</v>
      </c>
      <c r="BA38" s="27">
        <f>IF($AO38="","",VLOOKUP($AO38,'4.号俸表設計'!$V$4:$AF$13,9,FALSE))</f>
        <v>9</v>
      </c>
      <c r="BB38" s="27">
        <f>IF($AO38="","",VLOOKUP($AO38,'4.号俸表設計'!$V$4:$AF$13,10,FALSE))</f>
        <v>16</v>
      </c>
      <c r="BC38" s="33">
        <f>IF($C38="","",INDEX('6.参照データ'!$D$6:$AW$35,MATCH($AZ38,'6.参照データ'!$D$6:$D$35,0),MATCH($AP38,'6.参照データ'!$D$6:$AW$6,0)))</f>
        <v>158360</v>
      </c>
      <c r="BD38" s="33">
        <f t="shared" si="12"/>
        <v>5500</v>
      </c>
      <c r="BE38" s="33">
        <f t="shared" si="13"/>
        <v>0</v>
      </c>
      <c r="BF38" s="607">
        <v>0</v>
      </c>
      <c r="BG38" s="33">
        <f t="shared" si="14"/>
        <v>0</v>
      </c>
      <c r="BH38" s="33">
        <f t="shared" si="15"/>
        <v>315100</v>
      </c>
      <c r="BI38" s="33">
        <f t="shared" si="16"/>
        <v>7000</v>
      </c>
      <c r="BJ38" s="148">
        <f t="shared" si="17"/>
        <v>2.2719896137617657E-2</v>
      </c>
      <c r="BK38" s="604"/>
      <c r="BL38" s="604"/>
      <c r="BM38" s="604"/>
      <c r="BN38" s="604"/>
      <c r="BO38" s="151">
        <f t="shared" si="18"/>
        <v>0</v>
      </c>
      <c r="BP38" s="33">
        <f t="shared" si="19"/>
        <v>315100</v>
      </c>
      <c r="BQ38" s="180">
        <f t="shared" si="20"/>
        <v>7000</v>
      </c>
      <c r="BR38" s="185">
        <f t="shared" si="21"/>
        <v>2.2719896137617657E-2</v>
      </c>
    </row>
    <row r="39" spans="1:70" s="7" customFormat="1" ht="12" customHeight="1" x14ac:dyDescent="0.2">
      <c r="A39" s="71">
        <f>IF(C39="","",COUNTA($C$10:C39))</f>
        <v>30</v>
      </c>
      <c r="B39" s="598">
        <v>1</v>
      </c>
      <c r="C39" s="598" t="s">
        <v>45</v>
      </c>
      <c r="D39" s="599"/>
      <c r="E39" s="600">
        <v>5</v>
      </c>
      <c r="F39" s="601">
        <v>5</v>
      </c>
      <c r="G39" s="601" t="s">
        <v>91</v>
      </c>
      <c r="H39" s="203" t="str">
        <f t="shared" si="22"/>
        <v>5B</v>
      </c>
      <c r="I39" s="602">
        <v>33364</v>
      </c>
      <c r="J39" s="602">
        <v>40269</v>
      </c>
      <c r="K39" s="58">
        <f t="shared" si="33"/>
        <v>33</v>
      </c>
      <c r="L39" s="58">
        <f t="shared" si="34"/>
        <v>10</v>
      </c>
      <c r="M39" s="58">
        <f t="shared" si="35"/>
        <v>15</v>
      </c>
      <c r="N39" s="58">
        <f t="shared" si="36"/>
        <v>0</v>
      </c>
      <c r="O39" s="211">
        <f>IF($C39="","",VLOOKUP($K39,'2.年齢給'!$B$7:$C$53,2))</f>
        <v>153740</v>
      </c>
      <c r="P39" s="211">
        <f>IF($C39="","",INDEX('6.参照データ'!$D$6:$AW$36,MATCH($F39,'6.参照データ'!$D$6:$D$36,0),MATCH($H39,'6.参照データ'!$D$6:$AW$6,0)))</f>
        <v>174860</v>
      </c>
      <c r="Q39" s="603">
        <v>0</v>
      </c>
      <c r="R39" s="603"/>
      <c r="S39" s="61">
        <f t="shared" si="23"/>
        <v>328600</v>
      </c>
      <c r="T39" s="604"/>
      <c r="U39" s="604"/>
      <c r="V39" s="604"/>
      <c r="W39" s="604"/>
      <c r="X39" s="65">
        <f t="shared" si="2"/>
        <v>0</v>
      </c>
      <c r="Y39" s="66">
        <f t="shared" si="3"/>
        <v>328600</v>
      </c>
      <c r="Z39" s="131">
        <f t="shared" si="4"/>
        <v>34</v>
      </c>
      <c r="AA39" s="131">
        <f t="shared" si="5"/>
        <v>10</v>
      </c>
      <c r="AB39" s="39">
        <f>IF($C39="","",IF($Z39&gt;$AA$7,0,VLOOKUP($Z39,'2.年齢給'!$B$7:$C$53,2)))</f>
        <v>155240</v>
      </c>
      <c r="AC39" s="125">
        <f t="shared" si="24"/>
        <v>1500</v>
      </c>
      <c r="AD39" s="605" t="s">
        <v>91</v>
      </c>
      <c r="AE39" s="77">
        <f t="shared" si="25"/>
        <v>5</v>
      </c>
      <c r="AF39" s="27">
        <f t="shared" si="6"/>
        <v>5</v>
      </c>
      <c r="AG39" s="27">
        <f>IF($AE39="","",VLOOKUP($AE39,'4.号俸表設計'!$V$4:$AF$13,10,FALSE))</f>
        <v>16</v>
      </c>
      <c r="AH39" s="27">
        <f t="shared" si="26"/>
        <v>1</v>
      </c>
      <c r="AI39" s="27">
        <f t="shared" si="7"/>
        <v>6</v>
      </c>
      <c r="AJ39" s="27" t="str">
        <f t="shared" si="27"/>
        <v>5B</v>
      </c>
      <c r="AK39" s="33">
        <f>IF($C39="","",INDEX('6.参照データ'!$D$6:$AW$36,MATCH($AI39,'6.参照データ'!$D$6:$D$36,0),MATCH($AJ39,'6.参照データ'!$D$6:$AW$6,0)))</f>
        <v>180360</v>
      </c>
      <c r="AL39" s="33">
        <f t="shared" si="8"/>
        <v>5500</v>
      </c>
      <c r="AM39" s="27">
        <f t="shared" si="28"/>
        <v>5</v>
      </c>
      <c r="AN39" s="606"/>
      <c r="AO39" s="168">
        <f t="shared" si="29"/>
        <v>5</v>
      </c>
      <c r="AP39" s="27" t="str">
        <f t="shared" si="30"/>
        <v>5B</v>
      </c>
      <c r="AQ39" s="31">
        <f>IF($C39="","",IF($AD39="","",IF($AO39=AM39,0,VLOOKUP($AO39,'4.号俸表設計'!$V$20:$X$29,3,FALSE)-VLOOKUP('1.メイン'!$AM39,'4.号俸表設計'!$V$20:$X$29,3,FALSE))))</f>
        <v>0</v>
      </c>
      <c r="AR39" s="27">
        <f>IF($C39="","",IF($AM39=$AO39,0,VLOOKUP($AO39,'4.号俸表設計'!$V$4:$AF$13,2,FALSE)))</f>
        <v>0</v>
      </c>
      <c r="AS39" s="27">
        <f t="shared" si="9"/>
        <v>0</v>
      </c>
      <c r="AT39" s="27">
        <f>IF($AO39="","",IF($AS39=0,0,ROUNDUP($AS39/VLOOKUP('1.メイン'!$AO39,'4.号俸表設計'!$V$4:$AF$13,3,FALSE),0)+1))</f>
        <v>0</v>
      </c>
      <c r="AU39" s="27">
        <f t="shared" si="10"/>
        <v>0</v>
      </c>
      <c r="AV39" s="31">
        <f>IF($AO39="","",($AU39-1)*VLOOKUP($AO39,'4.号俸表設計'!$V$4:$AF$13,3,FALSE))</f>
        <v>-5500</v>
      </c>
      <c r="AW39" s="31">
        <f t="shared" si="31"/>
        <v>0</v>
      </c>
      <c r="AX39" s="31">
        <f>IF($AO39="","",IF($AW39&lt;=0,0,ROUNDUP($AW39/VLOOKUP($AO39,'4.号俸表設計'!$V$4:$AF$13,6,FALSE),0)))</f>
        <v>0</v>
      </c>
      <c r="AY39" s="31">
        <f t="shared" si="32"/>
        <v>0</v>
      </c>
      <c r="AZ39" s="168">
        <f t="shared" si="11"/>
        <v>6</v>
      </c>
      <c r="BA39" s="27">
        <f>IF($AO39="","",VLOOKUP($AO39,'4.号俸表設計'!$V$4:$AF$13,9,FALSE))</f>
        <v>9</v>
      </c>
      <c r="BB39" s="27">
        <f>IF($AO39="","",VLOOKUP($AO39,'4.号俸表設計'!$V$4:$AF$13,10,FALSE))</f>
        <v>16</v>
      </c>
      <c r="BC39" s="33">
        <f>IF($C39="","",INDEX('6.参照データ'!$D$6:$AW$35,MATCH($AZ39,'6.参照データ'!$D$6:$D$35,0),MATCH($AP39,'6.参照データ'!$D$6:$AW$6,0)))</f>
        <v>180360</v>
      </c>
      <c r="BD39" s="33">
        <f t="shared" si="12"/>
        <v>5500</v>
      </c>
      <c r="BE39" s="33">
        <f t="shared" si="13"/>
        <v>0</v>
      </c>
      <c r="BF39" s="607">
        <v>0</v>
      </c>
      <c r="BG39" s="33">
        <f t="shared" si="14"/>
        <v>0</v>
      </c>
      <c r="BH39" s="33">
        <f t="shared" si="15"/>
        <v>335600</v>
      </c>
      <c r="BI39" s="33">
        <f t="shared" si="16"/>
        <v>7000</v>
      </c>
      <c r="BJ39" s="148">
        <f t="shared" si="17"/>
        <v>2.130249543517955E-2</v>
      </c>
      <c r="BK39" s="604"/>
      <c r="BL39" s="604"/>
      <c r="BM39" s="604"/>
      <c r="BN39" s="604"/>
      <c r="BO39" s="151">
        <f t="shared" si="18"/>
        <v>0</v>
      </c>
      <c r="BP39" s="33">
        <f t="shared" si="19"/>
        <v>335600</v>
      </c>
      <c r="BQ39" s="180">
        <f t="shared" si="20"/>
        <v>7000</v>
      </c>
      <c r="BR39" s="185">
        <f t="shared" si="21"/>
        <v>2.130249543517955E-2</v>
      </c>
    </row>
    <row r="40" spans="1:70" s="7" customFormat="1" ht="12" customHeight="1" x14ac:dyDescent="0.2">
      <c r="A40" s="71">
        <f>IF(C40="","",COUNTA($C$10:C40))</f>
        <v>31</v>
      </c>
      <c r="B40" s="598">
        <v>2</v>
      </c>
      <c r="C40" s="598" t="s">
        <v>300</v>
      </c>
      <c r="D40" s="599"/>
      <c r="E40" s="600">
        <v>4</v>
      </c>
      <c r="F40" s="601">
        <v>2</v>
      </c>
      <c r="G40" s="601" t="s">
        <v>93</v>
      </c>
      <c r="H40" s="203" t="str">
        <f t="shared" si="22"/>
        <v>4A</v>
      </c>
      <c r="I40" s="602">
        <v>33424</v>
      </c>
      <c r="J40" s="602">
        <v>44286</v>
      </c>
      <c r="K40" s="58">
        <f t="shared" si="33"/>
        <v>33</v>
      </c>
      <c r="L40" s="58">
        <f t="shared" si="34"/>
        <v>8</v>
      </c>
      <c r="M40" s="58">
        <f t="shared" si="35"/>
        <v>4</v>
      </c>
      <c r="N40" s="58">
        <f t="shared" si="36"/>
        <v>0</v>
      </c>
      <c r="O40" s="211">
        <f>IF($C40="","",VLOOKUP($K40,'2.年齢給'!$B$7:$C$53,2))</f>
        <v>153740</v>
      </c>
      <c r="P40" s="211">
        <f>IF($C40="","",INDEX('6.参照データ'!$D$6:$AW$36,MATCH($F40,'6.参照データ'!$D$6:$D$36,0),MATCH($H40,'6.参照データ'!$D$6:$AW$6,0)))</f>
        <v>138360</v>
      </c>
      <c r="Q40" s="603">
        <v>0</v>
      </c>
      <c r="R40" s="603"/>
      <c r="S40" s="61">
        <f t="shared" si="23"/>
        <v>292100</v>
      </c>
      <c r="T40" s="604"/>
      <c r="U40" s="604"/>
      <c r="V40" s="604"/>
      <c r="W40" s="604"/>
      <c r="X40" s="65">
        <f t="shared" si="2"/>
        <v>0</v>
      </c>
      <c r="Y40" s="66">
        <f t="shared" si="3"/>
        <v>292100</v>
      </c>
      <c r="Z40" s="131">
        <f t="shared" si="4"/>
        <v>34</v>
      </c>
      <c r="AA40" s="131">
        <f t="shared" si="5"/>
        <v>8</v>
      </c>
      <c r="AB40" s="39">
        <f>IF($C40="","",IF($Z40&gt;$AA$7,0,VLOOKUP($Z40,'2.年齢給'!$B$7:$C$53,2)))</f>
        <v>155240</v>
      </c>
      <c r="AC40" s="125">
        <f t="shared" si="24"/>
        <v>1500</v>
      </c>
      <c r="AD40" s="605" t="s">
        <v>97</v>
      </c>
      <c r="AE40" s="77">
        <f t="shared" si="25"/>
        <v>4</v>
      </c>
      <c r="AF40" s="27">
        <f t="shared" si="6"/>
        <v>2</v>
      </c>
      <c r="AG40" s="27">
        <f>IF($AE40="","",VLOOKUP($AE40,'4.号俸表設計'!$V$4:$AF$13,10,FALSE))</f>
        <v>16</v>
      </c>
      <c r="AH40" s="27">
        <f t="shared" si="26"/>
        <v>1</v>
      </c>
      <c r="AI40" s="27">
        <f t="shared" si="7"/>
        <v>3</v>
      </c>
      <c r="AJ40" s="27" t="str">
        <f t="shared" si="27"/>
        <v>4A</v>
      </c>
      <c r="AK40" s="33">
        <f>IF($C40="","",INDEX('6.参照データ'!$D$6:$AW$36,MATCH($AI40,'6.参照データ'!$D$6:$D$36,0),MATCH($AJ40,'6.参照データ'!$D$6:$AW$6,0)))</f>
        <v>143360</v>
      </c>
      <c r="AL40" s="33">
        <f t="shared" si="8"/>
        <v>5000</v>
      </c>
      <c r="AM40" s="27">
        <f t="shared" si="28"/>
        <v>4</v>
      </c>
      <c r="AN40" s="606"/>
      <c r="AO40" s="168">
        <f t="shared" si="29"/>
        <v>4</v>
      </c>
      <c r="AP40" s="27" t="str">
        <f t="shared" si="30"/>
        <v>4A</v>
      </c>
      <c r="AQ40" s="31">
        <f>IF($C40="","",IF($AD40="","",IF($AO40=AM40,0,VLOOKUP($AO40,'4.号俸表設計'!$V$20:$X$29,3,FALSE)-VLOOKUP('1.メイン'!$AM40,'4.号俸表設計'!$V$20:$X$29,3,FALSE))))</f>
        <v>0</v>
      </c>
      <c r="AR40" s="27">
        <f>IF($C40="","",IF($AM40=$AO40,0,VLOOKUP($AO40,'4.号俸表設計'!$V$4:$AF$13,2,FALSE)))</f>
        <v>0</v>
      </c>
      <c r="AS40" s="27">
        <f t="shared" si="9"/>
        <v>0</v>
      </c>
      <c r="AT40" s="27">
        <f>IF($AO40="","",IF($AS40=0,0,ROUNDUP($AS40/VLOOKUP('1.メイン'!$AO40,'4.号俸表設計'!$V$4:$AF$13,3,FALSE),0)+1))</f>
        <v>0</v>
      </c>
      <c r="AU40" s="27">
        <f t="shared" si="10"/>
        <v>0</v>
      </c>
      <c r="AV40" s="31">
        <f>IF($AO40="","",($AU40-1)*VLOOKUP($AO40,'4.号俸表設計'!$V$4:$AF$13,3,FALSE))</f>
        <v>-5000</v>
      </c>
      <c r="AW40" s="31">
        <f t="shared" si="31"/>
        <v>0</v>
      </c>
      <c r="AX40" s="31">
        <f>IF($AO40="","",IF($AW40&lt;=0,0,ROUNDUP($AW40/VLOOKUP($AO40,'4.号俸表設計'!$V$4:$AF$13,6,FALSE),0)))</f>
        <v>0</v>
      </c>
      <c r="AY40" s="31">
        <f t="shared" si="32"/>
        <v>0</v>
      </c>
      <c r="AZ40" s="168">
        <f t="shared" si="11"/>
        <v>3</v>
      </c>
      <c r="BA40" s="27">
        <f>IF($AO40="","",VLOOKUP($AO40,'4.号俸表設計'!$V$4:$AF$13,9,FALSE))</f>
        <v>7</v>
      </c>
      <c r="BB40" s="27">
        <f>IF($AO40="","",VLOOKUP($AO40,'4.号俸表設計'!$V$4:$AF$13,10,FALSE))</f>
        <v>16</v>
      </c>
      <c r="BC40" s="33">
        <f>IF($C40="","",INDEX('6.参照データ'!$D$6:$AW$35,MATCH($AZ40,'6.参照データ'!$D$6:$D$35,0),MATCH($AP40,'6.参照データ'!$D$6:$AW$6,0)))</f>
        <v>143360</v>
      </c>
      <c r="BD40" s="33">
        <f t="shared" si="12"/>
        <v>5000</v>
      </c>
      <c r="BE40" s="33">
        <f t="shared" si="13"/>
        <v>0</v>
      </c>
      <c r="BF40" s="607">
        <v>0</v>
      </c>
      <c r="BG40" s="33">
        <f t="shared" si="14"/>
        <v>0</v>
      </c>
      <c r="BH40" s="33">
        <f t="shared" si="15"/>
        <v>298600</v>
      </c>
      <c r="BI40" s="33">
        <f t="shared" si="16"/>
        <v>6500</v>
      </c>
      <c r="BJ40" s="148">
        <f t="shared" si="17"/>
        <v>2.2252653200958577E-2</v>
      </c>
      <c r="BK40" s="604"/>
      <c r="BL40" s="604"/>
      <c r="BM40" s="604"/>
      <c r="BN40" s="604"/>
      <c r="BO40" s="151">
        <f t="shared" si="18"/>
        <v>0</v>
      </c>
      <c r="BP40" s="33">
        <f t="shared" si="19"/>
        <v>298600</v>
      </c>
      <c r="BQ40" s="180">
        <f t="shared" si="20"/>
        <v>6500</v>
      </c>
      <c r="BR40" s="185">
        <f t="shared" si="21"/>
        <v>2.2252653200958577E-2</v>
      </c>
    </row>
    <row r="41" spans="1:70" s="7" customFormat="1" ht="12" customHeight="1" x14ac:dyDescent="0.2">
      <c r="A41" s="71">
        <f>IF(C41="","",COUNTA($C$10:C41))</f>
        <v>32</v>
      </c>
      <c r="B41" s="598">
        <v>2</v>
      </c>
      <c r="C41" s="598" t="s">
        <v>301</v>
      </c>
      <c r="D41" s="599"/>
      <c r="E41" s="600">
        <v>5</v>
      </c>
      <c r="F41" s="601">
        <v>3</v>
      </c>
      <c r="G41" s="601" t="s">
        <v>95</v>
      </c>
      <c r="H41" s="203" t="str">
        <f t="shared" si="22"/>
        <v>5C</v>
      </c>
      <c r="I41" s="602">
        <v>33539</v>
      </c>
      <c r="J41" s="602">
        <v>42094</v>
      </c>
      <c r="K41" s="58">
        <f t="shared" si="33"/>
        <v>33</v>
      </c>
      <c r="L41" s="58">
        <f t="shared" si="34"/>
        <v>5</v>
      </c>
      <c r="M41" s="58">
        <f t="shared" si="35"/>
        <v>10</v>
      </c>
      <c r="N41" s="58">
        <f t="shared" si="36"/>
        <v>0</v>
      </c>
      <c r="O41" s="211">
        <f>IF($C41="","",VLOOKUP($K41,'2.年齢給'!$B$7:$C$53,2))</f>
        <v>153740</v>
      </c>
      <c r="P41" s="211">
        <f>IF($C41="","",INDEX('6.参照データ'!$D$6:$AW$36,MATCH($F41,'6.参照データ'!$D$6:$D$36,0),MATCH($H41,'6.参照データ'!$D$6:$AW$6,0)))</f>
        <v>161110</v>
      </c>
      <c r="Q41" s="603">
        <v>0</v>
      </c>
      <c r="R41" s="603"/>
      <c r="S41" s="61">
        <f t="shared" si="23"/>
        <v>314850</v>
      </c>
      <c r="T41" s="604"/>
      <c r="U41" s="604"/>
      <c r="V41" s="604"/>
      <c r="W41" s="604"/>
      <c r="X41" s="65">
        <f t="shared" si="2"/>
        <v>0</v>
      </c>
      <c r="Y41" s="66">
        <f t="shared" si="3"/>
        <v>314850</v>
      </c>
      <c r="Z41" s="131">
        <f t="shared" si="4"/>
        <v>34</v>
      </c>
      <c r="AA41" s="131">
        <f t="shared" si="5"/>
        <v>5</v>
      </c>
      <c r="AB41" s="39">
        <f>IF($C41="","",IF($Z41&gt;$AA$7,0,VLOOKUP($Z41,'2.年齢給'!$B$7:$C$53,2)))</f>
        <v>155240</v>
      </c>
      <c r="AC41" s="125">
        <f t="shared" si="24"/>
        <v>1500</v>
      </c>
      <c r="AD41" s="605" t="s">
        <v>98</v>
      </c>
      <c r="AE41" s="77">
        <f t="shared" si="25"/>
        <v>5</v>
      </c>
      <c r="AF41" s="27">
        <f t="shared" si="6"/>
        <v>3</v>
      </c>
      <c r="AG41" s="27">
        <f>IF($AE41="","",VLOOKUP($AE41,'4.号俸表設計'!$V$4:$AF$13,10,FALSE))</f>
        <v>16</v>
      </c>
      <c r="AH41" s="27">
        <f t="shared" si="26"/>
        <v>1</v>
      </c>
      <c r="AI41" s="27">
        <f t="shared" si="7"/>
        <v>4</v>
      </c>
      <c r="AJ41" s="27" t="str">
        <f t="shared" si="27"/>
        <v>5C</v>
      </c>
      <c r="AK41" s="33">
        <f>IF($C41="","",INDEX('6.参照データ'!$D$6:$AW$36,MATCH($AI41,'6.参照データ'!$D$6:$D$36,0),MATCH($AJ41,'6.参照データ'!$D$6:$AW$6,0)))</f>
        <v>166610</v>
      </c>
      <c r="AL41" s="33">
        <f t="shared" si="8"/>
        <v>5500</v>
      </c>
      <c r="AM41" s="27">
        <f t="shared" si="28"/>
        <v>5</v>
      </c>
      <c r="AN41" s="606"/>
      <c r="AO41" s="168">
        <f t="shared" si="29"/>
        <v>5</v>
      </c>
      <c r="AP41" s="27" t="str">
        <f t="shared" si="30"/>
        <v>5C</v>
      </c>
      <c r="AQ41" s="31">
        <f>IF($C41="","",IF($AD41="","",IF($AO41=AM41,0,VLOOKUP($AO41,'4.号俸表設計'!$V$20:$X$29,3,FALSE)-VLOOKUP('1.メイン'!$AM41,'4.号俸表設計'!$V$20:$X$29,3,FALSE))))</f>
        <v>0</v>
      </c>
      <c r="AR41" s="27">
        <f>IF($C41="","",IF($AM41=$AO41,0,VLOOKUP($AO41,'4.号俸表設計'!$V$4:$AF$13,2,FALSE)))</f>
        <v>0</v>
      </c>
      <c r="AS41" s="27">
        <f t="shared" si="9"/>
        <v>0</v>
      </c>
      <c r="AT41" s="27">
        <f>IF($AO41="","",IF($AS41=0,0,ROUNDUP($AS41/VLOOKUP('1.メイン'!$AO41,'4.号俸表設計'!$V$4:$AF$13,3,FALSE),0)+1))</f>
        <v>0</v>
      </c>
      <c r="AU41" s="27">
        <f t="shared" si="10"/>
        <v>0</v>
      </c>
      <c r="AV41" s="31">
        <f>IF($AO41="","",($AU41-1)*VLOOKUP($AO41,'4.号俸表設計'!$V$4:$AF$13,3,FALSE))</f>
        <v>-5500</v>
      </c>
      <c r="AW41" s="31">
        <f t="shared" si="31"/>
        <v>0</v>
      </c>
      <c r="AX41" s="31">
        <f>IF($AO41="","",IF($AW41&lt;=0,0,ROUNDUP($AW41/VLOOKUP($AO41,'4.号俸表設計'!$V$4:$AF$13,6,FALSE),0)))</f>
        <v>0</v>
      </c>
      <c r="AY41" s="31">
        <f t="shared" si="32"/>
        <v>0</v>
      </c>
      <c r="AZ41" s="168">
        <f t="shared" si="11"/>
        <v>4</v>
      </c>
      <c r="BA41" s="27">
        <f>IF($AO41="","",VLOOKUP($AO41,'4.号俸表設計'!$V$4:$AF$13,9,FALSE))</f>
        <v>9</v>
      </c>
      <c r="BB41" s="27">
        <f>IF($AO41="","",VLOOKUP($AO41,'4.号俸表設計'!$V$4:$AF$13,10,FALSE))</f>
        <v>16</v>
      </c>
      <c r="BC41" s="33">
        <f>IF($C41="","",INDEX('6.参照データ'!$D$6:$AW$35,MATCH($AZ41,'6.参照データ'!$D$6:$D$35,0),MATCH($AP41,'6.参照データ'!$D$6:$AW$6,0)))</f>
        <v>166610</v>
      </c>
      <c r="BD41" s="33">
        <f t="shared" si="12"/>
        <v>5500</v>
      </c>
      <c r="BE41" s="33">
        <f t="shared" si="13"/>
        <v>0</v>
      </c>
      <c r="BF41" s="607">
        <v>0</v>
      </c>
      <c r="BG41" s="33">
        <f t="shared" si="14"/>
        <v>0</v>
      </c>
      <c r="BH41" s="33">
        <f t="shared" si="15"/>
        <v>321850</v>
      </c>
      <c r="BI41" s="33">
        <f t="shared" si="16"/>
        <v>7000</v>
      </c>
      <c r="BJ41" s="148">
        <f t="shared" si="17"/>
        <v>2.2232809274257585E-2</v>
      </c>
      <c r="BK41" s="604"/>
      <c r="BL41" s="604"/>
      <c r="BM41" s="604"/>
      <c r="BN41" s="604"/>
      <c r="BO41" s="151">
        <f t="shared" si="18"/>
        <v>0</v>
      </c>
      <c r="BP41" s="33">
        <f t="shared" si="19"/>
        <v>321850</v>
      </c>
      <c r="BQ41" s="180">
        <f t="shared" si="20"/>
        <v>7000</v>
      </c>
      <c r="BR41" s="185">
        <f t="shared" si="21"/>
        <v>2.2232809274257585E-2</v>
      </c>
    </row>
    <row r="42" spans="1:70" s="7" customFormat="1" ht="12" customHeight="1" x14ac:dyDescent="0.2">
      <c r="A42" s="71">
        <f>IF(C42="","",COUNTA($C$10:C42))</f>
        <v>33</v>
      </c>
      <c r="B42" s="598"/>
      <c r="C42" s="598" t="s">
        <v>302</v>
      </c>
      <c r="D42" s="599"/>
      <c r="E42" s="600">
        <v>5</v>
      </c>
      <c r="F42" s="601">
        <v>4</v>
      </c>
      <c r="G42" s="601" t="s">
        <v>102</v>
      </c>
      <c r="H42" s="203" t="str">
        <f t="shared" si="22"/>
        <v>5B</v>
      </c>
      <c r="I42" s="602">
        <v>33603</v>
      </c>
      <c r="J42" s="602">
        <v>40998</v>
      </c>
      <c r="K42" s="58">
        <f t="shared" si="33"/>
        <v>33</v>
      </c>
      <c r="L42" s="58">
        <f t="shared" si="34"/>
        <v>3</v>
      </c>
      <c r="M42" s="58">
        <f t="shared" si="35"/>
        <v>13</v>
      </c>
      <c r="N42" s="58">
        <f t="shared" si="36"/>
        <v>0</v>
      </c>
      <c r="O42" s="211">
        <f>IF($C42="","",VLOOKUP($K42,'2.年齢給'!$B$7:$C$53,2))</f>
        <v>153740</v>
      </c>
      <c r="P42" s="211">
        <f>IF($C42="","",INDEX('6.参照データ'!$D$6:$AW$36,MATCH($F42,'6.参照データ'!$D$6:$D$36,0),MATCH($H42,'6.参照データ'!$D$6:$AW$6,0)))</f>
        <v>169360</v>
      </c>
      <c r="Q42" s="603">
        <v>0</v>
      </c>
      <c r="R42" s="603"/>
      <c r="S42" s="61">
        <f t="shared" si="23"/>
        <v>323100</v>
      </c>
      <c r="T42" s="604"/>
      <c r="U42" s="604"/>
      <c r="V42" s="604"/>
      <c r="W42" s="604"/>
      <c r="X42" s="65">
        <f t="shared" ref="X42:X73" si="37">IF(C42="","",SUM(T42:W42))</f>
        <v>0</v>
      </c>
      <c r="Y42" s="66">
        <f t="shared" ref="Y42:Y73" si="38">IF(C42="","",S42+X42)</f>
        <v>323100</v>
      </c>
      <c r="Z42" s="131">
        <f t="shared" ref="Z42:Z73" si="39">IF($I42="","",DATEDIF($I42-1,$Z$5,"Y"))</f>
        <v>34</v>
      </c>
      <c r="AA42" s="131">
        <f t="shared" ref="AA42:AA73" si="40">IF($I42="","",DATEDIF($I42-1,$Z$5,"Ym"))</f>
        <v>3</v>
      </c>
      <c r="AB42" s="39">
        <f>IF($C42="","",IF($Z42&gt;$AA$7,0,VLOOKUP($Z42,'2.年齢給'!$B$7:$C$53,2)))</f>
        <v>155240</v>
      </c>
      <c r="AC42" s="125">
        <f t="shared" ref="AC42:AC73" si="41">IF($C42="","",IF($Z42=$AA$7,"",$AB42-$O42))</f>
        <v>1500</v>
      </c>
      <c r="AD42" s="605" t="s">
        <v>91</v>
      </c>
      <c r="AE42" s="77">
        <f t="shared" si="25"/>
        <v>5</v>
      </c>
      <c r="AF42" s="27">
        <f t="shared" ref="AF42:AF73" si="42">IF($C42="","",$F42)</f>
        <v>4</v>
      </c>
      <c r="AG42" s="27">
        <f>IF($AE42="","",VLOOKUP($AE42,'4.号俸表設計'!$V$4:$AF$13,10,FALSE))</f>
        <v>16</v>
      </c>
      <c r="AH42" s="27">
        <f t="shared" si="26"/>
        <v>1</v>
      </c>
      <c r="AI42" s="27">
        <f t="shared" ref="AI42:AI73" si="43">IF($C42="","",IF($AE42="","",IF($AF42+$AH42&gt;=$AG42,$AG42,$AF42+$AH42)))</f>
        <v>5</v>
      </c>
      <c r="AJ42" s="27" t="str">
        <f t="shared" si="27"/>
        <v>5B</v>
      </c>
      <c r="AK42" s="33">
        <f>IF($C42="","",INDEX('6.参照データ'!$D$6:$AW$36,MATCH($AI42,'6.参照データ'!$D$6:$D$36,0),MATCH($AJ42,'6.参照データ'!$D$6:$AW$6,0)))</f>
        <v>174860</v>
      </c>
      <c r="AL42" s="33">
        <f t="shared" ref="AL42:AL73" si="44">IF($C42="","",IF($AD42="","",$AK42-$P42))</f>
        <v>5500</v>
      </c>
      <c r="AM42" s="27">
        <f t="shared" si="28"/>
        <v>5</v>
      </c>
      <c r="AN42" s="606" t="s">
        <v>71</v>
      </c>
      <c r="AO42" s="168">
        <f t="shared" si="29"/>
        <v>5</v>
      </c>
      <c r="AP42" s="27" t="str">
        <f t="shared" si="30"/>
        <v>5B</v>
      </c>
      <c r="AQ42" s="31">
        <f>IF($C42="","",IF($AD42="","",IF($AO42=AM42,0,VLOOKUP($AO42,'4.号俸表設計'!$V$20:$X$29,3,FALSE)-VLOOKUP('1.メイン'!$AM42,'4.号俸表設計'!$V$20:$X$29,3,FALSE))))</f>
        <v>0</v>
      </c>
      <c r="AR42" s="27">
        <f>IF($C42="","",IF($AM42=$AO42,0,VLOOKUP($AO42,'4.号俸表設計'!$V$4:$AF$13,2,FALSE)))</f>
        <v>0</v>
      </c>
      <c r="AS42" s="27">
        <f t="shared" ref="AS42:AS73" si="45">IF($C42="","",IF($AM42=AO42,0,$AK42-$AR42+$AQ42))</f>
        <v>0</v>
      </c>
      <c r="AT42" s="27">
        <f>IF($AO42="","",IF($AS42=0,0,ROUNDUP($AS42/VLOOKUP('1.メイン'!$AO42,'4.号俸表設計'!$V$4:$AF$13,3,FALSE),0)+1))</f>
        <v>0</v>
      </c>
      <c r="AU42" s="27">
        <f t="shared" ref="AU42:AU73" si="46">IF($AO42="","",IF($AM42=$AO42,0,IF($AT42&lt;=0,1,IF($AT42&gt;=$BA42,$BA42,$AT42))))</f>
        <v>0</v>
      </c>
      <c r="AV42" s="31">
        <f>IF($AO42="","",($AU42-1)*VLOOKUP($AO42,'4.号俸表設計'!$V$4:$AF$13,3,FALSE))</f>
        <v>-5500</v>
      </c>
      <c r="AW42" s="31">
        <f t="shared" si="31"/>
        <v>0</v>
      </c>
      <c r="AX42" s="31">
        <f>IF($AO42="","",IF($AW42&lt;=0,0,ROUNDUP($AW42/VLOOKUP($AO42,'4.号俸表設計'!$V$4:$AF$13,6,FALSE),0)))</f>
        <v>0</v>
      </c>
      <c r="AY42" s="31">
        <f t="shared" ref="AY42:AY73" si="47">IF($AO42="","",IF($AU42+$AX42&gt;=$BB42,$BB42,$AU42+$AX42))</f>
        <v>0</v>
      </c>
      <c r="AZ42" s="168">
        <f t="shared" ref="AZ42:AZ73" si="48">IF($C42="","",IF($AM42=$AO42,$AI42,$AY42))</f>
        <v>5</v>
      </c>
      <c r="BA42" s="27">
        <f>IF($AO42="","",VLOOKUP($AO42,'4.号俸表設計'!$V$4:$AF$13,9,FALSE))</f>
        <v>9</v>
      </c>
      <c r="BB42" s="27">
        <f>IF($AO42="","",VLOOKUP($AO42,'4.号俸表設計'!$V$4:$AF$13,10,FALSE))</f>
        <v>16</v>
      </c>
      <c r="BC42" s="33">
        <f>IF($C42="","",INDEX('6.参照データ'!$D$6:$AW$35,MATCH($AZ42,'6.参照データ'!$D$6:$D$35,0),MATCH($AP42,'6.参照データ'!$D$6:$AW$6,0)))</f>
        <v>174860</v>
      </c>
      <c r="BD42" s="33">
        <f t="shared" ref="BD42:BD73" si="49">IF($C42="","",IF($AP42="","",$BC42-$P42))</f>
        <v>5500</v>
      </c>
      <c r="BE42" s="33">
        <f t="shared" ref="BE42:BE73" si="50">IF($AO42="","",$Q42)</f>
        <v>0</v>
      </c>
      <c r="BF42" s="607">
        <v>0</v>
      </c>
      <c r="BG42" s="33">
        <f t="shared" ref="BG42:BG73" si="51">IF($AO42="","",$BE42+$BF42)</f>
        <v>0</v>
      </c>
      <c r="BH42" s="33">
        <f t="shared" ref="BH42:BH73" si="52">IF($AO42="","",$AB42+$BC42+$BG42)</f>
        <v>330100</v>
      </c>
      <c r="BI42" s="33">
        <f t="shared" ref="BI42:BI73" si="53">IF($AO42="","",$BH42-$S42)</f>
        <v>7000</v>
      </c>
      <c r="BJ42" s="148">
        <f t="shared" ref="BJ42:BJ73" si="54">IF($AO42="","",$BI42/$S42)</f>
        <v>2.1665119158155371E-2</v>
      </c>
      <c r="BK42" s="604"/>
      <c r="BL42" s="604"/>
      <c r="BM42" s="604"/>
      <c r="BN42" s="604"/>
      <c r="BO42" s="151">
        <f t="shared" ref="BO42:BO73" si="55">IF(AO42="","",SUM(BK42:BN42))</f>
        <v>0</v>
      </c>
      <c r="BP42" s="33">
        <f t="shared" ref="BP42:BP73" si="56">IF($AO42="","",$BH42+$BO42)</f>
        <v>330100</v>
      </c>
      <c r="BQ42" s="180">
        <f t="shared" ref="BQ42:BQ73" si="57">IF($AO42="","",$BP42-$Y42)</f>
        <v>7000</v>
      </c>
      <c r="BR42" s="185">
        <f t="shared" ref="BR42:BR73" si="58">IF($AO42="","",$BQ42/$Y42)</f>
        <v>2.1665119158155371E-2</v>
      </c>
    </row>
    <row r="43" spans="1:70" s="7" customFormat="1" ht="12" customHeight="1" x14ac:dyDescent="0.15">
      <c r="A43" s="71">
        <f>IF(C43="","",COUNTA($C$10:C43))</f>
        <v>34</v>
      </c>
      <c r="B43" s="610">
        <v>1</v>
      </c>
      <c r="C43" s="598" t="s">
        <v>303</v>
      </c>
      <c r="D43" s="611"/>
      <c r="E43" s="612">
        <v>5</v>
      </c>
      <c r="F43" s="610">
        <v>5</v>
      </c>
      <c r="G43" s="601" t="s">
        <v>91</v>
      </c>
      <c r="H43" s="203" t="str">
        <f t="shared" si="22"/>
        <v>5B</v>
      </c>
      <c r="I43" s="602">
        <v>33680</v>
      </c>
      <c r="J43" s="602">
        <v>41730</v>
      </c>
      <c r="K43" s="58">
        <f t="shared" si="33"/>
        <v>33</v>
      </c>
      <c r="L43" s="58">
        <f t="shared" si="34"/>
        <v>0</v>
      </c>
      <c r="M43" s="58">
        <f t="shared" si="35"/>
        <v>11</v>
      </c>
      <c r="N43" s="58">
        <f t="shared" si="36"/>
        <v>0</v>
      </c>
      <c r="O43" s="211">
        <f>IF($C43="","",VLOOKUP($K43,'2.年齢給'!$B$7:$C$53,2))</f>
        <v>153740</v>
      </c>
      <c r="P43" s="211">
        <f>IF($C43="","",INDEX('6.参照データ'!$D$6:$AW$36,MATCH($F43,'6.参照データ'!$D$6:$D$36,0),MATCH($H43,'6.参照データ'!$D$6:$AW$6,0)))</f>
        <v>174860</v>
      </c>
      <c r="Q43" s="603">
        <v>0</v>
      </c>
      <c r="R43" s="603"/>
      <c r="S43" s="61">
        <f t="shared" si="23"/>
        <v>328600</v>
      </c>
      <c r="T43" s="604"/>
      <c r="U43" s="604"/>
      <c r="V43" s="604"/>
      <c r="W43" s="604"/>
      <c r="X43" s="65">
        <f t="shared" si="37"/>
        <v>0</v>
      </c>
      <c r="Y43" s="66">
        <f t="shared" si="38"/>
        <v>328600</v>
      </c>
      <c r="Z43" s="131">
        <f t="shared" si="39"/>
        <v>34</v>
      </c>
      <c r="AA43" s="131">
        <f t="shared" si="40"/>
        <v>0</v>
      </c>
      <c r="AB43" s="39">
        <f>IF($C43="","",IF($Z43&gt;$AA$7,0,VLOOKUP($Z43,'2.年齢給'!$B$7:$C$53,2)))</f>
        <v>155240</v>
      </c>
      <c r="AC43" s="125">
        <f t="shared" si="41"/>
        <v>1500</v>
      </c>
      <c r="AD43" s="606" t="s">
        <v>267</v>
      </c>
      <c r="AE43" s="77">
        <f t="shared" si="25"/>
        <v>5</v>
      </c>
      <c r="AF43" s="27">
        <f t="shared" si="42"/>
        <v>5</v>
      </c>
      <c r="AG43" s="27">
        <f>IF($AE43="","",VLOOKUP($AE43,'4.号俸表設計'!$V$4:$AF$13,10,FALSE))</f>
        <v>16</v>
      </c>
      <c r="AH43" s="27">
        <f t="shared" si="26"/>
        <v>1</v>
      </c>
      <c r="AI43" s="27">
        <f t="shared" si="43"/>
        <v>6</v>
      </c>
      <c r="AJ43" s="27" t="str">
        <f t="shared" si="27"/>
        <v>5A</v>
      </c>
      <c r="AK43" s="33">
        <f>IF($C43="","",INDEX('6.参照データ'!$D$6:$AW$36,MATCH($AI43,'6.参照データ'!$D$6:$D$36,0),MATCH($AJ43,'6.参照データ'!$D$6:$AW$6,0)))</f>
        <v>183110</v>
      </c>
      <c r="AL43" s="33">
        <f t="shared" si="44"/>
        <v>8250</v>
      </c>
      <c r="AM43" s="27">
        <f t="shared" si="28"/>
        <v>5</v>
      </c>
      <c r="AN43" s="606" t="s">
        <v>71</v>
      </c>
      <c r="AO43" s="168">
        <f t="shared" si="29"/>
        <v>5</v>
      </c>
      <c r="AP43" s="27" t="str">
        <f t="shared" si="30"/>
        <v>5A</v>
      </c>
      <c r="AQ43" s="31">
        <f>IF($C43="","",IF($AD43="","",IF($AO43=AM43,0,VLOOKUP($AO43,'4.号俸表設計'!$V$20:$X$29,3,FALSE)-VLOOKUP('1.メイン'!$AM43,'4.号俸表設計'!$V$20:$X$29,3,FALSE))))</f>
        <v>0</v>
      </c>
      <c r="AR43" s="27">
        <f>IF($C43="","",IF($AM43=$AO43,0,VLOOKUP($AO43,'4.号俸表設計'!$V$4:$AF$13,2,FALSE)))</f>
        <v>0</v>
      </c>
      <c r="AS43" s="27">
        <f t="shared" si="45"/>
        <v>0</v>
      </c>
      <c r="AT43" s="27">
        <f>IF($AO43="","",IF($AS43=0,0,ROUNDUP($AS43/VLOOKUP('1.メイン'!$AO43,'4.号俸表設計'!$V$4:$AF$13,3,FALSE),0)+1))</f>
        <v>0</v>
      </c>
      <c r="AU43" s="27">
        <f t="shared" si="46"/>
        <v>0</v>
      </c>
      <c r="AV43" s="31">
        <f>IF($AO43="","",($AU43-1)*VLOOKUP($AO43,'4.号俸表設計'!$V$4:$AF$13,3,FALSE))</f>
        <v>-5500</v>
      </c>
      <c r="AW43" s="31">
        <f t="shared" si="31"/>
        <v>0</v>
      </c>
      <c r="AX43" s="31">
        <f>IF($AO43="","",IF($AW43&lt;=0,0,ROUNDUP($AW43/VLOOKUP($AO43,'4.号俸表設計'!$V$4:$AF$13,6,FALSE),0)))</f>
        <v>0</v>
      </c>
      <c r="AY43" s="31">
        <f t="shared" si="47"/>
        <v>0</v>
      </c>
      <c r="AZ43" s="168">
        <f t="shared" si="48"/>
        <v>6</v>
      </c>
      <c r="BA43" s="27">
        <f>IF($AO43="","",VLOOKUP($AO43,'4.号俸表設計'!$V$4:$AF$13,9,FALSE))</f>
        <v>9</v>
      </c>
      <c r="BB43" s="27">
        <f>IF($AO43="","",VLOOKUP($AO43,'4.号俸表設計'!$V$4:$AF$13,10,FALSE))</f>
        <v>16</v>
      </c>
      <c r="BC43" s="33">
        <f>IF($C43="","",INDEX('6.参照データ'!$D$6:$AW$35,MATCH($AZ43,'6.参照データ'!$D$6:$D$35,0),MATCH($AP43,'6.参照データ'!$D$6:$AW$6,0)))</f>
        <v>183110</v>
      </c>
      <c r="BD43" s="33">
        <f t="shared" si="49"/>
        <v>8250</v>
      </c>
      <c r="BE43" s="33">
        <f t="shared" si="50"/>
        <v>0</v>
      </c>
      <c r="BF43" s="607">
        <v>0</v>
      </c>
      <c r="BG43" s="33">
        <f t="shared" si="51"/>
        <v>0</v>
      </c>
      <c r="BH43" s="33">
        <f t="shared" si="52"/>
        <v>338350</v>
      </c>
      <c r="BI43" s="33">
        <f t="shared" si="53"/>
        <v>9750</v>
      </c>
      <c r="BJ43" s="148">
        <f t="shared" si="54"/>
        <v>2.9671332927571514E-2</v>
      </c>
      <c r="BK43" s="604"/>
      <c r="BL43" s="604"/>
      <c r="BM43" s="604"/>
      <c r="BN43" s="604"/>
      <c r="BO43" s="151">
        <f t="shared" si="55"/>
        <v>0</v>
      </c>
      <c r="BP43" s="33">
        <f t="shared" si="56"/>
        <v>338350</v>
      </c>
      <c r="BQ43" s="180">
        <f t="shared" si="57"/>
        <v>9750</v>
      </c>
      <c r="BR43" s="185">
        <f t="shared" si="58"/>
        <v>2.9671332927571514E-2</v>
      </c>
    </row>
    <row r="44" spans="1:70" s="7" customFormat="1" ht="12" customHeight="1" x14ac:dyDescent="0.15">
      <c r="A44" s="71">
        <f>IF(C44="","",COUNTA($C$10:C44))</f>
        <v>35</v>
      </c>
      <c r="B44" s="610">
        <v>1</v>
      </c>
      <c r="C44" s="598" t="s">
        <v>304</v>
      </c>
      <c r="D44" s="611"/>
      <c r="E44" s="612">
        <v>4</v>
      </c>
      <c r="F44" s="610">
        <v>4</v>
      </c>
      <c r="G44" s="601" t="s">
        <v>91</v>
      </c>
      <c r="H44" s="203" t="str">
        <f t="shared" si="22"/>
        <v>4B</v>
      </c>
      <c r="I44" s="602">
        <v>33772</v>
      </c>
      <c r="J44" s="602">
        <v>42094</v>
      </c>
      <c r="K44" s="58">
        <f t="shared" si="33"/>
        <v>32</v>
      </c>
      <c r="L44" s="58">
        <f t="shared" si="34"/>
        <v>9</v>
      </c>
      <c r="M44" s="58">
        <f t="shared" si="35"/>
        <v>10</v>
      </c>
      <c r="N44" s="58">
        <f t="shared" si="36"/>
        <v>0</v>
      </c>
      <c r="O44" s="211">
        <f>IF($C44="","",VLOOKUP($K44,'2.年齢給'!$B$7:$C$53,2))</f>
        <v>152240</v>
      </c>
      <c r="P44" s="211">
        <f>IF($C44="","",INDEX('6.参照データ'!$D$6:$AW$36,MATCH($F44,'6.参照データ'!$D$6:$D$36,0),MATCH($H44,'6.参照データ'!$D$6:$AW$6,0)))</f>
        <v>145860</v>
      </c>
      <c r="Q44" s="603">
        <v>0</v>
      </c>
      <c r="R44" s="603"/>
      <c r="S44" s="61">
        <f t="shared" si="23"/>
        <v>298100</v>
      </c>
      <c r="T44" s="604"/>
      <c r="U44" s="604"/>
      <c r="V44" s="604"/>
      <c r="W44" s="604"/>
      <c r="X44" s="65">
        <f t="shared" si="37"/>
        <v>0</v>
      </c>
      <c r="Y44" s="66">
        <f t="shared" si="38"/>
        <v>298100</v>
      </c>
      <c r="Z44" s="131">
        <f t="shared" si="39"/>
        <v>33</v>
      </c>
      <c r="AA44" s="131">
        <f t="shared" si="40"/>
        <v>9</v>
      </c>
      <c r="AB44" s="39">
        <f>IF($C44="","",IF($Z44&gt;$AA$7,0,VLOOKUP($Z44,'2.年齢給'!$B$7:$C$53,2)))</f>
        <v>153740</v>
      </c>
      <c r="AC44" s="125">
        <f t="shared" si="41"/>
        <v>1500</v>
      </c>
      <c r="AD44" s="606" t="s">
        <v>268</v>
      </c>
      <c r="AE44" s="77">
        <f t="shared" si="25"/>
        <v>4</v>
      </c>
      <c r="AF44" s="27">
        <f t="shared" si="42"/>
        <v>4</v>
      </c>
      <c r="AG44" s="27">
        <f>IF($AE44="","",VLOOKUP($AE44,'4.号俸表設計'!$V$4:$AF$13,10,FALSE))</f>
        <v>16</v>
      </c>
      <c r="AH44" s="27">
        <f t="shared" si="26"/>
        <v>1</v>
      </c>
      <c r="AI44" s="27">
        <f t="shared" si="43"/>
        <v>5</v>
      </c>
      <c r="AJ44" s="27" t="str">
        <f t="shared" si="27"/>
        <v>4C</v>
      </c>
      <c r="AK44" s="33">
        <f>IF($C44="","",INDEX('6.参照データ'!$D$6:$AW$36,MATCH($AI44,'6.参照データ'!$D$6:$D$36,0),MATCH($AJ44,'6.参照データ'!$D$6:$AW$6,0)))</f>
        <v>148360</v>
      </c>
      <c r="AL44" s="33">
        <f t="shared" si="44"/>
        <v>2500</v>
      </c>
      <c r="AM44" s="27">
        <f t="shared" si="28"/>
        <v>4</v>
      </c>
      <c r="AN44" s="606" t="s">
        <v>71</v>
      </c>
      <c r="AO44" s="168">
        <f t="shared" si="29"/>
        <v>4</v>
      </c>
      <c r="AP44" s="27" t="str">
        <f t="shared" si="30"/>
        <v>4C</v>
      </c>
      <c r="AQ44" s="31">
        <f>IF($C44="","",IF($AD44="","",IF($AO44=AM44,0,VLOOKUP($AO44,'4.号俸表設計'!$V$20:$X$29,3,FALSE)-VLOOKUP('1.メイン'!$AM44,'4.号俸表設計'!$V$20:$X$29,3,FALSE))))</f>
        <v>0</v>
      </c>
      <c r="AR44" s="27">
        <f>IF($C44="","",IF($AM44=$AO44,0,VLOOKUP($AO44,'4.号俸表設計'!$V$4:$AF$13,2,FALSE)))</f>
        <v>0</v>
      </c>
      <c r="AS44" s="27">
        <f t="shared" si="45"/>
        <v>0</v>
      </c>
      <c r="AT44" s="27">
        <f>IF($AO44="","",IF($AS44=0,0,ROUNDUP($AS44/VLOOKUP('1.メイン'!$AO44,'4.号俸表設計'!$V$4:$AF$13,3,FALSE),0)+1))</f>
        <v>0</v>
      </c>
      <c r="AU44" s="27">
        <f t="shared" si="46"/>
        <v>0</v>
      </c>
      <c r="AV44" s="31">
        <f>IF($AO44="","",($AU44-1)*VLOOKUP($AO44,'4.号俸表設計'!$V$4:$AF$13,3,FALSE))</f>
        <v>-5000</v>
      </c>
      <c r="AW44" s="31">
        <f t="shared" si="31"/>
        <v>0</v>
      </c>
      <c r="AX44" s="31">
        <f>IF($AO44="","",IF($AW44&lt;=0,0,ROUNDUP($AW44/VLOOKUP($AO44,'4.号俸表設計'!$V$4:$AF$13,6,FALSE),0)))</f>
        <v>0</v>
      </c>
      <c r="AY44" s="31">
        <f t="shared" si="47"/>
        <v>0</v>
      </c>
      <c r="AZ44" s="168">
        <f t="shared" si="48"/>
        <v>5</v>
      </c>
      <c r="BA44" s="27">
        <f>IF($AO44="","",VLOOKUP($AO44,'4.号俸表設計'!$V$4:$AF$13,9,FALSE))</f>
        <v>7</v>
      </c>
      <c r="BB44" s="27">
        <f>IF($AO44="","",VLOOKUP($AO44,'4.号俸表設計'!$V$4:$AF$13,10,FALSE))</f>
        <v>16</v>
      </c>
      <c r="BC44" s="33">
        <f>IF($C44="","",INDEX('6.参照データ'!$D$6:$AW$35,MATCH($AZ44,'6.参照データ'!$D$6:$D$35,0),MATCH($AP44,'6.参照データ'!$D$6:$AW$6,0)))</f>
        <v>148360</v>
      </c>
      <c r="BD44" s="33">
        <f t="shared" si="49"/>
        <v>2500</v>
      </c>
      <c r="BE44" s="33">
        <f t="shared" si="50"/>
        <v>0</v>
      </c>
      <c r="BF44" s="607">
        <v>0</v>
      </c>
      <c r="BG44" s="33">
        <f t="shared" si="51"/>
        <v>0</v>
      </c>
      <c r="BH44" s="33">
        <f t="shared" si="52"/>
        <v>302100</v>
      </c>
      <c r="BI44" s="33">
        <f t="shared" si="53"/>
        <v>4000</v>
      </c>
      <c r="BJ44" s="148">
        <f t="shared" si="54"/>
        <v>1.3418316001341831E-2</v>
      </c>
      <c r="BK44" s="604"/>
      <c r="BL44" s="604"/>
      <c r="BM44" s="604"/>
      <c r="BN44" s="604"/>
      <c r="BO44" s="151">
        <f t="shared" si="55"/>
        <v>0</v>
      </c>
      <c r="BP44" s="33">
        <f t="shared" si="56"/>
        <v>302100</v>
      </c>
      <c r="BQ44" s="180">
        <f t="shared" si="57"/>
        <v>4000</v>
      </c>
      <c r="BR44" s="185">
        <f t="shared" si="58"/>
        <v>1.3418316001341831E-2</v>
      </c>
    </row>
    <row r="45" spans="1:70" s="7" customFormat="1" ht="12" customHeight="1" x14ac:dyDescent="0.15">
      <c r="A45" s="71">
        <f>IF(C45="","",COUNTA($C$10:C45))</f>
        <v>36</v>
      </c>
      <c r="B45" s="610">
        <v>2</v>
      </c>
      <c r="C45" s="598" t="s">
        <v>305</v>
      </c>
      <c r="D45" s="611"/>
      <c r="E45" s="612">
        <v>5</v>
      </c>
      <c r="F45" s="610">
        <v>6</v>
      </c>
      <c r="G45" s="601" t="s">
        <v>91</v>
      </c>
      <c r="H45" s="203" t="str">
        <f t="shared" si="22"/>
        <v>5B</v>
      </c>
      <c r="I45" s="602">
        <v>33835</v>
      </c>
      <c r="J45" s="602">
        <v>42094</v>
      </c>
      <c r="K45" s="58">
        <f t="shared" si="33"/>
        <v>32</v>
      </c>
      <c r="L45" s="58">
        <f t="shared" si="34"/>
        <v>7</v>
      </c>
      <c r="M45" s="58">
        <f t="shared" si="35"/>
        <v>10</v>
      </c>
      <c r="N45" s="58">
        <f t="shared" si="36"/>
        <v>0</v>
      </c>
      <c r="O45" s="211">
        <f>IF($C45="","",VLOOKUP($K45,'2.年齢給'!$B$7:$C$53,2))</f>
        <v>152240</v>
      </c>
      <c r="P45" s="211">
        <f>IF($C45="","",INDEX('6.参照データ'!$D$6:$AW$36,MATCH($F45,'6.参照データ'!$D$6:$D$36,0),MATCH($H45,'6.参照データ'!$D$6:$AW$6,0)))</f>
        <v>180360</v>
      </c>
      <c r="Q45" s="603">
        <v>0</v>
      </c>
      <c r="R45" s="603"/>
      <c r="S45" s="61">
        <f t="shared" si="23"/>
        <v>332600</v>
      </c>
      <c r="T45" s="604"/>
      <c r="U45" s="604"/>
      <c r="V45" s="604"/>
      <c r="W45" s="604"/>
      <c r="X45" s="65">
        <f t="shared" si="37"/>
        <v>0</v>
      </c>
      <c r="Y45" s="66">
        <f t="shared" si="38"/>
        <v>332600</v>
      </c>
      <c r="Z45" s="131">
        <f t="shared" si="39"/>
        <v>33</v>
      </c>
      <c r="AA45" s="131">
        <f t="shared" si="40"/>
        <v>7</v>
      </c>
      <c r="AB45" s="39">
        <f>IF($C45="","",IF($Z45&gt;$AA$7,0,VLOOKUP($Z45,'2.年齢給'!$B$7:$C$53,2)))</f>
        <v>153740</v>
      </c>
      <c r="AC45" s="125">
        <f t="shared" si="41"/>
        <v>1500</v>
      </c>
      <c r="AD45" s="606" t="s">
        <v>91</v>
      </c>
      <c r="AE45" s="77">
        <f t="shared" si="25"/>
        <v>5</v>
      </c>
      <c r="AF45" s="27">
        <f t="shared" si="42"/>
        <v>6</v>
      </c>
      <c r="AG45" s="27">
        <f>IF($AE45="","",VLOOKUP($AE45,'4.号俸表設計'!$V$4:$AF$13,10,FALSE))</f>
        <v>16</v>
      </c>
      <c r="AH45" s="27">
        <f t="shared" si="26"/>
        <v>1</v>
      </c>
      <c r="AI45" s="27">
        <f t="shared" si="43"/>
        <v>7</v>
      </c>
      <c r="AJ45" s="27" t="str">
        <f t="shared" si="27"/>
        <v>5B</v>
      </c>
      <c r="AK45" s="33">
        <f>IF($C45="","",INDEX('6.参照データ'!$D$6:$AW$36,MATCH($AI45,'6.参照データ'!$D$6:$D$36,0),MATCH($AJ45,'6.参照データ'!$D$6:$AW$6,0)))</f>
        <v>185860</v>
      </c>
      <c r="AL45" s="33">
        <f t="shared" si="44"/>
        <v>5500</v>
      </c>
      <c r="AM45" s="27">
        <f t="shared" si="28"/>
        <v>5</v>
      </c>
      <c r="AN45" s="606">
        <v>6</v>
      </c>
      <c r="AO45" s="168">
        <f t="shared" si="29"/>
        <v>6</v>
      </c>
      <c r="AP45" s="27" t="str">
        <f t="shared" si="30"/>
        <v>6B</v>
      </c>
      <c r="AQ45" s="31">
        <f>IF($C45="","",IF($AD45="","",IF($AO45=AM45,0,VLOOKUP($AO45,'4.号俸表設計'!$V$20:$X$29,3,FALSE)-VLOOKUP('1.メイン'!$AM45,'4.号俸表設計'!$V$20:$X$29,3,FALSE))))</f>
        <v>7500</v>
      </c>
      <c r="AR45" s="27">
        <f>IF($C45="","",IF($AM45=$AO45,0,VLOOKUP($AO45,'4.号俸表設計'!$V$4:$AF$13,2,FALSE)))</f>
        <v>182360</v>
      </c>
      <c r="AS45" s="27">
        <f t="shared" si="45"/>
        <v>11000</v>
      </c>
      <c r="AT45" s="27">
        <f>IF($AO45="","",IF($AS45=0,0,ROUNDUP($AS45/VLOOKUP('1.メイン'!$AO45,'4.号俸表設計'!$V$4:$AF$13,3,FALSE),0)+1))</f>
        <v>3</v>
      </c>
      <c r="AU45" s="27">
        <f t="shared" si="46"/>
        <v>3</v>
      </c>
      <c r="AV45" s="31">
        <f>IF($AO45="","",($AU45-1)*VLOOKUP($AO45,'4.号俸表設計'!$V$4:$AF$13,3,FALSE))</f>
        <v>11000</v>
      </c>
      <c r="AW45" s="31">
        <f t="shared" si="31"/>
        <v>0</v>
      </c>
      <c r="AX45" s="31">
        <f>IF($AO45="","",IF($AW45&lt;=0,0,ROUNDUP($AW45/VLOOKUP($AO45,'4.号俸表設計'!$V$4:$AF$13,6,FALSE),0)))</f>
        <v>0</v>
      </c>
      <c r="AY45" s="31">
        <f t="shared" si="47"/>
        <v>3</v>
      </c>
      <c r="AZ45" s="168">
        <f t="shared" si="48"/>
        <v>3</v>
      </c>
      <c r="BA45" s="27">
        <f>IF($AO45="","",VLOOKUP($AO45,'4.号俸表設計'!$V$4:$AF$13,9,FALSE))</f>
        <v>11</v>
      </c>
      <c r="BB45" s="27">
        <f>IF($AO45="","",VLOOKUP($AO45,'4.号俸表設計'!$V$4:$AF$13,10,FALSE))</f>
        <v>21</v>
      </c>
      <c r="BC45" s="33">
        <f>IF($C45="","",INDEX('6.参照データ'!$D$6:$AW$35,MATCH($AZ45,'6.参照データ'!$D$6:$D$35,0),MATCH($AP45,'6.参照データ'!$D$6:$AW$6,0)))</f>
        <v>193360</v>
      </c>
      <c r="BD45" s="33">
        <f t="shared" si="49"/>
        <v>13000</v>
      </c>
      <c r="BE45" s="33">
        <f t="shared" si="50"/>
        <v>0</v>
      </c>
      <c r="BF45" s="607">
        <v>0</v>
      </c>
      <c r="BG45" s="33">
        <f t="shared" si="51"/>
        <v>0</v>
      </c>
      <c r="BH45" s="33">
        <f t="shared" si="52"/>
        <v>347100</v>
      </c>
      <c r="BI45" s="33">
        <f t="shared" si="53"/>
        <v>14500</v>
      </c>
      <c r="BJ45" s="148">
        <f t="shared" si="54"/>
        <v>4.3595911004209259E-2</v>
      </c>
      <c r="BK45" s="604"/>
      <c r="BL45" s="604"/>
      <c r="BM45" s="604"/>
      <c r="BN45" s="604"/>
      <c r="BO45" s="151">
        <f t="shared" si="55"/>
        <v>0</v>
      </c>
      <c r="BP45" s="33">
        <f t="shared" si="56"/>
        <v>347100</v>
      </c>
      <c r="BQ45" s="180">
        <f t="shared" si="57"/>
        <v>14500</v>
      </c>
      <c r="BR45" s="185">
        <f t="shared" si="58"/>
        <v>4.3595911004209259E-2</v>
      </c>
    </row>
    <row r="46" spans="1:70" ht="11.25" customHeight="1" x14ac:dyDescent="0.2">
      <c r="A46" s="71">
        <f>IF(C46="","",COUNTA($C$10:C46))</f>
        <v>37</v>
      </c>
      <c r="B46" s="598">
        <v>1</v>
      </c>
      <c r="C46" s="598" t="s">
        <v>306</v>
      </c>
      <c r="D46" s="599"/>
      <c r="E46" s="600">
        <v>5</v>
      </c>
      <c r="F46" s="601">
        <v>5</v>
      </c>
      <c r="G46" s="601" t="s">
        <v>91</v>
      </c>
      <c r="H46" s="203" t="str">
        <f t="shared" si="22"/>
        <v>5B</v>
      </c>
      <c r="I46" s="602">
        <v>33939</v>
      </c>
      <c r="J46" s="602">
        <v>40633</v>
      </c>
      <c r="K46" s="58">
        <f t="shared" si="33"/>
        <v>32</v>
      </c>
      <c r="L46" s="58">
        <f t="shared" si="34"/>
        <v>4</v>
      </c>
      <c r="M46" s="58">
        <f t="shared" si="35"/>
        <v>14</v>
      </c>
      <c r="N46" s="58">
        <f t="shared" si="36"/>
        <v>0</v>
      </c>
      <c r="O46" s="211">
        <f>IF($C46="","",VLOOKUP($K46,'2.年齢給'!$B$7:$C$53,2))</f>
        <v>152240</v>
      </c>
      <c r="P46" s="211">
        <f>IF($C46="","",INDEX('6.参照データ'!$D$6:$AW$36,MATCH($F46,'6.参照データ'!$D$6:$D$36,0),MATCH($H46,'6.参照データ'!$D$6:$AW$6,0)))</f>
        <v>174860</v>
      </c>
      <c r="Q46" s="603">
        <v>0</v>
      </c>
      <c r="R46" s="603"/>
      <c r="S46" s="61">
        <f t="shared" si="23"/>
        <v>327100</v>
      </c>
      <c r="T46" s="604"/>
      <c r="U46" s="604"/>
      <c r="V46" s="604"/>
      <c r="W46" s="604"/>
      <c r="X46" s="65">
        <f t="shared" si="37"/>
        <v>0</v>
      </c>
      <c r="Y46" s="66">
        <f t="shared" si="38"/>
        <v>327100</v>
      </c>
      <c r="Z46" s="131">
        <f t="shared" si="39"/>
        <v>33</v>
      </c>
      <c r="AA46" s="131">
        <f t="shared" si="40"/>
        <v>4</v>
      </c>
      <c r="AB46" s="39">
        <f>IF($C46="","",IF($Z46&gt;$AA$7,0,VLOOKUP($Z46,'2.年齢給'!$B$7:$C$53,2)))</f>
        <v>153740</v>
      </c>
      <c r="AC46" s="125">
        <f t="shared" si="41"/>
        <v>1500</v>
      </c>
      <c r="AD46" s="605" t="s">
        <v>91</v>
      </c>
      <c r="AE46" s="77">
        <f t="shared" si="25"/>
        <v>5</v>
      </c>
      <c r="AF46" s="27">
        <f t="shared" si="42"/>
        <v>5</v>
      </c>
      <c r="AG46" s="27">
        <f>IF($AE46="","",VLOOKUP($AE46,'4.号俸表設計'!$V$4:$AF$13,10,FALSE))</f>
        <v>16</v>
      </c>
      <c r="AH46" s="27">
        <f t="shared" si="26"/>
        <v>1</v>
      </c>
      <c r="AI46" s="27">
        <f t="shared" si="43"/>
        <v>6</v>
      </c>
      <c r="AJ46" s="27" t="str">
        <f t="shared" si="27"/>
        <v>5B</v>
      </c>
      <c r="AK46" s="33">
        <f>IF($C46="","",INDEX('6.参照データ'!$D$6:$AW$36,MATCH($AI46,'6.参照データ'!$D$6:$D$36,0),MATCH($AJ46,'6.参照データ'!$D$6:$AW$6,0)))</f>
        <v>180360</v>
      </c>
      <c r="AL46" s="33">
        <f t="shared" si="44"/>
        <v>5500</v>
      </c>
      <c r="AM46" s="27">
        <f t="shared" si="28"/>
        <v>5</v>
      </c>
      <c r="AN46" s="606" t="s">
        <v>71</v>
      </c>
      <c r="AO46" s="168">
        <f t="shared" si="29"/>
        <v>5</v>
      </c>
      <c r="AP46" s="27" t="str">
        <f t="shared" si="30"/>
        <v>5B</v>
      </c>
      <c r="AQ46" s="31">
        <f>IF($C46="","",IF($AD46="","",IF($AO46=AM46,0,VLOOKUP($AO46,'4.号俸表設計'!$V$20:$X$29,3,FALSE)-VLOOKUP('1.メイン'!$AM46,'4.号俸表設計'!$V$20:$X$29,3,FALSE))))</f>
        <v>0</v>
      </c>
      <c r="AR46" s="27">
        <f>IF($C46="","",IF($AM46=$AO46,0,VLOOKUP($AO46,'4.号俸表設計'!$V$4:$AF$13,2,FALSE)))</f>
        <v>0</v>
      </c>
      <c r="AS46" s="27">
        <f t="shared" si="45"/>
        <v>0</v>
      </c>
      <c r="AT46" s="27">
        <f>IF($AO46="","",IF($AS46=0,0,ROUNDUP($AS46/VLOOKUP('1.メイン'!$AO46,'4.号俸表設計'!$V$4:$AF$13,3,FALSE),0)+1))</f>
        <v>0</v>
      </c>
      <c r="AU46" s="27">
        <f t="shared" si="46"/>
        <v>0</v>
      </c>
      <c r="AV46" s="31">
        <f>IF($AO46="","",($AU46-1)*VLOOKUP($AO46,'4.号俸表設計'!$V$4:$AF$13,3,FALSE))</f>
        <v>-5500</v>
      </c>
      <c r="AW46" s="31">
        <f t="shared" si="31"/>
        <v>0</v>
      </c>
      <c r="AX46" s="31">
        <f>IF($AO46="","",IF($AW46&lt;=0,0,ROUNDUP($AW46/VLOOKUP($AO46,'4.号俸表設計'!$V$4:$AF$13,6,FALSE),0)))</f>
        <v>0</v>
      </c>
      <c r="AY46" s="31">
        <f t="shared" si="47"/>
        <v>0</v>
      </c>
      <c r="AZ46" s="168">
        <f t="shared" si="48"/>
        <v>6</v>
      </c>
      <c r="BA46" s="27">
        <f>IF($AO46="","",VLOOKUP($AO46,'4.号俸表設計'!$V$4:$AF$13,9,FALSE))</f>
        <v>9</v>
      </c>
      <c r="BB46" s="27">
        <f>IF($AO46="","",VLOOKUP($AO46,'4.号俸表設計'!$V$4:$AF$13,10,FALSE))</f>
        <v>16</v>
      </c>
      <c r="BC46" s="33">
        <f>IF($C46="","",INDEX('6.参照データ'!$D$6:$AW$35,MATCH($AZ46,'6.参照データ'!$D$6:$D$35,0),MATCH($AP46,'6.参照データ'!$D$6:$AW$6,0)))</f>
        <v>180360</v>
      </c>
      <c r="BD46" s="33">
        <f t="shared" si="49"/>
        <v>5500</v>
      </c>
      <c r="BE46" s="33">
        <f t="shared" si="50"/>
        <v>0</v>
      </c>
      <c r="BF46" s="607"/>
      <c r="BG46" s="33">
        <f t="shared" si="51"/>
        <v>0</v>
      </c>
      <c r="BH46" s="33">
        <f t="shared" si="52"/>
        <v>334100</v>
      </c>
      <c r="BI46" s="33">
        <f t="shared" si="53"/>
        <v>7000</v>
      </c>
      <c r="BJ46" s="148">
        <f t="shared" si="54"/>
        <v>2.1400183430143688E-2</v>
      </c>
      <c r="BK46" s="604"/>
      <c r="BL46" s="604"/>
      <c r="BM46" s="604"/>
      <c r="BN46" s="604"/>
      <c r="BO46" s="151">
        <f t="shared" si="55"/>
        <v>0</v>
      </c>
      <c r="BP46" s="33">
        <f t="shared" si="56"/>
        <v>334100</v>
      </c>
      <c r="BQ46" s="180">
        <f t="shared" si="57"/>
        <v>7000</v>
      </c>
      <c r="BR46" s="185">
        <f t="shared" si="58"/>
        <v>2.1400183430143688E-2</v>
      </c>
    </row>
    <row r="47" spans="1:70" ht="11.25" customHeight="1" x14ac:dyDescent="0.2">
      <c r="A47" s="71">
        <f>IF(C47="","",COUNTA($C$10:C47))</f>
        <v>38</v>
      </c>
      <c r="B47" s="598">
        <v>1</v>
      </c>
      <c r="C47" s="598" t="s">
        <v>307</v>
      </c>
      <c r="D47" s="599"/>
      <c r="E47" s="600">
        <v>4</v>
      </c>
      <c r="F47" s="601">
        <v>15</v>
      </c>
      <c r="G47" s="601" t="s">
        <v>91</v>
      </c>
      <c r="H47" s="203" t="str">
        <f t="shared" si="22"/>
        <v>4B</v>
      </c>
      <c r="I47" s="602">
        <v>28074</v>
      </c>
      <c r="J47" s="602">
        <v>42459</v>
      </c>
      <c r="K47" s="58">
        <f t="shared" si="33"/>
        <v>48</v>
      </c>
      <c r="L47" s="58">
        <f t="shared" si="34"/>
        <v>4</v>
      </c>
      <c r="M47" s="58">
        <f t="shared" si="35"/>
        <v>9</v>
      </c>
      <c r="N47" s="58">
        <f t="shared" si="36"/>
        <v>0</v>
      </c>
      <c r="O47" s="211">
        <f>IF($C47="","",VLOOKUP($K47,'2.年齢給'!$B$7:$C$53,2))</f>
        <v>176240</v>
      </c>
      <c r="P47" s="211">
        <f>IF($C47="","",INDEX('6.参照データ'!$D$6:$AW$36,MATCH($F47,'6.参照データ'!$D$6:$D$36,0),MATCH($H47,'6.参照データ'!$D$6:$AW$6,0)))</f>
        <v>180860</v>
      </c>
      <c r="Q47" s="603">
        <v>0</v>
      </c>
      <c r="R47" s="603"/>
      <c r="S47" s="61">
        <f t="shared" si="23"/>
        <v>357100</v>
      </c>
      <c r="T47" s="604"/>
      <c r="U47" s="604"/>
      <c r="V47" s="604"/>
      <c r="W47" s="604"/>
      <c r="X47" s="65">
        <f t="shared" si="37"/>
        <v>0</v>
      </c>
      <c r="Y47" s="66">
        <f t="shared" si="38"/>
        <v>357100</v>
      </c>
      <c r="Z47" s="131">
        <f t="shared" si="39"/>
        <v>49</v>
      </c>
      <c r="AA47" s="131">
        <f t="shared" si="40"/>
        <v>4</v>
      </c>
      <c r="AB47" s="39">
        <f>IF($C47="","",IF($Z47&gt;$AA$7,0,VLOOKUP($Z47,'2.年齢給'!$B$7:$C$53,2)))</f>
        <v>177740</v>
      </c>
      <c r="AC47" s="125">
        <f t="shared" si="41"/>
        <v>1500</v>
      </c>
      <c r="AD47" s="605" t="s">
        <v>91</v>
      </c>
      <c r="AE47" s="77">
        <f t="shared" si="25"/>
        <v>4</v>
      </c>
      <c r="AF47" s="27">
        <f t="shared" si="42"/>
        <v>15</v>
      </c>
      <c r="AG47" s="27">
        <f>IF($AE47="","",VLOOKUP($AE47,'4.号俸表設計'!$V$4:$AF$13,10,FALSE))</f>
        <v>16</v>
      </c>
      <c r="AH47" s="27">
        <f t="shared" si="26"/>
        <v>1</v>
      </c>
      <c r="AI47" s="27">
        <f t="shared" si="43"/>
        <v>16</v>
      </c>
      <c r="AJ47" s="27" t="str">
        <f t="shared" si="27"/>
        <v>4B</v>
      </c>
      <c r="AK47" s="33">
        <f>IF($C47="","",INDEX('6.参照データ'!$D$6:$AW$36,MATCH($AI47,'6.参照データ'!$D$6:$D$36,0),MATCH($AJ47,'6.参照データ'!$D$6:$AW$6,0)))</f>
        <v>183360</v>
      </c>
      <c r="AL47" s="33">
        <f t="shared" si="44"/>
        <v>2500</v>
      </c>
      <c r="AM47" s="27">
        <f t="shared" si="28"/>
        <v>4</v>
      </c>
      <c r="AN47" s="606" t="s">
        <v>71</v>
      </c>
      <c r="AO47" s="168">
        <f t="shared" si="29"/>
        <v>4</v>
      </c>
      <c r="AP47" s="27" t="str">
        <f t="shared" si="30"/>
        <v>4B</v>
      </c>
      <c r="AQ47" s="31">
        <f>IF($C47="","",IF($AD47="","",IF($AO47=AM47,0,VLOOKUP($AO47,'4.号俸表設計'!$V$20:$X$29,3,FALSE)-VLOOKUP('1.メイン'!$AM47,'4.号俸表設計'!$V$20:$X$29,3,FALSE))))</f>
        <v>0</v>
      </c>
      <c r="AR47" s="27">
        <f>IF($C47="","",IF($AM47=$AO47,0,VLOOKUP($AO47,'4.号俸表設計'!$V$4:$AF$13,2,FALSE)))</f>
        <v>0</v>
      </c>
      <c r="AS47" s="27">
        <f t="shared" si="45"/>
        <v>0</v>
      </c>
      <c r="AT47" s="27">
        <f>IF($AO47="","",IF($AS47=0,0,ROUNDUP($AS47/VLOOKUP('1.メイン'!$AO47,'4.号俸表設計'!$V$4:$AF$13,3,FALSE),0)+1))</f>
        <v>0</v>
      </c>
      <c r="AU47" s="27">
        <f t="shared" si="46"/>
        <v>0</v>
      </c>
      <c r="AV47" s="31">
        <f>IF($AO47="","",($AU47-1)*VLOOKUP($AO47,'4.号俸表設計'!$V$4:$AF$13,3,FALSE))</f>
        <v>-5000</v>
      </c>
      <c r="AW47" s="31">
        <f t="shared" si="31"/>
        <v>0</v>
      </c>
      <c r="AX47" s="31">
        <f>IF($AO47="","",IF($AW47&lt;=0,0,ROUNDUP($AW47/VLOOKUP($AO47,'4.号俸表設計'!$V$4:$AF$13,6,FALSE),0)))</f>
        <v>0</v>
      </c>
      <c r="AY47" s="31">
        <f t="shared" si="47"/>
        <v>0</v>
      </c>
      <c r="AZ47" s="168">
        <f t="shared" si="48"/>
        <v>16</v>
      </c>
      <c r="BA47" s="27">
        <f>IF($AO47="","",VLOOKUP($AO47,'4.号俸表設計'!$V$4:$AF$13,9,FALSE))</f>
        <v>7</v>
      </c>
      <c r="BB47" s="27">
        <f>IF($AO47="","",VLOOKUP($AO47,'4.号俸表設計'!$V$4:$AF$13,10,FALSE))</f>
        <v>16</v>
      </c>
      <c r="BC47" s="33">
        <f>IF($C47="","",INDEX('6.参照データ'!$D$6:$AW$35,MATCH($AZ47,'6.参照データ'!$D$6:$D$35,0),MATCH($AP47,'6.参照データ'!$D$6:$AW$6,0)))</f>
        <v>183360</v>
      </c>
      <c r="BD47" s="33">
        <f t="shared" si="49"/>
        <v>2500</v>
      </c>
      <c r="BE47" s="33">
        <f t="shared" si="50"/>
        <v>0</v>
      </c>
      <c r="BF47" s="607"/>
      <c r="BG47" s="33">
        <f t="shared" si="51"/>
        <v>0</v>
      </c>
      <c r="BH47" s="33">
        <f t="shared" si="52"/>
        <v>361100</v>
      </c>
      <c r="BI47" s="33">
        <f t="shared" si="53"/>
        <v>4000</v>
      </c>
      <c r="BJ47" s="148">
        <f t="shared" si="54"/>
        <v>1.1201344161299356E-2</v>
      </c>
      <c r="BK47" s="604"/>
      <c r="BL47" s="604"/>
      <c r="BM47" s="604"/>
      <c r="BN47" s="604"/>
      <c r="BO47" s="151">
        <f t="shared" si="55"/>
        <v>0</v>
      </c>
      <c r="BP47" s="33">
        <f t="shared" si="56"/>
        <v>361100</v>
      </c>
      <c r="BQ47" s="180">
        <f t="shared" si="57"/>
        <v>4000</v>
      </c>
      <c r="BR47" s="185">
        <f t="shared" si="58"/>
        <v>1.1201344161299356E-2</v>
      </c>
    </row>
    <row r="48" spans="1:70" ht="11.25" customHeight="1" x14ac:dyDescent="0.2">
      <c r="A48" s="71">
        <f>IF(C48="","",COUNTA($C$10:C48))</f>
        <v>39</v>
      </c>
      <c r="B48" s="598">
        <v>1</v>
      </c>
      <c r="C48" s="598" t="s">
        <v>308</v>
      </c>
      <c r="D48" s="599"/>
      <c r="E48" s="600">
        <v>4</v>
      </c>
      <c r="F48" s="601">
        <v>15</v>
      </c>
      <c r="G48" s="601" t="s">
        <v>91</v>
      </c>
      <c r="H48" s="203" t="str">
        <f t="shared" si="22"/>
        <v>4B</v>
      </c>
      <c r="I48" s="602">
        <v>34287</v>
      </c>
      <c r="J48" s="602">
        <v>42459</v>
      </c>
      <c r="K48" s="58">
        <f t="shared" si="33"/>
        <v>31</v>
      </c>
      <c r="L48" s="58">
        <f t="shared" si="34"/>
        <v>4</v>
      </c>
      <c r="M48" s="58">
        <f t="shared" si="35"/>
        <v>9</v>
      </c>
      <c r="N48" s="58">
        <f t="shared" si="36"/>
        <v>0</v>
      </c>
      <c r="O48" s="211">
        <f>IF($C48="","",VLOOKUP($K48,'2.年齢給'!$B$7:$C$53,2))</f>
        <v>150740</v>
      </c>
      <c r="P48" s="211">
        <f>IF($C48="","",INDEX('6.参照データ'!$D$6:$AW$36,MATCH($F48,'6.参照データ'!$D$6:$D$36,0),MATCH($H48,'6.参照データ'!$D$6:$AW$6,0)))</f>
        <v>180860</v>
      </c>
      <c r="Q48" s="603">
        <v>0</v>
      </c>
      <c r="R48" s="603"/>
      <c r="S48" s="61">
        <f t="shared" si="23"/>
        <v>331600</v>
      </c>
      <c r="T48" s="604"/>
      <c r="U48" s="604"/>
      <c r="V48" s="604"/>
      <c r="W48" s="604"/>
      <c r="X48" s="65">
        <f t="shared" si="37"/>
        <v>0</v>
      </c>
      <c r="Y48" s="66">
        <f t="shared" si="38"/>
        <v>331600</v>
      </c>
      <c r="Z48" s="131">
        <f t="shared" si="39"/>
        <v>32</v>
      </c>
      <c r="AA48" s="131">
        <f t="shared" si="40"/>
        <v>4</v>
      </c>
      <c r="AB48" s="39">
        <f>IF($C48="","",IF($Z48&gt;$AA$7,0,VLOOKUP($Z48,'2.年齢給'!$B$7:$C$53,2)))</f>
        <v>152240</v>
      </c>
      <c r="AC48" s="125">
        <f t="shared" si="41"/>
        <v>1500</v>
      </c>
      <c r="AD48" s="605" t="s">
        <v>91</v>
      </c>
      <c r="AE48" s="77">
        <f t="shared" si="25"/>
        <v>4</v>
      </c>
      <c r="AF48" s="27">
        <f t="shared" si="42"/>
        <v>15</v>
      </c>
      <c r="AG48" s="27">
        <f>IF($AE48="","",VLOOKUP($AE48,'4.号俸表設計'!$V$4:$AF$13,10,FALSE))</f>
        <v>16</v>
      </c>
      <c r="AH48" s="27">
        <f t="shared" si="26"/>
        <v>1</v>
      </c>
      <c r="AI48" s="27">
        <f t="shared" si="43"/>
        <v>16</v>
      </c>
      <c r="AJ48" s="27" t="str">
        <f t="shared" si="27"/>
        <v>4B</v>
      </c>
      <c r="AK48" s="33">
        <f>IF($C48="","",INDEX('6.参照データ'!$D$6:$AW$36,MATCH($AI48,'6.参照データ'!$D$6:$D$36,0),MATCH($AJ48,'6.参照データ'!$D$6:$AW$6,0)))</f>
        <v>183360</v>
      </c>
      <c r="AL48" s="33">
        <f t="shared" si="44"/>
        <v>2500</v>
      </c>
      <c r="AM48" s="27">
        <f t="shared" si="28"/>
        <v>4</v>
      </c>
      <c r="AN48" s="606" t="s">
        <v>71</v>
      </c>
      <c r="AO48" s="168">
        <f t="shared" si="29"/>
        <v>4</v>
      </c>
      <c r="AP48" s="27" t="str">
        <f t="shared" si="30"/>
        <v>4B</v>
      </c>
      <c r="AQ48" s="31">
        <f>IF($C48="","",IF($AD48="","",IF($AO48=AM48,0,VLOOKUP($AO48,'4.号俸表設計'!$V$20:$X$29,3,FALSE)-VLOOKUP('1.メイン'!$AM48,'4.号俸表設計'!$V$20:$X$29,3,FALSE))))</f>
        <v>0</v>
      </c>
      <c r="AR48" s="27">
        <f>IF($C48="","",IF($AM48=$AO48,0,VLOOKUP($AO48,'4.号俸表設計'!$V$4:$AF$13,2,FALSE)))</f>
        <v>0</v>
      </c>
      <c r="AS48" s="27">
        <f t="shared" si="45"/>
        <v>0</v>
      </c>
      <c r="AT48" s="27">
        <f>IF($AO48="","",IF($AS48=0,0,ROUNDUP($AS48/VLOOKUP('1.メイン'!$AO48,'4.号俸表設計'!$V$4:$AF$13,3,FALSE),0)+1))</f>
        <v>0</v>
      </c>
      <c r="AU48" s="27">
        <f t="shared" si="46"/>
        <v>0</v>
      </c>
      <c r="AV48" s="31">
        <f>IF($AO48="","",($AU48-1)*VLOOKUP($AO48,'4.号俸表設計'!$V$4:$AF$13,3,FALSE))</f>
        <v>-5000</v>
      </c>
      <c r="AW48" s="31">
        <f t="shared" si="31"/>
        <v>0</v>
      </c>
      <c r="AX48" s="31">
        <f>IF($AO48="","",IF($AW48&lt;=0,0,ROUNDUP($AW48/VLOOKUP($AO48,'4.号俸表設計'!$V$4:$AF$13,6,FALSE),0)))</f>
        <v>0</v>
      </c>
      <c r="AY48" s="31">
        <f t="shared" si="47"/>
        <v>0</v>
      </c>
      <c r="AZ48" s="168">
        <f t="shared" si="48"/>
        <v>16</v>
      </c>
      <c r="BA48" s="27">
        <f>IF($AO48="","",VLOOKUP($AO48,'4.号俸表設計'!$V$4:$AF$13,9,FALSE))</f>
        <v>7</v>
      </c>
      <c r="BB48" s="27">
        <f>IF($AO48="","",VLOOKUP($AO48,'4.号俸表設計'!$V$4:$AF$13,10,FALSE))</f>
        <v>16</v>
      </c>
      <c r="BC48" s="33">
        <f>IF($C48="","",INDEX('6.参照データ'!$D$6:$AW$35,MATCH($AZ48,'6.参照データ'!$D$6:$D$35,0),MATCH($AP48,'6.参照データ'!$D$6:$AW$6,0)))</f>
        <v>183360</v>
      </c>
      <c r="BD48" s="33">
        <f t="shared" si="49"/>
        <v>2500</v>
      </c>
      <c r="BE48" s="33">
        <f t="shared" si="50"/>
        <v>0</v>
      </c>
      <c r="BF48" s="607"/>
      <c r="BG48" s="33">
        <f t="shared" si="51"/>
        <v>0</v>
      </c>
      <c r="BH48" s="33">
        <f t="shared" si="52"/>
        <v>335600</v>
      </c>
      <c r="BI48" s="33">
        <f t="shared" si="53"/>
        <v>4000</v>
      </c>
      <c r="BJ48" s="148">
        <f t="shared" si="54"/>
        <v>1.2062726176115802E-2</v>
      </c>
      <c r="BK48" s="604"/>
      <c r="BL48" s="604"/>
      <c r="BM48" s="604"/>
      <c r="BN48" s="604"/>
      <c r="BO48" s="151">
        <f t="shared" si="55"/>
        <v>0</v>
      </c>
      <c r="BP48" s="33">
        <f t="shared" si="56"/>
        <v>335600</v>
      </c>
      <c r="BQ48" s="180">
        <f t="shared" si="57"/>
        <v>4000</v>
      </c>
      <c r="BR48" s="185">
        <f t="shared" si="58"/>
        <v>1.2062726176115802E-2</v>
      </c>
    </row>
    <row r="49" spans="1:70" ht="11.25" customHeight="1" x14ac:dyDescent="0.2">
      <c r="A49" s="71">
        <f>IF(C49="","",COUNTA($C$10:C49))</f>
        <v>40</v>
      </c>
      <c r="B49" s="598">
        <v>1</v>
      </c>
      <c r="C49" s="598" t="s">
        <v>309</v>
      </c>
      <c r="D49" s="599"/>
      <c r="E49" s="600">
        <v>4</v>
      </c>
      <c r="F49" s="601">
        <v>6</v>
      </c>
      <c r="G49" s="601" t="s">
        <v>91</v>
      </c>
      <c r="H49" s="203" t="str">
        <f t="shared" si="22"/>
        <v>4B</v>
      </c>
      <c r="I49" s="602">
        <v>34409</v>
      </c>
      <c r="J49" s="602">
        <v>41730</v>
      </c>
      <c r="K49" s="58">
        <f t="shared" si="33"/>
        <v>31</v>
      </c>
      <c r="L49" s="58">
        <f t="shared" si="34"/>
        <v>0</v>
      </c>
      <c r="M49" s="58">
        <f t="shared" si="35"/>
        <v>11</v>
      </c>
      <c r="N49" s="58">
        <f t="shared" si="36"/>
        <v>0</v>
      </c>
      <c r="O49" s="211">
        <f>IF($C49="","",VLOOKUP($K49,'2.年齢給'!$B$7:$C$53,2))</f>
        <v>150740</v>
      </c>
      <c r="P49" s="211">
        <f>IF($C49="","",INDEX('6.参照データ'!$D$6:$AW$36,MATCH($F49,'6.参照データ'!$D$6:$D$36,0),MATCH($H49,'6.参照データ'!$D$6:$AW$6,0)))</f>
        <v>155860</v>
      </c>
      <c r="Q49" s="603">
        <v>0</v>
      </c>
      <c r="R49" s="603"/>
      <c r="S49" s="61">
        <f t="shared" si="23"/>
        <v>306600</v>
      </c>
      <c r="T49" s="604"/>
      <c r="U49" s="604"/>
      <c r="V49" s="604"/>
      <c r="W49" s="604"/>
      <c r="X49" s="65">
        <f t="shared" si="37"/>
        <v>0</v>
      </c>
      <c r="Y49" s="66">
        <f t="shared" si="38"/>
        <v>306600</v>
      </c>
      <c r="Z49" s="131">
        <f t="shared" si="39"/>
        <v>32</v>
      </c>
      <c r="AA49" s="131">
        <f t="shared" si="40"/>
        <v>0</v>
      </c>
      <c r="AB49" s="39">
        <f>IF($C49="","",IF($Z49&gt;$AA$7,0,VLOOKUP($Z49,'2.年齢給'!$B$7:$C$53,2)))</f>
        <v>152240</v>
      </c>
      <c r="AC49" s="125">
        <f t="shared" si="41"/>
        <v>1500</v>
      </c>
      <c r="AD49" s="606" t="s">
        <v>91</v>
      </c>
      <c r="AE49" s="77">
        <f t="shared" si="25"/>
        <v>4</v>
      </c>
      <c r="AF49" s="27">
        <f t="shared" si="42"/>
        <v>6</v>
      </c>
      <c r="AG49" s="27">
        <f>IF($AE49="","",VLOOKUP($AE49,'4.号俸表設計'!$V$4:$AF$13,10,FALSE))</f>
        <v>16</v>
      </c>
      <c r="AH49" s="27">
        <f t="shared" si="26"/>
        <v>1</v>
      </c>
      <c r="AI49" s="27">
        <f t="shared" si="43"/>
        <v>7</v>
      </c>
      <c r="AJ49" s="27" t="str">
        <f t="shared" si="27"/>
        <v>4B</v>
      </c>
      <c r="AK49" s="33">
        <f>IF($C49="","",INDEX('6.参照データ'!$D$6:$AW$36,MATCH($AI49,'6.参照データ'!$D$6:$D$36,0),MATCH($AJ49,'6.参照データ'!$D$6:$AW$6,0)))</f>
        <v>160860</v>
      </c>
      <c r="AL49" s="33">
        <f t="shared" si="44"/>
        <v>5000</v>
      </c>
      <c r="AM49" s="27">
        <f t="shared" si="28"/>
        <v>4</v>
      </c>
      <c r="AN49" s="606" t="s">
        <v>71</v>
      </c>
      <c r="AO49" s="168">
        <f t="shared" si="29"/>
        <v>4</v>
      </c>
      <c r="AP49" s="27" t="str">
        <f t="shared" si="30"/>
        <v>4B</v>
      </c>
      <c r="AQ49" s="31">
        <f>IF($C49="","",IF($AD49="","",IF($AO49=AM49,0,VLOOKUP($AO49,'4.号俸表設計'!$V$20:$X$29,3,FALSE)-VLOOKUP('1.メイン'!$AM49,'4.号俸表設計'!$V$20:$X$29,3,FALSE))))</f>
        <v>0</v>
      </c>
      <c r="AR49" s="27">
        <f>IF($C49="","",IF($AM49=$AO49,0,VLOOKUP($AO49,'4.号俸表設計'!$V$4:$AF$13,2,FALSE)))</f>
        <v>0</v>
      </c>
      <c r="AS49" s="27">
        <f t="shared" si="45"/>
        <v>0</v>
      </c>
      <c r="AT49" s="27">
        <f>IF($AO49="","",IF($AS49=0,0,ROUNDUP($AS49/VLOOKUP('1.メイン'!$AO49,'4.号俸表設計'!$V$4:$AF$13,3,FALSE),0)+1))</f>
        <v>0</v>
      </c>
      <c r="AU49" s="27">
        <f t="shared" si="46"/>
        <v>0</v>
      </c>
      <c r="AV49" s="31">
        <f>IF($AO49="","",($AU49-1)*VLOOKUP($AO49,'4.号俸表設計'!$V$4:$AF$13,3,FALSE))</f>
        <v>-5000</v>
      </c>
      <c r="AW49" s="31">
        <f t="shared" si="31"/>
        <v>0</v>
      </c>
      <c r="AX49" s="31">
        <f>IF($AO49="","",IF($AW49&lt;=0,0,ROUNDUP($AW49/VLOOKUP($AO49,'4.号俸表設計'!$V$4:$AF$13,6,FALSE),0)))</f>
        <v>0</v>
      </c>
      <c r="AY49" s="31">
        <f t="shared" si="47"/>
        <v>0</v>
      </c>
      <c r="AZ49" s="168">
        <f t="shared" si="48"/>
        <v>7</v>
      </c>
      <c r="BA49" s="27">
        <f>IF($AO49="","",VLOOKUP($AO49,'4.号俸表設計'!$V$4:$AF$13,9,FALSE))</f>
        <v>7</v>
      </c>
      <c r="BB49" s="27">
        <f>IF($AO49="","",VLOOKUP($AO49,'4.号俸表設計'!$V$4:$AF$13,10,FALSE))</f>
        <v>16</v>
      </c>
      <c r="BC49" s="33">
        <f>IF($C49="","",INDEX('6.参照データ'!$D$6:$AW$35,MATCH($AZ49,'6.参照データ'!$D$6:$D$35,0),MATCH($AP49,'6.参照データ'!$D$6:$AW$6,0)))</f>
        <v>160860</v>
      </c>
      <c r="BD49" s="33">
        <f t="shared" si="49"/>
        <v>5000</v>
      </c>
      <c r="BE49" s="33">
        <f t="shared" si="50"/>
        <v>0</v>
      </c>
      <c r="BF49" s="607"/>
      <c r="BG49" s="33">
        <f t="shared" si="51"/>
        <v>0</v>
      </c>
      <c r="BH49" s="33">
        <f t="shared" si="52"/>
        <v>313100</v>
      </c>
      <c r="BI49" s="33">
        <f t="shared" si="53"/>
        <v>6500</v>
      </c>
      <c r="BJ49" s="148">
        <f t="shared" si="54"/>
        <v>2.1200260926288322E-2</v>
      </c>
      <c r="BK49" s="604"/>
      <c r="BL49" s="604"/>
      <c r="BM49" s="604"/>
      <c r="BN49" s="604"/>
      <c r="BO49" s="151">
        <f t="shared" si="55"/>
        <v>0</v>
      </c>
      <c r="BP49" s="33">
        <f t="shared" si="56"/>
        <v>313100</v>
      </c>
      <c r="BQ49" s="180">
        <f t="shared" si="57"/>
        <v>6500</v>
      </c>
      <c r="BR49" s="185">
        <f t="shared" si="58"/>
        <v>2.1200260926288322E-2</v>
      </c>
    </row>
    <row r="50" spans="1:70" ht="11.25" customHeight="1" x14ac:dyDescent="0.2">
      <c r="A50" s="71">
        <f>IF(C50="","",COUNTA($C$10:C50))</f>
        <v>41</v>
      </c>
      <c r="B50" s="598">
        <v>2</v>
      </c>
      <c r="C50" s="598" t="s">
        <v>310</v>
      </c>
      <c r="D50" s="599"/>
      <c r="E50" s="600">
        <v>3</v>
      </c>
      <c r="F50" s="601">
        <v>1</v>
      </c>
      <c r="G50" s="601" t="s">
        <v>91</v>
      </c>
      <c r="H50" s="203" t="str">
        <f t="shared" si="22"/>
        <v>3B</v>
      </c>
      <c r="I50" s="602">
        <v>34478</v>
      </c>
      <c r="J50" s="602">
        <v>43920</v>
      </c>
      <c r="K50" s="58">
        <f t="shared" si="33"/>
        <v>30</v>
      </c>
      <c r="L50" s="58">
        <f t="shared" si="34"/>
        <v>10</v>
      </c>
      <c r="M50" s="58">
        <f t="shared" si="35"/>
        <v>5</v>
      </c>
      <c r="N50" s="58">
        <f t="shared" si="36"/>
        <v>0</v>
      </c>
      <c r="O50" s="211">
        <f>IF($C50="","",VLOOKUP($K50,'2.年齢給'!$B$7:$C$53,2))</f>
        <v>149240</v>
      </c>
      <c r="P50" s="211">
        <f>IF($C50="","",INDEX('6.参照データ'!$D$6:$AW$36,MATCH($F50,'6.参照データ'!$D$6:$D$36,0),MATCH($H50,'6.参照データ'!$D$6:$AW$6,0)))</f>
        <v>109360</v>
      </c>
      <c r="Q50" s="603">
        <v>0</v>
      </c>
      <c r="R50" s="603"/>
      <c r="S50" s="61">
        <f t="shared" si="23"/>
        <v>258600</v>
      </c>
      <c r="T50" s="604"/>
      <c r="U50" s="604"/>
      <c r="V50" s="604"/>
      <c r="W50" s="604"/>
      <c r="X50" s="65">
        <f t="shared" si="37"/>
        <v>0</v>
      </c>
      <c r="Y50" s="66">
        <f t="shared" si="38"/>
        <v>258600</v>
      </c>
      <c r="Z50" s="131">
        <f t="shared" si="39"/>
        <v>31</v>
      </c>
      <c r="AA50" s="131">
        <f t="shared" si="40"/>
        <v>10</v>
      </c>
      <c r="AB50" s="39">
        <f>IF($C50="","",IF($Z50&gt;$AA$7,0,VLOOKUP($Z50,'2.年齢給'!$B$7:$C$53,2)))</f>
        <v>150740</v>
      </c>
      <c r="AC50" s="125">
        <f t="shared" si="41"/>
        <v>1500</v>
      </c>
      <c r="AD50" s="606" t="s">
        <v>91</v>
      </c>
      <c r="AE50" s="77">
        <f t="shared" si="25"/>
        <v>3</v>
      </c>
      <c r="AF50" s="27">
        <f t="shared" si="42"/>
        <v>1</v>
      </c>
      <c r="AG50" s="27">
        <f>IF($AE50="","",VLOOKUP($AE50,'4.号俸表設計'!$V$4:$AF$13,10,FALSE))</f>
        <v>13</v>
      </c>
      <c r="AH50" s="27">
        <f t="shared" si="26"/>
        <v>1</v>
      </c>
      <c r="AI50" s="27">
        <f t="shared" si="43"/>
        <v>2</v>
      </c>
      <c r="AJ50" s="27" t="str">
        <f t="shared" si="27"/>
        <v>3B</v>
      </c>
      <c r="AK50" s="33">
        <f>IF($C50="","",INDEX('6.参照データ'!$D$6:$AW$36,MATCH($AI50,'6.参照データ'!$D$6:$D$36,0),MATCH($AJ50,'6.参照データ'!$D$6:$AW$6,0)))</f>
        <v>114360</v>
      </c>
      <c r="AL50" s="33">
        <f t="shared" si="44"/>
        <v>5000</v>
      </c>
      <c r="AM50" s="27">
        <f t="shared" si="28"/>
        <v>3</v>
      </c>
      <c r="AN50" s="606" t="s">
        <v>71</v>
      </c>
      <c r="AO50" s="168">
        <f t="shared" si="29"/>
        <v>3</v>
      </c>
      <c r="AP50" s="27" t="str">
        <f t="shared" si="30"/>
        <v>3B</v>
      </c>
      <c r="AQ50" s="31">
        <f>IF($C50="","",IF($AD50="","",IF($AO50=AM50,0,VLOOKUP($AO50,'4.号俸表設計'!$V$20:$X$29,3,FALSE)-VLOOKUP('1.メイン'!$AM50,'4.号俸表設計'!$V$20:$X$29,3,FALSE))))</f>
        <v>0</v>
      </c>
      <c r="AR50" s="27">
        <f>IF($C50="","",IF($AM50=$AO50,0,VLOOKUP($AO50,'4.号俸表設計'!$V$4:$AF$13,2,FALSE)))</f>
        <v>0</v>
      </c>
      <c r="AS50" s="27">
        <f t="shared" si="45"/>
        <v>0</v>
      </c>
      <c r="AT50" s="27">
        <f>IF($AO50="","",IF($AS50=0,0,ROUNDUP($AS50/VLOOKUP('1.メイン'!$AO50,'4.号俸表設計'!$V$4:$AF$13,3,FALSE),0)+1))</f>
        <v>0</v>
      </c>
      <c r="AU50" s="27">
        <f t="shared" si="46"/>
        <v>0</v>
      </c>
      <c r="AV50" s="31">
        <f>IF($AO50="","",($AU50-1)*VLOOKUP($AO50,'4.号俸表設計'!$V$4:$AF$13,3,FALSE))</f>
        <v>-5000</v>
      </c>
      <c r="AW50" s="31">
        <f t="shared" si="31"/>
        <v>0</v>
      </c>
      <c r="AX50" s="31">
        <f>IF($AO50="","",IF($AW50&lt;=0,0,ROUNDUP($AW50/VLOOKUP($AO50,'4.号俸表設計'!$V$4:$AF$13,6,FALSE),0)))</f>
        <v>0</v>
      </c>
      <c r="AY50" s="31">
        <f t="shared" si="47"/>
        <v>0</v>
      </c>
      <c r="AZ50" s="168">
        <f t="shared" si="48"/>
        <v>2</v>
      </c>
      <c r="BA50" s="27">
        <f>IF($AO50="","",VLOOKUP($AO50,'4.号俸表設計'!$V$4:$AF$13,9,FALSE))</f>
        <v>7</v>
      </c>
      <c r="BB50" s="27">
        <f>IF($AO50="","",VLOOKUP($AO50,'4.号俸表設計'!$V$4:$AF$13,10,FALSE))</f>
        <v>13</v>
      </c>
      <c r="BC50" s="33">
        <f>IF($C50="","",INDEX('6.参照データ'!$D$6:$AW$35,MATCH($AZ50,'6.参照データ'!$D$6:$D$35,0),MATCH($AP50,'6.参照データ'!$D$6:$AW$6,0)))</f>
        <v>114360</v>
      </c>
      <c r="BD50" s="33">
        <f t="shared" si="49"/>
        <v>5000</v>
      </c>
      <c r="BE50" s="33">
        <f t="shared" si="50"/>
        <v>0</v>
      </c>
      <c r="BF50" s="607"/>
      <c r="BG50" s="33">
        <f t="shared" si="51"/>
        <v>0</v>
      </c>
      <c r="BH50" s="33">
        <f t="shared" si="52"/>
        <v>265100</v>
      </c>
      <c r="BI50" s="33">
        <f t="shared" si="53"/>
        <v>6500</v>
      </c>
      <c r="BJ50" s="148">
        <f t="shared" si="54"/>
        <v>2.5135344160866203E-2</v>
      </c>
      <c r="BK50" s="604"/>
      <c r="BL50" s="604"/>
      <c r="BM50" s="604"/>
      <c r="BN50" s="604"/>
      <c r="BO50" s="151">
        <f t="shared" si="55"/>
        <v>0</v>
      </c>
      <c r="BP50" s="33">
        <f t="shared" si="56"/>
        <v>265100</v>
      </c>
      <c r="BQ50" s="180">
        <f t="shared" si="57"/>
        <v>6500</v>
      </c>
      <c r="BR50" s="185">
        <f t="shared" si="58"/>
        <v>2.5135344160866203E-2</v>
      </c>
    </row>
    <row r="51" spans="1:70" ht="11.25" customHeight="1" x14ac:dyDescent="0.2">
      <c r="A51" s="71">
        <f>IF(C51="","",COUNTA($C$10:C51))</f>
        <v>42</v>
      </c>
      <c r="B51" s="598">
        <v>2</v>
      </c>
      <c r="C51" s="598" t="s">
        <v>311</v>
      </c>
      <c r="D51" s="599"/>
      <c r="E51" s="600">
        <v>4</v>
      </c>
      <c r="F51" s="601">
        <v>10</v>
      </c>
      <c r="G51" s="601" t="s">
        <v>91</v>
      </c>
      <c r="H51" s="203" t="str">
        <f t="shared" si="22"/>
        <v>4B</v>
      </c>
      <c r="I51" s="602">
        <v>34574</v>
      </c>
      <c r="J51" s="602">
        <v>42825</v>
      </c>
      <c r="K51" s="58">
        <f t="shared" si="33"/>
        <v>30</v>
      </c>
      <c r="L51" s="58">
        <f t="shared" si="34"/>
        <v>7</v>
      </c>
      <c r="M51" s="58">
        <f t="shared" si="35"/>
        <v>8</v>
      </c>
      <c r="N51" s="58">
        <f t="shared" si="36"/>
        <v>0</v>
      </c>
      <c r="O51" s="211">
        <f>IF($C51="","",VLOOKUP($K51,'2.年齢給'!$B$7:$C$53,2))</f>
        <v>149240</v>
      </c>
      <c r="P51" s="211">
        <f>IF($C51="","",INDEX('6.参照データ'!$D$6:$AW$36,MATCH($F51,'6.参照データ'!$D$6:$D$36,0),MATCH($H51,'6.参照データ'!$D$6:$AW$6,0)))</f>
        <v>168360</v>
      </c>
      <c r="Q51" s="603">
        <v>0</v>
      </c>
      <c r="R51" s="603"/>
      <c r="S51" s="61">
        <f t="shared" si="23"/>
        <v>317600</v>
      </c>
      <c r="T51" s="604"/>
      <c r="U51" s="604"/>
      <c r="V51" s="604"/>
      <c r="W51" s="604"/>
      <c r="X51" s="65">
        <f t="shared" si="37"/>
        <v>0</v>
      </c>
      <c r="Y51" s="66">
        <f t="shared" si="38"/>
        <v>317600</v>
      </c>
      <c r="Z51" s="131">
        <f t="shared" si="39"/>
        <v>31</v>
      </c>
      <c r="AA51" s="131">
        <f t="shared" si="40"/>
        <v>7</v>
      </c>
      <c r="AB51" s="39">
        <f>IF($C51="","",IF($Z51&gt;$AA$7,0,VLOOKUP($Z51,'2.年齢給'!$B$7:$C$53,2)))</f>
        <v>150740</v>
      </c>
      <c r="AC51" s="125">
        <f t="shared" si="41"/>
        <v>1500</v>
      </c>
      <c r="AD51" s="606" t="s">
        <v>91</v>
      </c>
      <c r="AE51" s="77">
        <f t="shared" si="25"/>
        <v>4</v>
      </c>
      <c r="AF51" s="27">
        <f t="shared" si="42"/>
        <v>10</v>
      </c>
      <c r="AG51" s="27">
        <f>IF($AE51="","",VLOOKUP($AE51,'4.号俸表設計'!$V$4:$AF$13,10,FALSE))</f>
        <v>16</v>
      </c>
      <c r="AH51" s="27">
        <f t="shared" si="26"/>
        <v>1</v>
      </c>
      <c r="AI51" s="27">
        <f t="shared" si="43"/>
        <v>11</v>
      </c>
      <c r="AJ51" s="27" t="str">
        <f t="shared" si="27"/>
        <v>4B</v>
      </c>
      <c r="AK51" s="33">
        <f>IF($C51="","",INDEX('6.参照データ'!$D$6:$AW$36,MATCH($AI51,'6.参照データ'!$D$6:$D$36,0),MATCH($AJ51,'6.参照データ'!$D$6:$AW$6,0)))</f>
        <v>170860</v>
      </c>
      <c r="AL51" s="33">
        <f t="shared" si="44"/>
        <v>2500</v>
      </c>
      <c r="AM51" s="27">
        <f t="shared" si="28"/>
        <v>4</v>
      </c>
      <c r="AN51" s="606" t="s">
        <v>71</v>
      </c>
      <c r="AO51" s="168">
        <f t="shared" si="29"/>
        <v>4</v>
      </c>
      <c r="AP51" s="27" t="str">
        <f t="shared" si="30"/>
        <v>4B</v>
      </c>
      <c r="AQ51" s="31">
        <f>IF($C51="","",IF($AD51="","",IF($AO51=AM51,0,VLOOKUP($AO51,'4.号俸表設計'!$V$20:$X$29,3,FALSE)-VLOOKUP('1.メイン'!$AM51,'4.号俸表設計'!$V$20:$X$29,3,FALSE))))</f>
        <v>0</v>
      </c>
      <c r="AR51" s="27">
        <f>IF($C51="","",IF($AM51=$AO51,0,VLOOKUP($AO51,'4.号俸表設計'!$V$4:$AF$13,2,FALSE)))</f>
        <v>0</v>
      </c>
      <c r="AS51" s="27">
        <f t="shared" si="45"/>
        <v>0</v>
      </c>
      <c r="AT51" s="27">
        <f>IF($AO51="","",IF($AS51=0,0,ROUNDUP($AS51/VLOOKUP('1.メイン'!$AO51,'4.号俸表設計'!$V$4:$AF$13,3,FALSE),0)+1))</f>
        <v>0</v>
      </c>
      <c r="AU51" s="27">
        <f t="shared" si="46"/>
        <v>0</v>
      </c>
      <c r="AV51" s="31">
        <f>IF($AO51="","",($AU51-1)*VLOOKUP($AO51,'4.号俸表設計'!$V$4:$AF$13,3,FALSE))</f>
        <v>-5000</v>
      </c>
      <c r="AW51" s="31">
        <f t="shared" si="31"/>
        <v>0</v>
      </c>
      <c r="AX51" s="31">
        <f>IF($AO51="","",IF($AW51&lt;=0,0,ROUNDUP($AW51/VLOOKUP($AO51,'4.号俸表設計'!$V$4:$AF$13,6,FALSE),0)))</f>
        <v>0</v>
      </c>
      <c r="AY51" s="31">
        <f t="shared" si="47"/>
        <v>0</v>
      </c>
      <c r="AZ51" s="168">
        <f t="shared" si="48"/>
        <v>11</v>
      </c>
      <c r="BA51" s="27">
        <f>IF($AO51="","",VLOOKUP($AO51,'4.号俸表設計'!$V$4:$AF$13,9,FALSE))</f>
        <v>7</v>
      </c>
      <c r="BB51" s="27">
        <f>IF($AO51="","",VLOOKUP($AO51,'4.号俸表設計'!$V$4:$AF$13,10,FALSE))</f>
        <v>16</v>
      </c>
      <c r="BC51" s="33">
        <f>IF($C51="","",INDEX('6.参照データ'!$D$6:$AW$35,MATCH($AZ51,'6.参照データ'!$D$6:$D$35,0),MATCH($AP51,'6.参照データ'!$D$6:$AW$6,0)))</f>
        <v>170860</v>
      </c>
      <c r="BD51" s="33">
        <f t="shared" si="49"/>
        <v>2500</v>
      </c>
      <c r="BE51" s="33">
        <f t="shared" si="50"/>
        <v>0</v>
      </c>
      <c r="BF51" s="607"/>
      <c r="BG51" s="33">
        <f t="shared" si="51"/>
        <v>0</v>
      </c>
      <c r="BH51" s="33">
        <f t="shared" si="52"/>
        <v>321600</v>
      </c>
      <c r="BI51" s="33">
        <f t="shared" si="53"/>
        <v>4000</v>
      </c>
      <c r="BJ51" s="148">
        <f t="shared" si="54"/>
        <v>1.2594458438287154E-2</v>
      </c>
      <c r="BK51" s="604"/>
      <c r="BL51" s="604"/>
      <c r="BM51" s="604"/>
      <c r="BN51" s="604"/>
      <c r="BO51" s="151">
        <f t="shared" si="55"/>
        <v>0</v>
      </c>
      <c r="BP51" s="33">
        <f t="shared" si="56"/>
        <v>321600</v>
      </c>
      <c r="BQ51" s="180">
        <f t="shared" si="57"/>
        <v>4000</v>
      </c>
      <c r="BR51" s="185">
        <f t="shared" si="58"/>
        <v>1.2594458438287154E-2</v>
      </c>
    </row>
    <row r="52" spans="1:70" ht="11.25" customHeight="1" x14ac:dyDescent="0.2">
      <c r="A52" s="71">
        <f>IF(C52="","",COUNTA($C$10:C52))</f>
        <v>43</v>
      </c>
      <c r="B52" s="598">
        <v>1</v>
      </c>
      <c r="C52" s="598" t="s">
        <v>312</v>
      </c>
      <c r="D52" s="599"/>
      <c r="E52" s="600">
        <v>3</v>
      </c>
      <c r="F52" s="601">
        <v>6</v>
      </c>
      <c r="G52" s="601" t="s">
        <v>91</v>
      </c>
      <c r="H52" s="203" t="str">
        <f t="shared" si="22"/>
        <v>3B</v>
      </c>
      <c r="I52" s="602">
        <v>34706</v>
      </c>
      <c r="J52" s="602">
        <v>43191</v>
      </c>
      <c r="K52" s="58">
        <f t="shared" si="33"/>
        <v>30</v>
      </c>
      <c r="L52" s="58">
        <f t="shared" si="34"/>
        <v>2</v>
      </c>
      <c r="M52" s="58">
        <f t="shared" si="35"/>
        <v>7</v>
      </c>
      <c r="N52" s="58">
        <f t="shared" si="36"/>
        <v>0</v>
      </c>
      <c r="O52" s="211">
        <f>IF($C52="","",VLOOKUP($K52,'2.年齢給'!$B$7:$C$53,2))</f>
        <v>149240</v>
      </c>
      <c r="P52" s="211">
        <f>IF($C52="","",INDEX('6.参照データ'!$D$6:$AW$36,MATCH($F52,'6.参照データ'!$D$6:$D$36,0),MATCH($H52,'6.参照データ'!$D$6:$AW$6,0)))</f>
        <v>134360</v>
      </c>
      <c r="Q52" s="603">
        <v>0</v>
      </c>
      <c r="R52" s="603"/>
      <c r="S52" s="61">
        <f t="shared" si="23"/>
        <v>283600</v>
      </c>
      <c r="T52" s="604"/>
      <c r="U52" s="604"/>
      <c r="V52" s="604"/>
      <c r="W52" s="604"/>
      <c r="X52" s="65">
        <f t="shared" si="37"/>
        <v>0</v>
      </c>
      <c r="Y52" s="66">
        <f t="shared" si="38"/>
        <v>283600</v>
      </c>
      <c r="Z52" s="131">
        <f t="shared" si="39"/>
        <v>31</v>
      </c>
      <c r="AA52" s="131">
        <f t="shared" si="40"/>
        <v>2</v>
      </c>
      <c r="AB52" s="39">
        <f>IF($C52="","",IF($Z52&gt;$AA$7,0,VLOOKUP($Z52,'2.年齢給'!$B$7:$C$53,2)))</f>
        <v>150740</v>
      </c>
      <c r="AC52" s="125">
        <f t="shared" si="41"/>
        <v>1500</v>
      </c>
      <c r="AD52" s="606" t="s">
        <v>91</v>
      </c>
      <c r="AE52" s="77">
        <f t="shared" si="25"/>
        <v>3</v>
      </c>
      <c r="AF52" s="27">
        <f t="shared" si="42"/>
        <v>6</v>
      </c>
      <c r="AG52" s="27">
        <f>IF($AE52="","",VLOOKUP($AE52,'4.号俸表設計'!$V$4:$AF$13,10,FALSE))</f>
        <v>13</v>
      </c>
      <c r="AH52" s="27">
        <f t="shared" si="26"/>
        <v>1</v>
      </c>
      <c r="AI52" s="27">
        <f t="shared" si="43"/>
        <v>7</v>
      </c>
      <c r="AJ52" s="27" t="str">
        <f t="shared" si="27"/>
        <v>3B</v>
      </c>
      <c r="AK52" s="33">
        <f>IF($C52="","",INDEX('6.参照データ'!$D$6:$AW$36,MATCH($AI52,'6.参照データ'!$D$6:$D$36,0),MATCH($AJ52,'6.参照データ'!$D$6:$AW$6,0)))</f>
        <v>139360</v>
      </c>
      <c r="AL52" s="33">
        <f t="shared" si="44"/>
        <v>5000</v>
      </c>
      <c r="AM52" s="27">
        <f t="shared" si="28"/>
        <v>3</v>
      </c>
      <c r="AN52" s="606"/>
      <c r="AO52" s="168">
        <f t="shared" si="29"/>
        <v>3</v>
      </c>
      <c r="AP52" s="27" t="str">
        <f t="shared" si="30"/>
        <v>3B</v>
      </c>
      <c r="AQ52" s="31">
        <f>IF($C52="","",IF($AD52="","",IF($AO52=AM52,0,VLOOKUP($AO52,'4.号俸表設計'!$V$20:$X$29,3,FALSE)-VLOOKUP('1.メイン'!$AM52,'4.号俸表設計'!$V$20:$X$29,3,FALSE))))</f>
        <v>0</v>
      </c>
      <c r="AR52" s="27">
        <f>IF($C52="","",IF($AM52=$AO52,0,VLOOKUP($AO52,'4.号俸表設計'!$V$4:$AF$13,2,FALSE)))</f>
        <v>0</v>
      </c>
      <c r="AS52" s="27">
        <f t="shared" si="45"/>
        <v>0</v>
      </c>
      <c r="AT52" s="27">
        <f>IF($AO52="","",IF($AS52=0,0,ROUNDUP($AS52/VLOOKUP('1.メイン'!$AO52,'4.号俸表設計'!$V$4:$AF$13,3,FALSE),0)+1))</f>
        <v>0</v>
      </c>
      <c r="AU52" s="27">
        <f t="shared" si="46"/>
        <v>0</v>
      </c>
      <c r="AV52" s="31">
        <f>IF($AO52="","",($AU52-1)*VLOOKUP($AO52,'4.号俸表設計'!$V$4:$AF$13,3,FALSE))</f>
        <v>-5000</v>
      </c>
      <c r="AW52" s="31">
        <f t="shared" si="31"/>
        <v>0</v>
      </c>
      <c r="AX52" s="31">
        <f>IF($AO52="","",IF($AW52&lt;=0,0,ROUNDUP($AW52/VLOOKUP($AO52,'4.号俸表設計'!$V$4:$AF$13,6,FALSE),0)))</f>
        <v>0</v>
      </c>
      <c r="AY52" s="31">
        <f t="shared" si="47"/>
        <v>0</v>
      </c>
      <c r="AZ52" s="168">
        <f t="shared" si="48"/>
        <v>7</v>
      </c>
      <c r="BA52" s="27">
        <f>IF($AO52="","",VLOOKUP($AO52,'4.号俸表設計'!$V$4:$AF$13,9,FALSE))</f>
        <v>7</v>
      </c>
      <c r="BB52" s="27">
        <f>IF($AO52="","",VLOOKUP($AO52,'4.号俸表設計'!$V$4:$AF$13,10,FALSE))</f>
        <v>13</v>
      </c>
      <c r="BC52" s="33">
        <f>IF($C52="","",INDEX('6.参照データ'!$D$6:$AW$35,MATCH($AZ52,'6.参照データ'!$D$6:$D$35,0),MATCH($AP52,'6.参照データ'!$D$6:$AW$6,0)))</f>
        <v>139360</v>
      </c>
      <c r="BD52" s="33">
        <f t="shared" si="49"/>
        <v>5000</v>
      </c>
      <c r="BE52" s="33">
        <f t="shared" si="50"/>
        <v>0</v>
      </c>
      <c r="BF52" s="607"/>
      <c r="BG52" s="33">
        <f t="shared" si="51"/>
        <v>0</v>
      </c>
      <c r="BH52" s="33">
        <f t="shared" si="52"/>
        <v>290100</v>
      </c>
      <c r="BI52" s="33">
        <f t="shared" si="53"/>
        <v>6500</v>
      </c>
      <c r="BJ52" s="148">
        <f t="shared" si="54"/>
        <v>2.2919605077574047E-2</v>
      </c>
      <c r="BK52" s="604"/>
      <c r="BL52" s="604"/>
      <c r="BM52" s="604"/>
      <c r="BN52" s="604"/>
      <c r="BO52" s="151">
        <f t="shared" si="55"/>
        <v>0</v>
      </c>
      <c r="BP52" s="33">
        <f t="shared" si="56"/>
        <v>290100</v>
      </c>
      <c r="BQ52" s="180">
        <f t="shared" si="57"/>
        <v>6500</v>
      </c>
      <c r="BR52" s="185">
        <f t="shared" si="58"/>
        <v>2.2919605077574047E-2</v>
      </c>
    </row>
    <row r="53" spans="1:70" ht="11.25" customHeight="1" x14ac:dyDescent="0.2">
      <c r="A53" s="71">
        <f>IF(C53="","",COUNTA($C$10:C53))</f>
        <v>44</v>
      </c>
      <c r="B53" s="610">
        <v>1</v>
      </c>
      <c r="C53" s="598" t="s">
        <v>313</v>
      </c>
      <c r="D53" s="599"/>
      <c r="E53" s="600">
        <v>3</v>
      </c>
      <c r="F53" s="601">
        <v>6</v>
      </c>
      <c r="G53" s="601" t="s">
        <v>91</v>
      </c>
      <c r="H53" s="203" t="str">
        <f t="shared" si="22"/>
        <v>3B</v>
      </c>
      <c r="I53" s="602">
        <v>35260</v>
      </c>
      <c r="J53" s="602">
        <v>43556</v>
      </c>
      <c r="K53" s="58">
        <f t="shared" si="33"/>
        <v>28</v>
      </c>
      <c r="L53" s="58">
        <f t="shared" si="34"/>
        <v>8</v>
      </c>
      <c r="M53" s="58">
        <f t="shared" si="35"/>
        <v>6</v>
      </c>
      <c r="N53" s="58">
        <f t="shared" si="36"/>
        <v>0</v>
      </c>
      <c r="O53" s="211">
        <f>IF($C53="","",VLOOKUP($K53,'2.年齢給'!$B$7:$C$53,2))</f>
        <v>145040</v>
      </c>
      <c r="P53" s="211">
        <f>IF($C53="","",INDEX('6.参照データ'!$D$6:$AW$36,MATCH($F53,'6.参照データ'!$D$6:$D$36,0),MATCH($H53,'6.参照データ'!$D$6:$AW$6,0)))</f>
        <v>134360</v>
      </c>
      <c r="Q53" s="603">
        <v>0</v>
      </c>
      <c r="R53" s="603"/>
      <c r="S53" s="61">
        <f t="shared" si="23"/>
        <v>279400</v>
      </c>
      <c r="T53" s="604"/>
      <c r="U53" s="604"/>
      <c r="V53" s="604"/>
      <c r="W53" s="604"/>
      <c r="X53" s="65">
        <f t="shared" si="37"/>
        <v>0</v>
      </c>
      <c r="Y53" s="66">
        <f t="shared" si="38"/>
        <v>279400</v>
      </c>
      <c r="Z53" s="131">
        <f t="shared" si="39"/>
        <v>29</v>
      </c>
      <c r="AA53" s="131">
        <f t="shared" si="40"/>
        <v>8</v>
      </c>
      <c r="AB53" s="39">
        <f>IF($C53="","",IF($Z53&gt;$AA$7,0,VLOOKUP($Z53,'2.年齢給'!$B$7:$C$53,2)))</f>
        <v>147140</v>
      </c>
      <c r="AC53" s="125">
        <f t="shared" si="41"/>
        <v>2100</v>
      </c>
      <c r="AD53" s="606" t="s">
        <v>91</v>
      </c>
      <c r="AE53" s="77">
        <f t="shared" si="25"/>
        <v>3</v>
      </c>
      <c r="AF53" s="27">
        <f t="shared" si="42"/>
        <v>6</v>
      </c>
      <c r="AG53" s="27">
        <f>IF($AE53="","",VLOOKUP($AE53,'4.号俸表設計'!$V$4:$AF$13,10,FALSE))</f>
        <v>13</v>
      </c>
      <c r="AH53" s="27">
        <f t="shared" si="26"/>
        <v>1</v>
      </c>
      <c r="AI53" s="27">
        <f t="shared" si="43"/>
        <v>7</v>
      </c>
      <c r="AJ53" s="27" t="str">
        <f t="shared" si="27"/>
        <v>3B</v>
      </c>
      <c r="AK53" s="33">
        <f>IF($C53="","",INDEX('6.参照データ'!$D$6:$AW$36,MATCH($AI53,'6.参照データ'!$D$6:$D$36,0),MATCH($AJ53,'6.参照データ'!$D$6:$AW$6,0)))</f>
        <v>139360</v>
      </c>
      <c r="AL53" s="33">
        <f t="shared" si="44"/>
        <v>5000</v>
      </c>
      <c r="AM53" s="27">
        <f t="shared" si="28"/>
        <v>3</v>
      </c>
      <c r="AN53" s="606"/>
      <c r="AO53" s="168">
        <f t="shared" si="29"/>
        <v>3</v>
      </c>
      <c r="AP53" s="27" t="str">
        <f t="shared" si="30"/>
        <v>3B</v>
      </c>
      <c r="AQ53" s="31">
        <f>IF($C53="","",IF($AD53="","",IF($AO53=AM53,0,VLOOKUP($AO53,'4.号俸表設計'!$V$20:$X$29,3,FALSE)-VLOOKUP('1.メイン'!$AM53,'4.号俸表設計'!$V$20:$X$29,3,FALSE))))</f>
        <v>0</v>
      </c>
      <c r="AR53" s="27">
        <f>IF($C53="","",IF($AM53=$AO53,0,VLOOKUP($AO53,'4.号俸表設計'!$V$4:$AF$13,2,FALSE)))</f>
        <v>0</v>
      </c>
      <c r="AS53" s="27">
        <f t="shared" si="45"/>
        <v>0</v>
      </c>
      <c r="AT53" s="27">
        <f>IF($AO53="","",IF($AS53=0,0,ROUNDUP($AS53/VLOOKUP('1.メイン'!$AO53,'4.号俸表設計'!$V$4:$AF$13,3,FALSE),0)+1))</f>
        <v>0</v>
      </c>
      <c r="AU53" s="27">
        <f t="shared" si="46"/>
        <v>0</v>
      </c>
      <c r="AV53" s="31">
        <f>IF($AO53="","",($AU53-1)*VLOOKUP($AO53,'4.号俸表設計'!$V$4:$AF$13,3,FALSE))</f>
        <v>-5000</v>
      </c>
      <c r="AW53" s="31">
        <f t="shared" si="31"/>
        <v>0</v>
      </c>
      <c r="AX53" s="31">
        <f>IF($AO53="","",IF($AW53&lt;=0,0,ROUNDUP($AW53/VLOOKUP($AO53,'4.号俸表設計'!$V$4:$AF$13,6,FALSE),0)))</f>
        <v>0</v>
      </c>
      <c r="AY53" s="31">
        <f t="shared" si="47"/>
        <v>0</v>
      </c>
      <c r="AZ53" s="168">
        <f t="shared" si="48"/>
        <v>7</v>
      </c>
      <c r="BA53" s="27">
        <f>IF($AO53="","",VLOOKUP($AO53,'4.号俸表設計'!$V$4:$AF$13,9,FALSE))</f>
        <v>7</v>
      </c>
      <c r="BB53" s="27">
        <f>IF($AO53="","",VLOOKUP($AO53,'4.号俸表設計'!$V$4:$AF$13,10,FALSE))</f>
        <v>13</v>
      </c>
      <c r="BC53" s="33">
        <f>IF($C53="","",INDEX('6.参照データ'!$D$6:$AW$35,MATCH($AZ53,'6.参照データ'!$D$6:$D$35,0),MATCH($AP53,'6.参照データ'!$D$6:$AW$6,0)))</f>
        <v>139360</v>
      </c>
      <c r="BD53" s="33">
        <f t="shared" si="49"/>
        <v>5000</v>
      </c>
      <c r="BE53" s="33">
        <f t="shared" si="50"/>
        <v>0</v>
      </c>
      <c r="BF53" s="607"/>
      <c r="BG53" s="33">
        <f t="shared" si="51"/>
        <v>0</v>
      </c>
      <c r="BH53" s="33">
        <f t="shared" si="52"/>
        <v>286500</v>
      </c>
      <c r="BI53" s="33">
        <f t="shared" si="53"/>
        <v>7100</v>
      </c>
      <c r="BJ53" s="148">
        <f t="shared" si="54"/>
        <v>2.5411596277738011E-2</v>
      </c>
      <c r="BK53" s="604"/>
      <c r="BL53" s="604"/>
      <c r="BM53" s="604"/>
      <c r="BN53" s="604"/>
      <c r="BO53" s="151">
        <f t="shared" si="55"/>
        <v>0</v>
      </c>
      <c r="BP53" s="33">
        <f t="shared" si="56"/>
        <v>286500</v>
      </c>
      <c r="BQ53" s="180">
        <f t="shared" si="57"/>
        <v>7100</v>
      </c>
      <c r="BR53" s="185">
        <f t="shared" si="58"/>
        <v>2.5411596277738011E-2</v>
      </c>
    </row>
    <row r="54" spans="1:70" ht="11.25" customHeight="1" x14ac:dyDescent="0.2">
      <c r="A54" s="71">
        <f>IF(C54="","",COUNTA($C$10:C54))</f>
        <v>45</v>
      </c>
      <c r="B54" s="610">
        <v>1</v>
      </c>
      <c r="C54" s="598" t="s">
        <v>314</v>
      </c>
      <c r="D54" s="599"/>
      <c r="E54" s="600">
        <v>3</v>
      </c>
      <c r="F54" s="601">
        <v>6</v>
      </c>
      <c r="G54" s="601" t="s">
        <v>91</v>
      </c>
      <c r="H54" s="203" t="str">
        <f t="shared" si="22"/>
        <v>3B</v>
      </c>
      <c r="I54" s="602">
        <v>35636</v>
      </c>
      <c r="J54" s="602">
        <v>43921</v>
      </c>
      <c r="K54" s="58">
        <f t="shared" si="33"/>
        <v>27</v>
      </c>
      <c r="L54" s="58">
        <f t="shared" si="34"/>
        <v>8</v>
      </c>
      <c r="M54" s="58">
        <f t="shared" si="35"/>
        <v>5</v>
      </c>
      <c r="N54" s="58">
        <f t="shared" si="36"/>
        <v>0</v>
      </c>
      <c r="O54" s="211">
        <f>IF($C54="","",VLOOKUP($K54,'2.年齢給'!$B$7:$C$53,2))</f>
        <v>142940</v>
      </c>
      <c r="P54" s="211">
        <f>IF($C54="","",INDEX('6.参照データ'!$D$6:$AW$36,MATCH($F54,'6.参照データ'!$D$6:$D$36,0),MATCH($H54,'6.参照データ'!$D$6:$AW$6,0)))</f>
        <v>134360</v>
      </c>
      <c r="Q54" s="603">
        <v>0</v>
      </c>
      <c r="R54" s="603"/>
      <c r="S54" s="61">
        <f t="shared" si="23"/>
        <v>277300</v>
      </c>
      <c r="T54" s="604"/>
      <c r="U54" s="604"/>
      <c r="V54" s="604"/>
      <c r="W54" s="604"/>
      <c r="X54" s="65">
        <f t="shared" si="37"/>
        <v>0</v>
      </c>
      <c r="Y54" s="66">
        <f t="shared" si="38"/>
        <v>277300</v>
      </c>
      <c r="Z54" s="131">
        <f t="shared" si="39"/>
        <v>28</v>
      </c>
      <c r="AA54" s="131">
        <f t="shared" si="40"/>
        <v>8</v>
      </c>
      <c r="AB54" s="39">
        <f>IF($C54="","",IF($Z54&gt;$AA$7,0,VLOOKUP($Z54,'2.年齢給'!$B$7:$C$53,2)))</f>
        <v>145040</v>
      </c>
      <c r="AC54" s="125">
        <f t="shared" si="41"/>
        <v>2100</v>
      </c>
      <c r="AD54" s="606" t="s">
        <v>97</v>
      </c>
      <c r="AE54" s="77">
        <f t="shared" si="25"/>
        <v>3</v>
      </c>
      <c r="AF54" s="27">
        <f t="shared" si="42"/>
        <v>6</v>
      </c>
      <c r="AG54" s="27">
        <f>IF($AE54="","",VLOOKUP($AE54,'4.号俸表設計'!$V$4:$AF$13,10,FALSE))</f>
        <v>13</v>
      </c>
      <c r="AH54" s="27">
        <f t="shared" si="26"/>
        <v>1</v>
      </c>
      <c r="AI54" s="27">
        <f t="shared" si="43"/>
        <v>7</v>
      </c>
      <c r="AJ54" s="27" t="str">
        <f t="shared" si="27"/>
        <v>3A</v>
      </c>
      <c r="AK54" s="33">
        <f>IF($C54="","",INDEX('6.参照データ'!$D$6:$AW$36,MATCH($AI54,'6.参照データ'!$D$6:$D$36,0),MATCH($AJ54,'6.参照データ'!$D$6:$AW$6,0)))</f>
        <v>141860</v>
      </c>
      <c r="AL54" s="33">
        <f t="shared" si="44"/>
        <v>7500</v>
      </c>
      <c r="AM54" s="27">
        <f t="shared" si="28"/>
        <v>3</v>
      </c>
      <c r="AN54" s="606">
        <v>4</v>
      </c>
      <c r="AO54" s="168">
        <f t="shared" si="29"/>
        <v>4</v>
      </c>
      <c r="AP54" s="27" t="str">
        <f t="shared" si="30"/>
        <v>4B</v>
      </c>
      <c r="AQ54" s="31">
        <f>IF($C54="","",IF($AD54="","",IF($AO54=AM54,0,VLOOKUP($AO54,'4.号俸表設計'!$V$20:$X$29,3,FALSE)-VLOOKUP('1.メイン'!$AM54,'4.号俸表設計'!$V$20:$X$29,3,FALSE))))</f>
        <v>6500</v>
      </c>
      <c r="AR54" s="27">
        <f>IF($C54="","",IF($AM54=$AO54,0,VLOOKUP($AO54,'4.号俸表設計'!$V$4:$AF$13,2,FALSE)))</f>
        <v>130860</v>
      </c>
      <c r="AS54" s="27">
        <f t="shared" si="45"/>
        <v>17500</v>
      </c>
      <c r="AT54" s="27">
        <f>IF($AO54="","",IF($AS54=0,0,ROUNDUP($AS54/VLOOKUP('1.メイン'!$AO54,'4.号俸表設計'!$V$4:$AF$13,3,FALSE),0)+1))</f>
        <v>5</v>
      </c>
      <c r="AU54" s="27">
        <f t="shared" si="46"/>
        <v>5</v>
      </c>
      <c r="AV54" s="31">
        <f>IF($AO54="","",($AU54-1)*VLOOKUP($AO54,'4.号俸表設計'!$V$4:$AF$13,3,FALSE))</f>
        <v>20000</v>
      </c>
      <c r="AW54" s="31">
        <f t="shared" si="31"/>
        <v>-2500</v>
      </c>
      <c r="AX54" s="31">
        <f>IF($AO54="","",IF($AW54&lt;=0,0,ROUNDUP($AW54/VLOOKUP($AO54,'4.号俸表設計'!$V$4:$AF$13,6,FALSE),0)))</f>
        <v>0</v>
      </c>
      <c r="AY54" s="31">
        <f t="shared" si="47"/>
        <v>5</v>
      </c>
      <c r="AZ54" s="168">
        <f t="shared" si="48"/>
        <v>5</v>
      </c>
      <c r="BA54" s="27">
        <f>IF($AO54="","",VLOOKUP($AO54,'4.号俸表設計'!$V$4:$AF$13,9,FALSE))</f>
        <v>7</v>
      </c>
      <c r="BB54" s="27">
        <f>IF($AO54="","",VLOOKUP($AO54,'4.号俸表設計'!$V$4:$AF$13,10,FALSE))</f>
        <v>16</v>
      </c>
      <c r="BC54" s="33">
        <f>IF($C54="","",INDEX('6.参照データ'!$D$6:$AW$35,MATCH($AZ54,'6.参照データ'!$D$6:$D$35,0),MATCH($AP54,'6.参照データ'!$D$6:$AW$6,0)))</f>
        <v>150860</v>
      </c>
      <c r="BD54" s="33">
        <f t="shared" si="49"/>
        <v>16500</v>
      </c>
      <c r="BE54" s="33">
        <f t="shared" si="50"/>
        <v>0</v>
      </c>
      <c r="BF54" s="607"/>
      <c r="BG54" s="33">
        <f t="shared" si="51"/>
        <v>0</v>
      </c>
      <c r="BH54" s="33">
        <f t="shared" si="52"/>
        <v>295900</v>
      </c>
      <c r="BI54" s="33">
        <f t="shared" si="53"/>
        <v>18600</v>
      </c>
      <c r="BJ54" s="148">
        <f t="shared" si="54"/>
        <v>6.7075369635773527E-2</v>
      </c>
      <c r="BK54" s="604"/>
      <c r="BL54" s="604"/>
      <c r="BM54" s="604"/>
      <c r="BN54" s="604"/>
      <c r="BO54" s="151">
        <f t="shared" si="55"/>
        <v>0</v>
      </c>
      <c r="BP54" s="33">
        <f t="shared" si="56"/>
        <v>295900</v>
      </c>
      <c r="BQ54" s="180">
        <f t="shared" si="57"/>
        <v>18600</v>
      </c>
      <c r="BR54" s="185">
        <f t="shared" si="58"/>
        <v>6.7075369635773527E-2</v>
      </c>
    </row>
    <row r="55" spans="1:70" x14ac:dyDescent="0.2">
      <c r="A55" s="71">
        <f>IF(C55="","",COUNTA($C$10:C55))</f>
        <v>46</v>
      </c>
      <c r="B55" s="610">
        <v>2</v>
      </c>
      <c r="C55" s="598" t="s">
        <v>315</v>
      </c>
      <c r="D55" s="599"/>
      <c r="E55" s="600">
        <v>4</v>
      </c>
      <c r="F55" s="601">
        <v>6</v>
      </c>
      <c r="G55" s="601" t="s">
        <v>91</v>
      </c>
      <c r="H55" s="203" t="str">
        <f t="shared" si="22"/>
        <v>4B</v>
      </c>
      <c r="I55" s="602">
        <v>35708</v>
      </c>
      <c r="J55" s="602">
        <v>43921</v>
      </c>
      <c r="K55" s="58">
        <f t="shared" si="33"/>
        <v>27</v>
      </c>
      <c r="L55" s="58">
        <f t="shared" si="34"/>
        <v>5</v>
      </c>
      <c r="M55" s="58">
        <f t="shared" si="35"/>
        <v>5</v>
      </c>
      <c r="N55" s="58">
        <f t="shared" si="36"/>
        <v>0</v>
      </c>
      <c r="O55" s="211">
        <f>IF($C55="","",VLOOKUP($K55,'2.年齢給'!$B$7:$C$53,2))</f>
        <v>142940</v>
      </c>
      <c r="P55" s="211">
        <f>IF($C55="","",INDEX('6.参照データ'!$D$6:$AW$36,MATCH($F55,'6.参照データ'!$D$6:$D$36,0),MATCH($H55,'6.参照データ'!$D$6:$AW$6,0)))</f>
        <v>155860</v>
      </c>
      <c r="Q55" s="603">
        <v>0</v>
      </c>
      <c r="R55" s="603"/>
      <c r="S55" s="61">
        <f t="shared" si="23"/>
        <v>298800</v>
      </c>
      <c r="T55" s="604"/>
      <c r="U55" s="604"/>
      <c r="V55" s="604"/>
      <c r="W55" s="604"/>
      <c r="X55" s="65">
        <f t="shared" si="37"/>
        <v>0</v>
      </c>
      <c r="Y55" s="66">
        <f t="shared" si="38"/>
        <v>298800</v>
      </c>
      <c r="Z55" s="131">
        <f t="shared" si="39"/>
        <v>28</v>
      </c>
      <c r="AA55" s="131">
        <f t="shared" si="40"/>
        <v>5</v>
      </c>
      <c r="AB55" s="39">
        <f>IF($C55="","",IF($Z55&gt;$AA$7,0,VLOOKUP($Z55,'2.年齢給'!$B$7:$C$53,2)))</f>
        <v>145040</v>
      </c>
      <c r="AC55" s="125">
        <f t="shared" si="41"/>
        <v>2100</v>
      </c>
      <c r="AD55" s="606" t="s">
        <v>91</v>
      </c>
      <c r="AE55" s="77">
        <f t="shared" si="25"/>
        <v>4</v>
      </c>
      <c r="AF55" s="27">
        <f t="shared" si="42"/>
        <v>6</v>
      </c>
      <c r="AG55" s="27">
        <f>IF($AE55="","",VLOOKUP($AE55,'4.号俸表設計'!$V$4:$AF$13,10,FALSE))</f>
        <v>16</v>
      </c>
      <c r="AH55" s="27">
        <f t="shared" si="26"/>
        <v>1</v>
      </c>
      <c r="AI55" s="27">
        <f t="shared" si="43"/>
        <v>7</v>
      </c>
      <c r="AJ55" s="27" t="str">
        <f t="shared" si="27"/>
        <v>4B</v>
      </c>
      <c r="AK55" s="33">
        <f>IF($C55="","",INDEX('6.参照データ'!$D$6:$AW$36,MATCH($AI55,'6.参照データ'!$D$6:$D$36,0),MATCH($AJ55,'6.参照データ'!$D$6:$AW$6,0)))</f>
        <v>160860</v>
      </c>
      <c r="AL55" s="33">
        <f t="shared" si="44"/>
        <v>5000</v>
      </c>
      <c r="AM55" s="27">
        <f t="shared" si="28"/>
        <v>4</v>
      </c>
      <c r="AN55" s="606"/>
      <c r="AO55" s="168">
        <f t="shared" si="29"/>
        <v>4</v>
      </c>
      <c r="AP55" s="27" t="str">
        <f t="shared" si="30"/>
        <v>4B</v>
      </c>
      <c r="AQ55" s="31">
        <f>IF($C55="","",IF($AD55="","",IF($AO55=AM55,0,VLOOKUP($AO55,'4.号俸表設計'!$V$20:$X$29,3,FALSE)-VLOOKUP('1.メイン'!$AM55,'4.号俸表設計'!$V$20:$X$29,3,FALSE))))</f>
        <v>0</v>
      </c>
      <c r="AR55" s="27">
        <f>IF($C55="","",IF($AM55=$AO55,0,VLOOKUP($AO55,'4.号俸表設計'!$V$4:$AF$13,2,FALSE)))</f>
        <v>0</v>
      </c>
      <c r="AS55" s="27">
        <f t="shared" si="45"/>
        <v>0</v>
      </c>
      <c r="AT55" s="27">
        <f>IF($AO55="","",IF($AS55=0,0,ROUNDUP($AS55/VLOOKUP('1.メイン'!$AO55,'4.号俸表設計'!$V$4:$AF$13,3,FALSE),0)+1))</f>
        <v>0</v>
      </c>
      <c r="AU55" s="27">
        <f t="shared" si="46"/>
        <v>0</v>
      </c>
      <c r="AV55" s="31">
        <f>IF($AO55="","",($AU55-1)*VLOOKUP($AO55,'4.号俸表設計'!$V$4:$AF$13,3,FALSE))</f>
        <v>-5000</v>
      </c>
      <c r="AW55" s="31">
        <f t="shared" si="31"/>
        <v>0</v>
      </c>
      <c r="AX55" s="31">
        <f>IF($AO55="","",IF($AW55&lt;=0,0,ROUNDUP($AW55/VLOOKUP($AO55,'4.号俸表設計'!$V$4:$AF$13,6,FALSE),0)))</f>
        <v>0</v>
      </c>
      <c r="AY55" s="31">
        <f t="shared" si="47"/>
        <v>0</v>
      </c>
      <c r="AZ55" s="168">
        <f t="shared" si="48"/>
        <v>7</v>
      </c>
      <c r="BA55" s="27">
        <f>IF($AO55="","",VLOOKUP($AO55,'4.号俸表設計'!$V$4:$AF$13,9,FALSE))</f>
        <v>7</v>
      </c>
      <c r="BB55" s="27">
        <f>IF($AO55="","",VLOOKUP($AO55,'4.号俸表設計'!$V$4:$AF$13,10,FALSE))</f>
        <v>16</v>
      </c>
      <c r="BC55" s="33">
        <f>IF($C55="","",INDEX('6.参照データ'!$D$6:$AW$35,MATCH($AZ55,'6.参照データ'!$D$6:$D$35,0),MATCH($AP55,'6.参照データ'!$D$6:$AW$6,0)))</f>
        <v>160860</v>
      </c>
      <c r="BD55" s="33">
        <f t="shared" si="49"/>
        <v>5000</v>
      </c>
      <c r="BE55" s="33">
        <f t="shared" si="50"/>
        <v>0</v>
      </c>
      <c r="BF55" s="607"/>
      <c r="BG55" s="33">
        <f t="shared" si="51"/>
        <v>0</v>
      </c>
      <c r="BH55" s="33">
        <f t="shared" si="52"/>
        <v>305900</v>
      </c>
      <c r="BI55" s="33">
        <f t="shared" si="53"/>
        <v>7100</v>
      </c>
      <c r="BJ55" s="148">
        <f t="shared" si="54"/>
        <v>2.3761713520749666E-2</v>
      </c>
      <c r="BK55" s="604"/>
      <c r="BL55" s="604"/>
      <c r="BM55" s="604"/>
      <c r="BN55" s="604"/>
      <c r="BO55" s="151">
        <f t="shared" si="55"/>
        <v>0</v>
      </c>
      <c r="BP55" s="33">
        <f t="shared" si="56"/>
        <v>305900</v>
      </c>
      <c r="BQ55" s="180">
        <f t="shared" si="57"/>
        <v>7100</v>
      </c>
      <c r="BR55" s="185">
        <f t="shared" si="58"/>
        <v>2.3761713520749666E-2</v>
      </c>
    </row>
    <row r="56" spans="1:70" x14ac:dyDescent="0.2">
      <c r="A56" s="71">
        <f>IF(C56="","",COUNTA($C$10:C56))</f>
        <v>47</v>
      </c>
      <c r="B56" s="598">
        <v>1</v>
      </c>
      <c r="C56" s="598" t="s">
        <v>316</v>
      </c>
      <c r="D56" s="599"/>
      <c r="E56" s="600">
        <v>2</v>
      </c>
      <c r="F56" s="601">
        <v>1</v>
      </c>
      <c r="G56" s="601" t="s">
        <v>91</v>
      </c>
      <c r="H56" s="203" t="str">
        <f t="shared" si="22"/>
        <v>2B</v>
      </c>
      <c r="I56" s="602">
        <v>36443</v>
      </c>
      <c r="J56" s="602">
        <v>43935</v>
      </c>
      <c r="K56" s="58">
        <f t="shared" si="33"/>
        <v>25</v>
      </c>
      <c r="L56" s="58">
        <f t="shared" si="34"/>
        <v>5</v>
      </c>
      <c r="M56" s="58">
        <f t="shared" si="35"/>
        <v>4</v>
      </c>
      <c r="N56" s="58">
        <f t="shared" si="36"/>
        <v>11</v>
      </c>
      <c r="O56" s="211">
        <f>IF($C56="","",VLOOKUP($K56,'2.年齢給'!$B$7:$C$53,2))</f>
        <v>138740</v>
      </c>
      <c r="P56" s="211">
        <f>IF($C56="","",INDEX('6.参照データ'!$D$6:$AW$36,MATCH($F56,'6.参照データ'!$D$6:$D$36,0),MATCH($H56,'6.参照データ'!$D$6:$AW$6,0)))</f>
        <v>93360</v>
      </c>
      <c r="Q56" s="603">
        <v>0</v>
      </c>
      <c r="R56" s="603"/>
      <c r="S56" s="61">
        <f t="shared" si="23"/>
        <v>232100</v>
      </c>
      <c r="T56" s="604"/>
      <c r="U56" s="604"/>
      <c r="V56" s="604"/>
      <c r="W56" s="604"/>
      <c r="X56" s="65">
        <f t="shared" si="37"/>
        <v>0</v>
      </c>
      <c r="Y56" s="66">
        <f t="shared" si="38"/>
        <v>232100</v>
      </c>
      <c r="Z56" s="131">
        <f t="shared" si="39"/>
        <v>26</v>
      </c>
      <c r="AA56" s="131">
        <f t="shared" si="40"/>
        <v>5</v>
      </c>
      <c r="AB56" s="39">
        <f>IF($C56="","",IF($Z56&gt;$AA$7,0,VLOOKUP($Z56,'2.年齢給'!$B$7:$C$53,2)))</f>
        <v>140840</v>
      </c>
      <c r="AC56" s="125">
        <f t="shared" si="41"/>
        <v>2100</v>
      </c>
      <c r="AD56" s="606" t="s">
        <v>91</v>
      </c>
      <c r="AE56" s="77">
        <f t="shared" si="25"/>
        <v>2</v>
      </c>
      <c r="AF56" s="27">
        <f t="shared" si="42"/>
        <v>1</v>
      </c>
      <c r="AG56" s="27">
        <f>IF($AE56="","",VLOOKUP($AE56,'4.号俸表設計'!$V$4:$AF$13,10,FALSE))</f>
        <v>9</v>
      </c>
      <c r="AH56" s="27">
        <f t="shared" si="26"/>
        <v>1</v>
      </c>
      <c r="AI56" s="27">
        <f t="shared" si="43"/>
        <v>2</v>
      </c>
      <c r="AJ56" s="27" t="str">
        <f t="shared" si="27"/>
        <v>2B</v>
      </c>
      <c r="AK56" s="33">
        <f>IF($C56="","",INDEX('6.参照データ'!$D$6:$AW$36,MATCH($AI56,'6.参照データ'!$D$6:$D$36,0),MATCH($AJ56,'6.参照データ'!$D$6:$AW$6,0)))</f>
        <v>98360</v>
      </c>
      <c r="AL56" s="33">
        <f t="shared" si="44"/>
        <v>5000</v>
      </c>
      <c r="AM56" s="27">
        <f t="shared" si="28"/>
        <v>2</v>
      </c>
      <c r="AN56" s="606"/>
      <c r="AO56" s="168">
        <f t="shared" si="29"/>
        <v>2</v>
      </c>
      <c r="AP56" s="27" t="str">
        <f t="shared" si="30"/>
        <v>2B</v>
      </c>
      <c r="AQ56" s="31">
        <f>IF($C56="","",IF($AD56="","",IF($AO56=AM56,0,VLOOKUP($AO56,'4.号俸表設計'!$V$20:$X$29,3,FALSE)-VLOOKUP('1.メイン'!$AM56,'4.号俸表設計'!$V$20:$X$29,3,FALSE))))</f>
        <v>0</v>
      </c>
      <c r="AR56" s="27">
        <f>IF($C56="","",IF($AM56=$AO56,0,VLOOKUP($AO56,'4.号俸表設計'!$V$4:$AF$13,2,FALSE)))</f>
        <v>0</v>
      </c>
      <c r="AS56" s="27">
        <f t="shared" si="45"/>
        <v>0</v>
      </c>
      <c r="AT56" s="27">
        <f>IF($AO56="","",IF($AS56=0,0,ROUNDUP($AS56/VLOOKUP('1.メイン'!$AO56,'4.号俸表設計'!$V$4:$AF$13,3,FALSE),0)+1))</f>
        <v>0</v>
      </c>
      <c r="AU56" s="27">
        <f t="shared" si="46"/>
        <v>0</v>
      </c>
      <c r="AV56" s="31">
        <f>IF($AO56="","",($AU56-1)*VLOOKUP($AO56,'4.号俸表設計'!$V$4:$AF$13,3,FALSE))</f>
        <v>-5000</v>
      </c>
      <c r="AW56" s="31">
        <f t="shared" si="31"/>
        <v>0</v>
      </c>
      <c r="AX56" s="31">
        <f>IF($AO56="","",IF($AW56&lt;=0,0,ROUNDUP($AW56/VLOOKUP($AO56,'4.号俸表設計'!$V$4:$AF$13,6,FALSE),0)))</f>
        <v>0</v>
      </c>
      <c r="AY56" s="31">
        <f t="shared" si="47"/>
        <v>0</v>
      </c>
      <c r="AZ56" s="168">
        <f t="shared" si="48"/>
        <v>2</v>
      </c>
      <c r="BA56" s="27">
        <f>IF($AO56="","",VLOOKUP($AO56,'4.号俸表設計'!$V$4:$AF$13,9,FALSE))</f>
        <v>5</v>
      </c>
      <c r="BB56" s="27">
        <f>IF($AO56="","",VLOOKUP($AO56,'4.号俸表設計'!$V$4:$AF$13,10,FALSE))</f>
        <v>9</v>
      </c>
      <c r="BC56" s="33">
        <f>IF($C56="","",INDEX('6.参照データ'!$D$6:$AW$35,MATCH($AZ56,'6.参照データ'!$D$6:$D$35,0),MATCH($AP56,'6.参照データ'!$D$6:$AW$6,0)))</f>
        <v>98360</v>
      </c>
      <c r="BD56" s="33">
        <f t="shared" si="49"/>
        <v>5000</v>
      </c>
      <c r="BE56" s="33">
        <f t="shared" si="50"/>
        <v>0</v>
      </c>
      <c r="BF56" s="607"/>
      <c r="BG56" s="33">
        <f t="shared" si="51"/>
        <v>0</v>
      </c>
      <c r="BH56" s="33">
        <f t="shared" si="52"/>
        <v>239200</v>
      </c>
      <c r="BI56" s="33">
        <f t="shared" si="53"/>
        <v>7100</v>
      </c>
      <c r="BJ56" s="148">
        <f t="shared" si="54"/>
        <v>3.0590262817750971E-2</v>
      </c>
      <c r="BK56" s="604"/>
      <c r="BL56" s="604"/>
      <c r="BM56" s="604"/>
      <c r="BN56" s="604"/>
      <c r="BO56" s="151">
        <f t="shared" si="55"/>
        <v>0</v>
      </c>
      <c r="BP56" s="33">
        <f t="shared" si="56"/>
        <v>239200</v>
      </c>
      <c r="BQ56" s="180">
        <f t="shared" si="57"/>
        <v>7100</v>
      </c>
      <c r="BR56" s="185">
        <f t="shared" si="58"/>
        <v>3.0590262817750971E-2</v>
      </c>
    </row>
    <row r="57" spans="1:70" x14ac:dyDescent="0.2">
      <c r="A57" s="71">
        <f>IF(C57="","",COUNTA($C$10:C57))</f>
        <v>48</v>
      </c>
      <c r="B57" s="598">
        <v>1</v>
      </c>
      <c r="C57" s="598" t="s">
        <v>317</v>
      </c>
      <c r="D57" s="599"/>
      <c r="E57" s="600">
        <v>2</v>
      </c>
      <c r="F57" s="601">
        <v>1</v>
      </c>
      <c r="G57" s="601" t="s">
        <v>91</v>
      </c>
      <c r="H57" s="203" t="str">
        <f t="shared" si="22"/>
        <v>2B</v>
      </c>
      <c r="I57" s="602">
        <v>36821</v>
      </c>
      <c r="J57" s="602">
        <v>45016</v>
      </c>
      <c r="K57" s="58">
        <f t="shared" si="33"/>
        <v>24</v>
      </c>
      <c r="L57" s="58">
        <f t="shared" si="34"/>
        <v>5</v>
      </c>
      <c r="M57" s="58">
        <f t="shared" si="35"/>
        <v>2</v>
      </c>
      <c r="N57" s="58">
        <f t="shared" si="36"/>
        <v>0</v>
      </c>
      <c r="O57" s="211">
        <f>IF($C57="","",VLOOKUP($K57,'2.年齢給'!$B$7:$C$53,2))</f>
        <v>135740</v>
      </c>
      <c r="P57" s="211">
        <f>IF($C57="","",INDEX('6.参照データ'!$D$6:$AW$36,MATCH($F57,'6.参照データ'!$D$6:$D$36,0),MATCH($H57,'6.参照データ'!$D$6:$AW$6,0)))</f>
        <v>93360</v>
      </c>
      <c r="Q57" s="603">
        <v>0</v>
      </c>
      <c r="R57" s="603"/>
      <c r="S57" s="61">
        <f t="shared" si="23"/>
        <v>229100</v>
      </c>
      <c r="T57" s="604"/>
      <c r="U57" s="604"/>
      <c r="V57" s="604"/>
      <c r="W57" s="604"/>
      <c r="X57" s="65">
        <f t="shared" si="37"/>
        <v>0</v>
      </c>
      <c r="Y57" s="66">
        <f t="shared" si="38"/>
        <v>229100</v>
      </c>
      <c r="Z57" s="131">
        <f t="shared" si="39"/>
        <v>25</v>
      </c>
      <c r="AA57" s="131">
        <f t="shared" si="40"/>
        <v>5</v>
      </c>
      <c r="AB57" s="39">
        <f>IF($C57="","",IF($Z57&gt;$AA$7,0,VLOOKUP($Z57,'2.年齢給'!$B$7:$C$53,2)))</f>
        <v>138740</v>
      </c>
      <c r="AC57" s="125">
        <f t="shared" si="41"/>
        <v>3000</v>
      </c>
      <c r="AD57" s="606" t="s">
        <v>91</v>
      </c>
      <c r="AE57" s="77">
        <f t="shared" si="25"/>
        <v>2</v>
      </c>
      <c r="AF57" s="27">
        <f t="shared" si="42"/>
        <v>1</v>
      </c>
      <c r="AG57" s="27">
        <f>IF($AE57="","",VLOOKUP($AE57,'4.号俸表設計'!$V$4:$AF$13,10,FALSE))</f>
        <v>9</v>
      </c>
      <c r="AH57" s="27">
        <f t="shared" si="26"/>
        <v>1</v>
      </c>
      <c r="AI57" s="27">
        <f t="shared" si="43"/>
        <v>2</v>
      </c>
      <c r="AJ57" s="27" t="str">
        <f t="shared" si="27"/>
        <v>2B</v>
      </c>
      <c r="AK57" s="33">
        <f>IF($C57="","",INDEX('6.参照データ'!$D$6:$AW$36,MATCH($AI57,'6.参照データ'!$D$6:$D$36,0),MATCH($AJ57,'6.参照データ'!$D$6:$AW$6,0)))</f>
        <v>98360</v>
      </c>
      <c r="AL57" s="33">
        <f t="shared" si="44"/>
        <v>5000</v>
      </c>
      <c r="AM57" s="27">
        <f t="shared" si="28"/>
        <v>2</v>
      </c>
      <c r="AN57" s="606"/>
      <c r="AO57" s="168">
        <f t="shared" si="29"/>
        <v>2</v>
      </c>
      <c r="AP57" s="27" t="str">
        <f t="shared" si="30"/>
        <v>2B</v>
      </c>
      <c r="AQ57" s="31">
        <f>IF($C57="","",IF($AD57="","",IF($AO57=AM57,0,VLOOKUP($AO57,'4.号俸表設計'!$V$20:$X$29,3,FALSE)-VLOOKUP('1.メイン'!$AM57,'4.号俸表設計'!$V$20:$X$29,3,FALSE))))</f>
        <v>0</v>
      </c>
      <c r="AR57" s="27">
        <f>IF($C57="","",IF($AM57=$AO57,0,VLOOKUP($AO57,'4.号俸表設計'!$V$4:$AF$13,2,FALSE)))</f>
        <v>0</v>
      </c>
      <c r="AS57" s="27">
        <f t="shared" si="45"/>
        <v>0</v>
      </c>
      <c r="AT57" s="27">
        <f>IF($AO57="","",IF($AS57=0,0,ROUNDUP($AS57/VLOOKUP('1.メイン'!$AO57,'4.号俸表設計'!$V$4:$AF$13,3,FALSE),0)+1))</f>
        <v>0</v>
      </c>
      <c r="AU57" s="27">
        <f t="shared" si="46"/>
        <v>0</v>
      </c>
      <c r="AV57" s="31">
        <f>IF($AO57="","",($AU57-1)*VLOOKUP($AO57,'4.号俸表設計'!$V$4:$AF$13,3,FALSE))</f>
        <v>-5000</v>
      </c>
      <c r="AW57" s="31">
        <f t="shared" si="31"/>
        <v>0</v>
      </c>
      <c r="AX57" s="31">
        <f>IF($AO57="","",IF($AW57&lt;=0,0,ROUNDUP($AW57/VLOOKUP($AO57,'4.号俸表設計'!$V$4:$AF$13,6,FALSE),0)))</f>
        <v>0</v>
      </c>
      <c r="AY57" s="31">
        <f t="shared" si="47"/>
        <v>0</v>
      </c>
      <c r="AZ57" s="168">
        <f t="shared" si="48"/>
        <v>2</v>
      </c>
      <c r="BA57" s="27">
        <f>IF($AO57="","",VLOOKUP($AO57,'4.号俸表設計'!$V$4:$AF$13,9,FALSE))</f>
        <v>5</v>
      </c>
      <c r="BB57" s="27">
        <f>IF($AO57="","",VLOOKUP($AO57,'4.号俸表設計'!$V$4:$AF$13,10,FALSE))</f>
        <v>9</v>
      </c>
      <c r="BC57" s="33">
        <f>IF($C57="","",INDEX('6.参照データ'!$D$6:$AW$35,MATCH($AZ57,'6.参照データ'!$D$6:$D$35,0),MATCH($AP57,'6.参照データ'!$D$6:$AW$6,0)))</f>
        <v>98360</v>
      </c>
      <c r="BD57" s="33">
        <f t="shared" si="49"/>
        <v>5000</v>
      </c>
      <c r="BE57" s="33">
        <f t="shared" si="50"/>
        <v>0</v>
      </c>
      <c r="BF57" s="607"/>
      <c r="BG57" s="33">
        <f t="shared" si="51"/>
        <v>0</v>
      </c>
      <c r="BH57" s="33">
        <f t="shared" si="52"/>
        <v>237100</v>
      </c>
      <c r="BI57" s="33">
        <f t="shared" si="53"/>
        <v>8000</v>
      </c>
      <c r="BJ57" s="148">
        <f t="shared" si="54"/>
        <v>3.4919249236141425E-2</v>
      </c>
      <c r="BK57" s="604"/>
      <c r="BL57" s="604"/>
      <c r="BM57" s="604"/>
      <c r="BN57" s="604"/>
      <c r="BO57" s="151">
        <f t="shared" si="55"/>
        <v>0</v>
      </c>
      <c r="BP57" s="33">
        <f t="shared" si="56"/>
        <v>237100</v>
      </c>
      <c r="BQ57" s="180">
        <f t="shared" si="57"/>
        <v>8000</v>
      </c>
      <c r="BR57" s="185">
        <f t="shared" si="58"/>
        <v>3.4919249236141425E-2</v>
      </c>
    </row>
    <row r="58" spans="1:70" x14ac:dyDescent="0.2">
      <c r="A58" s="71" t="str">
        <f>IF(C58="","",COUNTA($C$10:C58))</f>
        <v/>
      </c>
      <c r="B58" s="598"/>
      <c r="C58" s="598"/>
      <c r="D58" s="599"/>
      <c r="E58" s="600"/>
      <c r="F58" s="601"/>
      <c r="G58" s="601"/>
      <c r="H58" s="203" t="str">
        <f t="shared" si="22"/>
        <v/>
      </c>
      <c r="I58" s="602"/>
      <c r="J58" s="602"/>
      <c r="K58" s="58" t="str">
        <f t="shared" si="33"/>
        <v/>
      </c>
      <c r="L58" s="58" t="str">
        <f t="shared" si="34"/>
        <v/>
      </c>
      <c r="M58" s="58" t="str">
        <f t="shared" si="35"/>
        <v/>
      </c>
      <c r="N58" s="58" t="str">
        <f t="shared" si="36"/>
        <v/>
      </c>
      <c r="O58" s="211" t="str">
        <f>IF($C58="","",VLOOKUP($K58,'2.年齢給'!$B$7:$C$53,2))</f>
        <v/>
      </c>
      <c r="P58" s="211" t="str">
        <f>IF($C58="","",INDEX('6.参照データ'!$D$6:$AW$36,MATCH($F58,'6.参照データ'!$D$6:$D$36,0),MATCH($H58,'6.参照データ'!$D$6:$AW$6,0)))</f>
        <v/>
      </c>
      <c r="Q58" s="603"/>
      <c r="R58" s="603"/>
      <c r="S58" s="61" t="str">
        <f t="shared" si="23"/>
        <v/>
      </c>
      <c r="T58" s="604"/>
      <c r="U58" s="604"/>
      <c r="V58" s="604"/>
      <c r="W58" s="604"/>
      <c r="X58" s="65" t="str">
        <f t="shared" si="37"/>
        <v/>
      </c>
      <c r="Y58" s="66" t="str">
        <f t="shared" si="38"/>
        <v/>
      </c>
      <c r="Z58" s="131" t="str">
        <f t="shared" si="39"/>
        <v/>
      </c>
      <c r="AA58" s="131" t="str">
        <f t="shared" si="40"/>
        <v/>
      </c>
      <c r="AB58" s="39" t="str">
        <f>IF($C58="","",IF($Z58&gt;$AA$7,0,VLOOKUP($Z58,'2.年齢給'!$B$7:$C$53,2)))</f>
        <v/>
      </c>
      <c r="AC58" s="125" t="str">
        <f t="shared" si="41"/>
        <v/>
      </c>
      <c r="AD58" s="606"/>
      <c r="AE58" s="77" t="str">
        <f t="shared" si="25"/>
        <v/>
      </c>
      <c r="AF58" s="27" t="str">
        <f t="shared" si="42"/>
        <v/>
      </c>
      <c r="AG58" s="27" t="str">
        <f>IF($AE58="","",VLOOKUP($AE58,'4.号俸表設計'!$V$4:$AF$13,10,FALSE))</f>
        <v/>
      </c>
      <c r="AH58" s="27" t="str">
        <f t="shared" si="26"/>
        <v/>
      </c>
      <c r="AI58" s="27" t="str">
        <f t="shared" si="43"/>
        <v/>
      </c>
      <c r="AJ58" s="27" t="str">
        <f t="shared" si="27"/>
        <v/>
      </c>
      <c r="AK58" s="33" t="str">
        <f>IF($C58="","",INDEX('6.参照データ'!$D$6:$AW$36,MATCH($AI58,'6.参照データ'!$D$6:$D$36,0),MATCH($AJ58,'6.参照データ'!$D$6:$AW$6,0)))</f>
        <v/>
      </c>
      <c r="AL58" s="33" t="str">
        <f t="shared" si="44"/>
        <v/>
      </c>
      <c r="AM58" s="27" t="str">
        <f t="shared" si="28"/>
        <v/>
      </c>
      <c r="AN58" s="606"/>
      <c r="AO58" s="168" t="str">
        <f t="shared" si="29"/>
        <v/>
      </c>
      <c r="AP58" s="27" t="str">
        <f t="shared" si="30"/>
        <v/>
      </c>
      <c r="AQ58" s="31" t="str">
        <f>IF($C58="","",IF($AD58="","",IF($AO58=AM58,0,VLOOKUP($AO58,'4.号俸表設計'!$V$20:$X$29,3,FALSE)-VLOOKUP('1.メイン'!$AM58,'4.号俸表設計'!$V$20:$X$29,3,FALSE))))</f>
        <v/>
      </c>
      <c r="AR58" s="27" t="str">
        <f>IF($C58="","",IF($AM58=$AO58,0,VLOOKUP($AO58,'4.号俸表設計'!$V$4:$AF$13,2,FALSE)))</f>
        <v/>
      </c>
      <c r="AS58" s="27" t="str">
        <f t="shared" si="45"/>
        <v/>
      </c>
      <c r="AT58" s="27" t="str">
        <f>IF($AO58="","",IF($AS58=0,0,ROUNDUP($AS58/VLOOKUP('1.メイン'!$AO58,'4.号俸表設計'!$V$4:$AF$13,3,FALSE),0)+1))</f>
        <v/>
      </c>
      <c r="AU58" s="27" t="str">
        <f t="shared" si="46"/>
        <v/>
      </c>
      <c r="AV58" s="31" t="str">
        <f>IF($AO58="","",($AU58-1)*VLOOKUP($AO58,'4.号俸表設計'!$V$4:$AF$13,3,FALSE))</f>
        <v/>
      </c>
      <c r="AW58" s="31" t="str">
        <f t="shared" si="31"/>
        <v/>
      </c>
      <c r="AX58" s="31" t="str">
        <f>IF($AO58="","",IF($AW58&lt;=0,0,ROUNDUP($AW58/VLOOKUP($AO58,'4.号俸表設計'!$V$4:$AF$13,6,FALSE),0)))</f>
        <v/>
      </c>
      <c r="AY58" s="31" t="str">
        <f t="shared" si="47"/>
        <v/>
      </c>
      <c r="AZ58" s="168" t="str">
        <f t="shared" si="48"/>
        <v/>
      </c>
      <c r="BA58" s="27" t="str">
        <f>IF($AO58="","",VLOOKUP($AO58,'4.号俸表設計'!$V$4:$AF$13,9,FALSE))</f>
        <v/>
      </c>
      <c r="BB58" s="27" t="str">
        <f>IF($AO58="","",VLOOKUP($AO58,'4.号俸表設計'!$V$4:$AF$13,10,FALSE))</f>
        <v/>
      </c>
      <c r="BC58" s="33" t="str">
        <f>IF($C58="","",INDEX('6.参照データ'!$D$6:$AW$35,MATCH($AZ58,'6.参照データ'!$D$6:$D$35,0),MATCH($AP58,'6.参照データ'!$D$6:$AW$6,0)))</f>
        <v/>
      </c>
      <c r="BD58" s="33" t="str">
        <f t="shared" si="49"/>
        <v/>
      </c>
      <c r="BE58" s="33" t="str">
        <f t="shared" si="50"/>
        <v/>
      </c>
      <c r="BF58" s="607"/>
      <c r="BG58" s="33" t="str">
        <f t="shared" si="51"/>
        <v/>
      </c>
      <c r="BH58" s="33" t="str">
        <f t="shared" si="52"/>
        <v/>
      </c>
      <c r="BI58" s="33" t="str">
        <f t="shared" si="53"/>
        <v/>
      </c>
      <c r="BJ58" s="148" t="str">
        <f t="shared" si="54"/>
        <v/>
      </c>
      <c r="BK58" s="604"/>
      <c r="BL58" s="604"/>
      <c r="BM58" s="604"/>
      <c r="BN58" s="604"/>
      <c r="BO58" s="151" t="str">
        <f t="shared" si="55"/>
        <v/>
      </c>
      <c r="BP58" s="33" t="str">
        <f t="shared" si="56"/>
        <v/>
      </c>
      <c r="BQ58" s="180" t="str">
        <f t="shared" si="57"/>
        <v/>
      </c>
      <c r="BR58" s="185" t="str">
        <f t="shared" si="58"/>
        <v/>
      </c>
    </row>
    <row r="59" spans="1:70" x14ac:dyDescent="0.2">
      <c r="A59" s="71">
        <f>IF(C59="","",COUNTA($C$10:C59))</f>
        <v>49</v>
      </c>
      <c r="B59" s="598">
        <v>1</v>
      </c>
      <c r="C59" s="598" t="s">
        <v>95</v>
      </c>
      <c r="D59" s="611" t="s">
        <v>318</v>
      </c>
      <c r="E59" s="600">
        <v>5</v>
      </c>
      <c r="F59" s="601">
        <v>5</v>
      </c>
      <c r="G59" s="601" t="s">
        <v>91</v>
      </c>
      <c r="H59" s="203" t="str">
        <f t="shared" si="22"/>
        <v>5B</v>
      </c>
      <c r="I59" s="602">
        <v>23067</v>
      </c>
      <c r="J59" s="602">
        <v>31491</v>
      </c>
      <c r="K59" s="58">
        <f t="shared" si="33"/>
        <v>62</v>
      </c>
      <c r="L59" s="58">
        <f t="shared" si="34"/>
        <v>1</v>
      </c>
      <c r="M59" s="58">
        <f t="shared" si="35"/>
        <v>39</v>
      </c>
      <c r="N59" s="58">
        <f t="shared" si="36"/>
        <v>0</v>
      </c>
      <c r="O59" s="211">
        <f>IF($C59="","",VLOOKUP($K59,'2.年齢給'!$B$7:$C$53,2))</f>
        <v>84240</v>
      </c>
      <c r="P59" s="211">
        <f>IF($C59="","",INDEX('6.参照データ'!$D$6:$AW$36,MATCH($F59,'6.参照データ'!$D$6:$D$36,0),MATCH($H59,'6.参照データ'!$D$6:$AW$6,0)))</f>
        <v>174860</v>
      </c>
      <c r="Q59" s="603">
        <v>0</v>
      </c>
      <c r="R59" s="603"/>
      <c r="S59" s="61">
        <f t="shared" si="23"/>
        <v>259100</v>
      </c>
      <c r="T59" s="604"/>
      <c r="U59" s="604"/>
      <c r="V59" s="604"/>
      <c r="W59" s="604"/>
      <c r="X59" s="65">
        <f t="shared" si="37"/>
        <v>0</v>
      </c>
      <c r="Y59" s="66">
        <f t="shared" si="38"/>
        <v>259100</v>
      </c>
      <c r="Z59" s="131">
        <f t="shared" si="39"/>
        <v>63</v>
      </c>
      <c r="AA59" s="131">
        <f t="shared" si="40"/>
        <v>1</v>
      </c>
      <c r="AB59" s="39">
        <f>IF($C59="","",IF($Z59&gt;$AA$7,0,VLOOKUP($Z59,'2.年齢給'!$B$7:$C$53,2)))</f>
        <v>79240</v>
      </c>
      <c r="AC59" s="125">
        <f t="shared" si="41"/>
        <v>-5000</v>
      </c>
      <c r="AD59" s="606" t="s">
        <v>91</v>
      </c>
      <c r="AE59" s="77">
        <f t="shared" si="25"/>
        <v>5</v>
      </c>
      <c r="AF59" s="27">
        <f t="shared" si="42"/>
        <v>5</v>
      </c>
      <c r="AG59" s="27">
        <f>IF($AE59="","",VLOOKUP($AE59,'4.号俸表設計'!$V$4:$AF$13,10,FALSE))</f>
        <v>16</v>
      </c>
      <c r="AH59" s="27">
        <f t="shared" si="26"/>
        <v>0</v>
      </c>
      <c r="AI59" s="27">
        <f t="shared" si="43"/>
        <v>5</v>
      </c>
      <c r="AJ59" s="27" t="str">
        <f t="shared" si="27"/>
        <v>5B</v>
      </c>
      <c r="AK59" s="33">
        <f>IF($C59="","",INDEX('6.参照データ'!$D$6:$AW$36,MATCH($AI59,'6.参照データ'!$D$6:$D$36,0),MATCH($AJ59,'6.参照データ'!$D$6:$AW$6,0)))</f>
        <v>174860</v>
      </c>
      <c r="AL59" s="33">
        <f t="shared" si="44"/>
        <v>0</v>
      </c>
      <c r="AM59" s="27">
        <f t="shared" si="28"/>
        <v>5</v>
      </c>
      <c r="AN59" s="606"/>
      <c r="AO59" s="168">
        <f t="shared" si="29"/>
        <v>5</v>
      </c>
      <c r="AP59" s="27" t="str">
        <f t="shared" si="30"/>
        <v>5B</v>
      </c>
      <c r="AQ59" s="31">
        <f>IF($C59="","",IF($AD59="","",IF($AO59=AM59,0,VLOOKUP($AO59,'4.号俸表設計'!$V$20:$X$29,3,FALSE)-VLOOKUP('1.メイン'!$AM59,'4.号俸表設計'!$V$20:$X$29,3,FALSE))))</f>
        <v>0</v>
      </c>
      <c r="AR59" s="27">
        <f>IF($C59="","",IF($AM59=$AO59,0,VLOOKUP($AO59,'4.号俸表設計'!$V$4:$AF$13,2,FALSE)))</f>
        <v>0</v>
      </c>
      <c r="AS59" s="27">
        <f t="shared" si="45"/>
        <v>0</v>
      </c>
      <c r="AT59" s="27">
        <f>IF($AO59="","",IF($AS59=0,0,ROUNDUP($AS59/VLOOKUP('1.メイン'!$AO59,'4.号俸表設計'!$V$4:$AF$13,3,FALSE),0)+1))</f>
        <v>0</v>
      </c>
      <c r="AU59" s="27">
        <f t="shared" si="46"/>
        <v>0</v>
      </c>
      <c r="AV59" s="31">
        <f>IF($AO59="","",($AU59-1)*VLOOKUP($AO59,'4.号俸表設計'!$V$4:$AF$13,3,FALSE))</f>
        <v>-5500</v>
      </c>
      <c r="AW59" s="31">
        <f t="shared" si="31"/>
        <v>0</v>
      </c>
      <c r="AX59" s="31">
        <f>IF($AO59="","",IF($AW59&lt;=0,0,ROUNDUP($AW59/VLOOKUP($AO59,'4.号俸表設計'!$V$4:$AF$13,6,FALSE),0)))</f>
        <v>0</v>
      </c>
      <c r="AY59" s="31">
        <f t="shared" si="47"/>
        <v>0</v>
      </c>
      <c r="AZ59" s="168">
        <f t="shared" si="48"/>
        <v>5</v>
      </c>
      <c r="BA59" s="27">
        <f>IF($AO59="","",VLOOKUP($AO59,'4.号俸表設計'!$V$4:$AF$13,9,FALSE))</f>
        <v>9</v>
      </c>
      <c r="BB59" s="27">
        <f>IF($AO59="","",VLOOKUP($AO59,'4.号俸表設計'!$V$4:$AF$13,10,FALSE))</f>
        <v>16</v>
      </c>
      <c r="BC59" s="33">
        <f>IF($C59="","",INDEX('6.参照データ'!$D$6:$AW$35,MATCH($AZ59,'6.参照データ'!$D$6:$D$35,0),MATCH($AP59,'6.参照データ'!$D$6:$AW$6,0)))</f>
        <v>174860</v>
      </c>
      <c r="BD59" s="33">
        <f t="shared" si="49"/>
        <v>0</v>
      </c>
      <c r="BE59" s="33">
        <f t="shared" si="50"/>
        <v>0</v>
      </c>
      <c r="BF59" s="607"/>
      <c r="BG59" s="33">
        <f t="shared" si="51"/>
        <v>0</v>
      </c>
      <c r="BH59" s="33">
        <f t="shared" si="52"/>
        <v>254100</v>
      </c>
      <c r="BI59" s="33">
        <f t="shared" si="53"/>
        <v>-5000</v>
      </c>
      <c r="BJ59" s="148">
        <f t="shared" si="54"/>
        <v>-1.9297568506368198E-2</v>
      </c>
      <c r="BK59" s="604"/>
      <c r="BL59" s="604"/>
      <c r="BM59" s="604"/>
      <c r="BN59" s="604"/>
      <c r="BO59" s="151">
        <f t="shared" si="55"/>
        <v>0</v>
      </c>
      <c r="BP59" s="33">
        <f t="shared" si="56"/>
        <v>254100</v>
      </c>
      <c r="BQ59" s="180">
        <f t="shared" si="57"/>
        <v>-5000</v>
      </c>
      <c r="BR59" s="185">
        <f t="shared" si="58"/>
        <v>-1.9297568506368198E-2</v>
      </c>
    </row>
    <row r="60" spans="1:70" x14ac:dyDescent="0.2">
      <c r="A60" s="71">
        <f>IF(C60="","",COUNTA($C$10:C60))</f>
        <v>50</v>
      </c>
      <c r="B60" s="598">
        <v>1</v>
      </c>
      <c r="C60" s="598" t="s">
        <v>96</v>
      </c>
      <c r="D60" s="611" t="s">
        <v>319</v>
      </c>
      <c r="E60" s="600">
        <v>4</v>
      </c>
      <c r="F60" s="601">
        <v>4</v>
      </c>
      <c r="G60" s="601" t="s">
        <v>91</v>
      </c>
      <c r="H60" s="203" t="str">
        <f t="shared" si="22"/>
        <v>4B</v>
      </c>
      <c r="I60" s="602">
        <v>23431</v>
      </c>
      <c r="J60" s="602">
        <v>33327</v>
      </c>
      <c r="K60" s="58">
        <f t="shared" si="33"/>
        <v>61</v>
      </c>
      <c r="L60" s="58">
        <f t="shared" si="34"/>
        <v>1</v>
      </c>
      <c r="M60" s="58">
        <f t="shared" si="35"/>
        <v>34</v>
      </c>
      <c r="N60" s="58">
        <f t="shared" si="36"/>
        <v>0</v>
      </c>
      <c r="O60" s="211">
        <f>IF($C60="","",VLOOKUP($K60,'2.年齢給'!$B$7:$C$53,2))</f>
        <v>89240</v>
      </c>
      <c r="P60" s="211">
        <f>IF($C60="","",INDEX('6.参照データ'!$D$6:$AW$36,MATCH($F60,'6.参照データ'!$D$6:$D$36,0),MATCH($H60,'6.参照データ'!$D$6:$AW$6,0)))</f>
        <v>145860</v>
      </c>
      <c r="Q60" s="603">
        <v>0</v>
      </c>
      <c r="R60" s="603"/>
      <c r="S60" s="61">
        <f t="shared" si="23"/>
        <v>235100</v>
      </c>
      <c r="T60" s="604"/>
      <c r="U60" s="604"/>
      <c r="V60" s="604"/>
      <c r="W60" s="604"/>
      <c r="X60" s="65">
        <f t="shared" si="37"/>
        <v>0</v>
      </c>
      <c r="Y60" s="66">
        <f t="shared" si="38"/>
        <v>235100</v>
      </c>
      <c r="Z60" s="131">
        <f t="shared" si="39"/>
        <v>62</v>
      </c>
      <c r="AA60" s="131">
        <f t="shared" si="40"/>
        <v>1</v>
      </c>
      <c r="AB60" s="39">
        <f>IF($C60="","",IF($Z60&gt;$AA$7,0,VLOOKUP($Z60,'2.年齢給'!$B$7:$C$53,2)))</f>
        <v>84240</v>
      </c>
      <c r="AC60" s="125">
        <f t="shared" si="41"/>
        <v>-5000</v>
      </c>
      <c r="AD60" s="606" t="s">
        <v>91</v>
      </c>
      <c r="AE60" s="77">
        <f t="shared" si="25"/>
        <v>4</v>
      </c>
      <c r="AF60" s="27">
        <f t="shared" si="42"/>
        <v>4</v>
      </c>
      <c r="AG60" s="27">
        <f>IF($AE60="","",VLOOKUP($AE60,'4.号俸表設計'!$V$4:$AF$13,10,FALSE))</f>
        <v>16</v>
      </c>
      <c r="AH60" s="27">
        <f t="shared" si="26"/>
        <v>0</v>
      </c>
      <c r="AI60" s="27">
        <f t="shared" si="43"/>
        <v>4</v>
      </c>
      <c r="AJ60" s="27" t="str">
        <f t="shared" si="27"/>
        <v>4B</v>
      </c>
      <c r="AK60" s="33">
        <f>IF($C60="","",INDEX('6.参照データ'!$D$6:$AW$36,MATCH($AI60,'6.参照データ'!$D$6:$D$36,0),MATCH($AJ60,'6.参照データ'!$D$6:$AW$6,0)))</f>
        <v>145860</v>
      </c>
      <c r="AL60" s="33">
        <f t="shared" si="44"/>
        <v>0</v>
      </c>
      <c r="AM60" s="27">
        <f t="shared" si="28"/>
        <v>4</v>
      </c>
      <c r="AN60" s="606"/>
      <c r="AO60" s="168">
        <f t="shared" si="29"/>
        <v>4</v>
      </c>
      <c r="AP60" s="27" t="str">
        <f t="shared" si="30"/>
        <v>4B</v>
      </c>
      <c r="AQ60" s="31">
        <f>IF($C60="","",IF($AD60="","",IF($AO60=AM60,0,VLOOKUP($AO60,'4.号俸表設計'!$V$20:$X$29,3,FALSE)-VLOOKUP('1.メイン'!$AM60,'4.号俸表設計'!$V$20:$X$29,3,FALSE))))</f>
        <v>0</v>
      </c>
      <c r="AR60" s="27">
        <f>IF($C60="","",IF($AM60=$AO60,0,VLOOKUP($AO60,'4.号俸表設計'!$V$4:$AF$13,2,FALSE)))</f>
        <v>0</v>
      </c>
      <c r="AS60" s="27">
        <f t="shared" si="45"/>
        <v>0</v>
      </c>
      <c r="AT60" s="27">
        <f>IF($AO60="","",IF($AS60=0,0,ROUNDUP($AS60/VLOOKUP('1.メイン'!$AO60,'4.号俸表設計'!$V$4:$AF$13,3,FALSE),0)+1))</f>
        <v>0</v>
      </c>
      <c r="AU60" s="27">
        <f t="shared" si="46"/>
        <v>0</v>
      </c>
      <c r="AV60" s="31">
        <f>IF($AO60="","",($AU60-1)*VLOOKUP($AO60,'4.号俸表設計'!$V$4:$AF$13,3,FALSE))</f>
        <v>-5000</v>
      </c>
      <c r="AW60" s="31">
        <f t="shared" si="31"/>
        <v>0</v>
      </c>
      <c r="AX60" s="31">
        <f>IF($AO60="","",IF($AW60&lt;=0,0,ROUNDUP($AW60/VLOOKUP($AO60,'4.号俸表設計'!$V$4:$AF$13,6,FALSE),0)))</f>
        <v>0</v>
      </c>
      <c r="AY60" s="31">
        <f t="shared" si="47"/>
        <v>0</v>
      </c>
      <c r="AZ60" s="168">
        <f t="shared" si="48"/>
        <v>4</v>
      </c>
      <c r="BA60" s="27">
        <f>IF($AO60="","",VLOOKUP($AO60,'4.号俸表設計'!$V$4:$AF$13,9,FALSE))</f>
        <v>7</v>
      </c>
      <c r="BB60" s="27">
        <f>IF($AO60="","",VLOOKUP($AO60,'4.号俸表設計'!$V$4:$AF$13,10,FALSE))</f>
        <v>16</v>
      </c>
      <c r="BC60" s="33">
        <f>IF($C60="","",INDEX('6.参照データ'!$D$6:$AW$35,MATCH($AZ60,'6.参照データ'!$D$6:$D$35,0),MATCH($AP60,'6.参照データ'!$D$6:$AW$6,0)))</f>
        <v>145860</v>
      </c>
      <c r="BD60" s="33">
        <f t="shared" si="49"/>
        <v>0</v>
      </c>
      <c r="BE60" s="33">
        <f t="shared" si="50"/>
        <v>0</v>
      </c>
      <c r="BF60" s="607"/>
      <c r="BG60" s="33">
        <f t="shared" si="51"/>
        <v>0</v>
      </c>
      <c r="BH60" s="33">
        <f t="shared" si="52"/>
        <v>230100</v>
      </c>
      <c r="BI60" s="33">
        <f t="shared" si="53"/>
        <v>-5000</v>
      </c>
      <c r="BJ60" s="148">
        <f t="shared" si="54"/>
        <v>-2.1267545725223311E-2</v>
      </c>
      <c r="BK60" s="604"/>
      <c r="BL60" s="604"/>
      <c r="BM60" s="604"/>
      <c r="BN60" s="604"/>
      <c r="BO60" s="151">
        <f t="shared" si="55"/>
        <v>0</v>
      </c>
      <c r="BP60" s="33">
        <f t="shared" si="56"/>
        <v>230100</v>
      </c>
      <c r="BQ60" s="180">
        <f t="shared" si="57"/>
        <v>-5000</v>
      </c>
      <c r="BR60" s="185">
        <f t="shared" si="58"/>
        <v>-2.1267545725223311E-2</v>
      </c>
    </row>
    <row r="61" spans="1:70" x14ac:dyDescent="0.2">
      <c r="A61" s="71">
        <f>IF(C61="","",COUNTA($C$10:C61))</f>
        <v>51</v>
      </c>
      <c r="B61" s="598">
        <v>1</v>
      </c>
      <c r="C61" s="598" t="s">
        <v>320</v>
      </c>
      <c r="D61" s="611" t="s">
        <v>321</v>
      </c>
      <c r="E61" s="600">
        <v>7</v>
      </c>
      <c r="F61" s="601">
        <v>6</v>
      </c>
      <c r="G61" s="601" t="s">
        <v>91</v>
      </c>
      <c r="H61" s="203" t="str">
        <f t="shared" si="22"/>
        <v>7B</v>
      </c>
      <c r="I61" s="602">
        <v>23797</v>
      </c>
      <c r="J61" s="602">
        <v>32019</v>
      </c>
      <c r="K61" s="58">
        <f t="shared" si="33"/>
        <v>60</v>
      </c>
      <c r="L61" s="58">
        <f t="shared" si="34"/>
        <v>1</v>
      </c>
      <c r="M61" s="58">
        <f t="shared" si="35"/>
        <v>37</v>
      </c>
      <c r="N61" s="58">
        <f t="shared" si="36"/>
        <v>7</v>
      </c>
      <c r="O61" s="211">
        <f>IF($C61="","",VLOOKUP($K61,'2.年齢給'!$B$7:$C$53,2))</f>
        <v>94240</v>
      </c>
      <c r="P61" s="211">
        <f>IF($C61="","",INDEX('6.参照データ'!$D$6:$AW$36,MATCH($F61,'6.参照データ'!$D$6:$D$36,0),MATCH($H61,'6.参照データ'!$D$6:$AW$6,0)))</f>
        <v>247860</v>
      </c>
      <c r="Q61" s="603">
        <v>0</v>
      </c>
      <c r="R61" s="603"/>
      <c r="S61" s="61">
        <f t="shared" si="23"/>
        <v>342100</v>
      </c>
      <c r="T61" s="604"/>
      <c r="U61" s="604"/>
      <c r="V61" s="604"/>
      <c r="W61" s="604"/>
      <c r="X61" s="65">
        <f t="shared" si="37"/>
        <v>0</v>
      </c>
      <c r="Y61" s="66">
        <f t="shared" si="38"/>
        <v>342100</v>
      </c>
      <c r="Z61" s="131">
        <f t="shared" si="39"/>
        <v>61</v>
      </c>
      <c r="AA61" s="131">
        <f t="shared" si="40"/>
        <v>1</v>
      </c>
      <c r="AB61" s="39">
        <f>IF($C61="","",IF($Z61&gt;$AA$7,0,VLOOKUP($Z61,'2.年齢給'!$B$7:$C$53,2)))</f>
        <v>89240</v>
      </c>
      <c r="AC61" s="125">
        <f t="shared" si="41"/>
        <v>-5000</v>
      </c>
      <c r="AD61" s="606" t="s">
        <v>91</v>
      </c>
      <c r="AE61" s="77">
        <f t="shared" si="25"/>
        <v>7</v>
      </c>
      <c r="AF61" s="27">
        <f t="shared" si="42"/>
        <v>6</v>
      </c>
      <c r="AG61" s="27">
        <f>IF($AE61="","",VLOOKUP($AE61,'4.号俸表設計'!$V$4:$AF$13,10,FALSE))</f>
        <v>21</v>
      </c>
      <c r="AH61" s="27">
        <f t="shared" si="26"/>
        <v>0</v>
      </c>
      <c r="AI61" s="27">
        <f t="shared" si="43"/>
        <v>6</v>
      </c>
      <c r="AJ61" s="27" t="str">
        <f t="shared" si="27"/>
        <v>7B</v>
      </c>
      <c r="AK61" s="33">
        <f>IF($C61="","",INDEX('6.参照データ'!$D$6:$AW$36,MATCH($AI61,'6.参照データ'!$D$6:$D$36,0),MATCH($AJ61,'6.参照データ'!$D$6:$AW$6,0)))</f>
        <v>247860</v>
      </c>
      <c r="AL61" s="33">
        <f t="shared" si="44"/>
        <v>0</v>
      </c>
      <c r="AM61" s="27">
        <f t="shared" si="28"/>
        <v>7</v>
      </c>
      <c r="AN61" s="606">
        <v>6</v>
      </c>
      <c r="AO61" s="168">
        <f t="shared" si="29"/>
        <v>6</v>
      </c>
      <c r="AP61" s="27" t="str">
        <f t="shared" si="30"/>
        <v>6B</v>
      </c>
      <c r="AQ61" s="31">
        <f>IF($C61="","",IF($AD61="","",IF($AO61=AM61,0,VLOOKUP($AO61,'4.号俸表設計'!$V$20:$X$29,3,FALSE)-VLOOKUP('1.メイン'!$AM61,'4.号俸表設計'!$V$20:$X$29,3,FALSE))))</f>
        <v>-8000</v>
      </c>
      <c r="AR61" s="27">
        <f>IF($C61="","",IF($AM61=$AO61,0,VLOOKUP($AO61,'4.号俸表設計'!$V$4:$AF$13,2,FALSE)))</f>
        <v>182360</v>
      </c>
      <c r="AS61" s="27">
        <f t="shared" si="45"/>
        <v>57500</v>
      </c>
      <c r="AT61" s="27">
        <f>IF($AO61="","",IF($AS61=0,0,ROUNDUP($AS61/VLOOKUP('1.メイン'!$AO61,'4.号俸表設計'!$V$4:$AF$13,3,FALSE),0)+1))</f>
        <v>12</v>
      </c>
      <c r="AU61" s="27">
        <f t="shared" si="46"/>
        <v>11</v>
      </c>
      <c r="AV61" s="31">
        <f>IF($AO61="","",($AU61-1)*VLOOKUP($AO61,'4.号俸表設計'!$V$4:$AF$13,3,FALSE))</f>
        <v>55000</v>
      </c>
      <c r="AW61" s="31">
        <f t="shared" si="31"/>
        <v>2500</v>
      </c>
      <c r="AX61" s="31">
        <f>IF($AO61="","",IF($AW61&lt;=0,0,ROUNDUP($AW61/VLOOKUP($AO61,'4.号俸表設計'!$V$4:$AF$13,6,FALSE),0)))</f>
        <v>1</v>
      </c>
      <c r="AY61" s="31">
        <f t="shared" si="47"/>
        <v>12</v>
      </c>
      <c r="AZ61" s="168">
        <f t="shared" si="48"/>
        <v>12</v>
      </c>
      <c r="BA61" s="27">
        <f>IF($AO61="","",VLOOKUP($AO61,'4.号俸表設計'!$V$4:$AF$13,9,FALSE))</f>
        <v>11</v>
      </c>
      <c r="BB61" s="27">
        <f>IF($AO61="","",VLOOKUP($AO61,'4.号俸表設計'!$V$4:$AF$13,10,FALSE))</f>
        <v>21</v>
      </c>
      <c r="BC61" s="33">
        <f>IF($C61="","",INDEX('6.参照データ'!$D$6:$AW$35,MATCH($AZ61,'6.参照データ'!$D$6:$D$35,0),MATCH($AP61,'6.参照データ'!$D$6:$AW$6,0)))</f>
        <v>240110</v>
      </c>
      <c r="BD61" s="33">
        <f t="shared" si="49"/>
        <v>-7750</v>
      </c>
      <c r="BE61" s="33">
        <f t="shared" si="50"/>
        <v>0</v>
      </c>
      <c r="BF61" s="607"/>
      <c r="BG61" s="33">
        <f t="shared" si="51"/>
        <v>0</v>
      </c>
      <c r="BH61" s="33">
        <f t="shared" si="52"/>
        <v>329350</v>
      </c>
      <c r="BI61" s="33">
        <f t="shared" si="53"/>
        <v>-12750</v>
      </c>
      <c r="BJ61" s="148">
        <f t="shared" si="54"/>
        <v>-3.7269804150833093E-2</v>
      </c>
      <c r="BK61" s="604"/>
      <c r="BL61" s="604"/>
      <c r="BM61" s="604"/>
      <c r="BN61" s="604"/>
      <c r="BO61" s="151">
        <f t="shared" si="55"/>
        <v>0</v>
      </c>
      <c r="BP61" s="33">
        <f t="shared" si="56"/>
        <v>329350</v>
      </c>
      <c r="BQ61" s="180">
        <f t="shared" si="57"/>
        <v>-12750</v>
      </c>
      <c r="BR61" s="185">
        <f t="shared" si="58"/>
        <v>-3.7269804150833093E-2</v>
      </c>
    </row>
    <row r="62" spans="1:70" x14ac:dyDescent="0.2">
      <c r="A62" s="71" t="str">
        <f>IF(C62="","",COUNTA($C$10:C62))</f>
        <v/>
      </c>
      <c r="B62" s="598"/>
      <c r="C62" s="598"/>
      <c r="D62" s="599"/>
      <c r="E62" s="600" t="s">
        <v>71</v>
      </c>
      <c r="F62" s="601"/>
      <c r="G62" s="601"/>
      <c r="H62" s="203" t="str">
        <f t="shared" si="22"/>
        <v/>
      </c>
      <c r="I62" s="602"/>
      <c r="J62" s="602"/>
      <c r="K62" s="58" t="str">
        <f t="shared" si="33"/>
        <v/>
      </c>
      <c r="L62" s="58" t="str">
        <f t="shared" si="34"/>
        <v/>
      </c>
      <c r="M62" s="58" t="str">
        <f t="shared" si="35"/>
        <v/>
      </c>
      <c r="N62" s="58" t="str">
        <f t="shared" si="36"/>
        <v/>
      </c>
      <c r="O62" s="211" t="str">
        <f>IF($C62="","",VLOOKUP($K62,'2.年齢給'!$B$7:$C$53,2))</f>
        <v/>
      </c>
      <c r="P62" s="211" t="str">
        <f>IF($C62="","",INDEX('6.参照データ'!$D$6:$AW$36,MATCH($F62,'6.参照データ'!$D$6:$D$36,0),MATCH($H62,'6.参照データ'!$D$6:$AW$6,0)))</f>
        <v/>
      </c>
      <c r="Q62" s="603" t="s">
        <v>71</v>
      </c>
      <c r="R62" s="603"/>
      <c r="S62" s="61" t="str">
        <f t="shared" si="23"/>
        <v/>
      </c>
      <c r="T62" s="604"/>
      <c r="U62" s="604"/>
      <c r="V62" s="604"/>
      <c r="W62" s="604"/>
      <c r="X62" s="65" t="str">
        <f t="shared" si="37"/>
        <v/>
      </c>
      <c r="Y62" s="66" t="str">
        <f t="shared" si="38"/>
        <v/>
      </c>
      <c r="Z62" s="131" t="str">
        <f t="shared" si="39"/>
        <v/>
      </c>
      <c r="AA62" s="131" t="str">
        <f t="shared" si="40"/>
        <v/>
      </c>
      <c r="AB62" s="39" t="str">
        <f>IF($C62="","",IF($Z62&gt;$AA$7,0,VLOOKUP($Z62,'2.年齢給'!$B$7:$C$53,2)))</f>
        <v/>
      </c>
      <c r="AC62" s="125" t="str">
        <f t="shared" si="41"/>
        <v/>
      </c>
      <c r="AD62" s="606"/>
      <c r="AE62" s="77" t="str">
        <f t="shared" si="25"/>
        <v/>
      </c>
      <c r="AF62" s="27" t="str">
        <f t="shared" si="42"/>
        <v/>
      </c>
      <c r="AG62" s="27" t="str">
        <f>IF($AE62="","",VLOOKUP($AE62,'4.号俸表設計'!$V$4:$AF$13,10,FALSE))</f>
        <v/>
      </c>
      <c r="AH62" s="27" t="str">
        <f t="shared" si="26"/>
        <v/>
      </c>
      <c r="AI62" s="27" t="str">
        <f t="shared" si="43"/>
        <v/>
      </c>
      <c r="AJ62" s="27" t="str">
        <f t="shared" si="27"/>
        <v/>
      </c>
      <c r="AK62" s="33" t="str">
        <f>IF($C62="","",INDEX('6.参照データ'!$D$6:$AW$36,MATCH($AI62,'6.参照データ'!$D$6:$D$36,0),MATCH($AJ62,'6.参照データ'!$D$6:$AW$6,0)))</f>
        <v/>
      </c>
      <c r="AL62" s="33" t="str">
        <f t="shared" si="44"/>
        <v/>
      </c>
      <c r="AM62" s="27" t="str">
        <f t="shared" si="28"/>
        <v/>
      </c>
      <c r="AN62" s="606"/>
      <c r="AO62" s="168" t="str">
        <f t="shared" si="29"/>
        <v/>
      </c>
      <c r="AP62" s="27" t="str">
        <f t="shared" si="30"/>
        <v/>
      </c>
      <c r="AQ62" s="31" t="str">
        <f>IF($C62="","",IF($AD62="","",IF($AO62=AM62,0,VLOOKUP($AO62,'4.号俸表設計'!$V$20:$X$29,3,FALSE)-VLOOKUP('1.メイン'!$AM62,'4.号俸表設計'!$V$20:$X$29,3,FALSE))))</f>
        <v/>
      </c>
      <c r="AR62" s="27" t="str">
        <f>IF($C62="","",IF($AM62=$AO62,0,VLOOKUP($AO62,'4.号俸表設計'!$V$4:$AF$13,2,FALSE)))</f>
        <v/>
      </c>
      <c r="AS62" s="27" t="str">
        <f t="shared" si="45"/>
        <v/>
      </c>
      <c r="AT62" s="27" t="str">
        <f>IF($AO62="","",IF($AS62=0,0,ROUNDUP($AS62/VLOOKUP('1.メイン'!$AO62,'4.号俸表設計'!$V$4:$AF$13,3,FALSE),0)+1))</f>
        <v/>
      </c>
      <c r="AU62" s="27" t="str">
        <f t="shared" si="46"/>
        <v/>
      </c>
      <c r="AV62" s="31" t="str">
        <f>IF($AO62="","",($AU62-1)*VLOOKUP($AO62,'4.号俸表設計'!$V$4:$AF$13,3,FALSE))</f>
        <v/>
      </c>
      <c r="AW62" s="31" t="str">
        <f t="shared" si="31"/>
        <v/>
      </c>
      <c r="AX62" s="31" t="str">
        <f>IF($AO62="","",IF($AW62&lt;=0,0,ROUNDUP($AW62/VLOOKUP($AO62,'4.号俸表設計'!$V$4:$AF$13,6,FALSE),0)))</f>
        <v/>
      </c>
      <c r="AY62" s="31" t="str">
        <f t="shared" si="47"/>
        <v/>
      </c>
      <c r="AZ62" s="168" t="str">
        <f t="shared" si="48"/>
        <v/>
      </c>
      <c r="BA62" s="27" t="str">
        <f>IF($AO62="","",VLOOKUP($AO62,'4.号俸表設計'!$V$4:$AF$13,9,FALSE))</f>
        <v/>
      </c>
      <c r="BB62" s="27" t="str">
        <f>IF($AO62="","",VLOOKUP($AO62,'4.号俸表設計'!$V$4:$AF$13,10,FALSE))</f>
        <v/>
      </c>
      <c r="BC62" s="33" t="str">
        <f>IF($C62="","",INDEX('6.参照データ'!$D$6:$AW$35,MATCH($AZ62,'6.参照データ'!$D$6:$D$35,0),MATCH($AP62,'6.参照データ'!$D$6:$AW$6,0)))</f>
        <v/>
      </c>
      <c r="BD62" s="33" t="str">
        <f t="shared" si="49"/>
        <v/>
      </c>
      <c r="BE62" s="33" t="str">
        <f t="shared" si="50"/>
        <v/>
      </c>
      <c r="BF62" s="607"/>
      <c r="BG62" s="33" t="str">
        <f t="shared" si="51"/>
        <v/>
      </c>
      <c r="BH62" s="33" t="str">
        <f t="shared" si="52"/>
        <v/>
      </c>
      <c r="BI62" s="33" t="str">
        <f t="shared" si="53"/>
        <v/>
      </c>
      <c r="BJ62" s="148" t="str">
        <f t="shared" si="54"/>
        <v/>
      </c>
      <c r="BK62" s="604"/>
      <c r="BL62" s="604"/>
      <c r="BM62" s="604"/>
      <c r="BN62" s="604"/>
      <c r="BO62" s="151" t="str">
        <f t="shared" si="55"/>
        <v/>
      </c>
      <c r="BP62" s="33" t="str">
        <f t="shared" si="56"/>
        <v/>
      </c>
      <c r="BQ62" s="180" t="str">
        <f t="shared" si="57"/>
        <v/>
      </c>
      <c r="BR62" s="185" t="str">
        <f t="shared" si="58"/>
        <v/>
      </c>
    </row>
    <row r="63" spans="1:70" x14ac:dyDescent="0.2">
      <c r="A63" s="71" t="str">
        <f>IF(C63="","",COUNTA($C$10:C63))</f>
        <v/>
      </c>
      <c r="B63" s="598"/>
      <c r="C63" s="598"/>
      <c r="D63" s="599"/>
      <c r="E63" s="600" t="s">
        <v>71</v>
      </c>
      <c r="F63" s="601"/>
      <c r="G63" s="601"/>
      <c r="H63" s="203" t="str">
        <f t="shared" si="22"/>
        <v/>
      </c>
      <c r="I63" s="602"/>
      <c r="J63" s="602"/>
      <c r="K63" s="58" t="str">
        <f t="shared" si="33"/>
        <v/>
      </c>
      <c r="L63" s="58" t="str">
        <f t="shared" si="34"/>
        <v/>
      </c>
      <c r="M63" s="58" t="str">
        <f t="shared" si="35"/>
        <v/>
      </c>
      <c r="N63" s="58" t="str">
        <f t="shared" si="36"/>
        <v/>
      </c>
      <c r="O63" s="211" t="str">
        <f>IF($C63="","",VLOOKUP($K63,'2.年齢給'!$B$7:$C$53,2))</f>
        <v/>
      </c>
      <c r="P63" s="211" t="str">
        <f>IF($C63="","",INDEX('6.参照データ'!$D$6:$AW$36,MATCH($F63,'6.参照データ'!$D$6:$D$36,0),MATCH($H63,'6.参照データ'!$D$6:$AW$6,0)))</f>
        <v/>
      </c>
      <c r="Q63" s="603" t="s">
        <v>71</v>
      </c>
      <c r="R63" s="603"/>
      <c r="S63" s="61" t="str">
        <f t="shared" si="23"/>
        <v/>
      </c>
      <c r="T63" s="604"/>
      <c r="U63" s="604"/>
      <c r="V63" s="604"/>
      <c r="W63" s="604"/>
      <c r="X63" s="65" t="str">
        <f t="shared" si="37"/>
        <v/>
      </c>
      <c r="Y63" s="66" t="str">
        <f t="shared" si="38"/>
        <v/>
      </c>
      <c r="Z63" s="131" t="str">
        <f t="shared" si="39"/>
        <v/>
      </c>
      <c r="AA63" s="131" t="str">
        <f t="shared" si="40"/>
        <v/>
      </c>
      <c r="AB63" s="39" t="str">
        <f>IF($C63="","",IF($Z63&gt;$AA$7,0,VLOOKUP($Z63,'2.年齢給'!$B$7:$C$53,2)))</f>
        <v/>
      </c>
      <c r="AC63" s="125" t="str">
        <f t="shared" si="41"/>
        <v/>
      </c>
      <c r="AD63" s="606"/>
      <c r="AE63" s="77" t="str">
        <f t="shared" si="25"/>
        <v/>
      </c>
      <c r="AF63" s="27" t="str">
        <f t="shared" si="42"/>
        <v/>
      </c>
      <c r="AG63" s="27" t="str">
        <f>IF($AE63="","",VLOOKUP($AE63,'4.号俸表設計'!$V$4:$AF$13,10,FALSE))</f>
        <v/>
      </c>
      <c r="AH63" s="27" t="str">
        <f t="shared" si="26"/>
        <v/>
      </c>
      <c r="AI63" s="27" t="str">
        <f t="shared" si="43"/>
        <v/>
      </c>
      <c r="AJ63" s="27" t="str">
        <f t="shared" si="27"/>
        <v/>
      </c>
      <c r="AK63" s="33" t="str">
        <f>IF($C63="","",INDEX('6.参照データ'!$D$6:$AW$36,MATCH($AI63,'6.参照データ'!$D$6:$D$36,0),MATCH($AJ63,'6.参照データ'!$D$6:$AW$6,0)))</f>
        <v/>
      </c>
      <c r="AL63" s="33" t="str">
        <f t="shared" si="44"/>
        <v/>
      </c>
      <c r="AM63" s="27" t="str">
        <f t="shared" si="28"/>
        <v/>
      </c>
      <c r="AN63" s="606"/>
      <c r="AO63" s="168" t="str">
        <f t="shared" si="29"/>
        <v/>
      </c>
      <c r="AP63" s="27" t="str">
        <f t="shared" si="30"/>
        <v/>
      </c>
      <c r="AQ63" s="31" t="str">
        <f>IF($C63="","",IF($AD63="","",IF($AO63=AM63,0,VLOOKUP($AO63,'4.号俸表設計'!$V$20:$X$29,3,FALSE)-VLOOKUP('1.メイン'!$AM63,'4.号俸表設計'!$V$20:$X$29,3,FALSE))))</f>
        <v/>
      </c>
      <c r="AR63" s="27" t="str">
        <f>IF($C63="","",IF($AM63=$AO63,0,VLOOKUP($AO63,'4.号俸表設計'!$V$4:$AF$13,2,FALSE)))</f>
        <v/>
      </c>
      <c r="AS63" s="27" t="str">
        <f t="shared" si="45"/>
        <v/>
      </c>
      <c r="AT63" s="27" t="str">
        <f>IF($AO63="","",IF($AS63=0,0,ROUNDUP($AS63/VLOOKUP('1.メイン'!$AO63,'4.号俸表設計'!$V$4:$AF$13,3,FALSE),0)+1))</f>
        <v/>
      </c>
      <c r="AU63" s="27" t="str">
        <f t="shared" si="46"/>
        <v/>
      </c>
      <c r="AV63" s="31" t="str">
        <f>IF($AO63="","",($AU63-1)*VLOOKUP($AO63,'4.号俸表設計'!$V$4:$AF$13,3,FALSE))</f>
        <v/>
      </c>
      <c r="AW63" s="31" t="str">
        <f t="shared" si="31"/>
        <v/>
      </c>
      <c r="AX63" s="31" t="str">
        <f>IF($AO63="","",IF($AW63&lt;=0,0,ROUNDUP($AW63/VLOOKUP($AO63,'4.号俸表設計'!$V$4:$AF$13,6,FALSE),0)))</f>
        <v/>
      </c>
      <c r="AY63" s="31" t="str">
        <f t="shared" si="47"/>
        <v/>
      </c>
      <c r="AZ63" s="168" t="str">
        <f t="shared" si="48"/>
        <v/>
      </c>
      <c r="BA63" s="27" t="str">
        <f>IF($AO63="","",VLOOKUP($AO63,'4.号俸表設計'!$V$4:$AF$13,9,FALSE))</f>
        <v/>
      </c>
      <c r="BB63" s="27" t="str">
        <f>IF($AO63="","",VLOOKUP($AO63,'4.号俸表設計'!$V$4:$AF$13,10,FALSE))</f>
        <v/>
      </c>
      <c r="BC63" s="33" t="str">
        <f>IF($C63="","",INDEX('6.参照データ'!$D$6:$AW$35,MATCH($AZ63,'6.参照データ'!$D$6:$D$35,0),MATCH($AP63,'6.参照データ'!$D$6:$AW$6,0)))</f>
        <v/>
      </c>
      <c r="BD63" s="33" t="str">
        <f t="shared" si="49"/>
        <v/>
      </c>
      <c r="BE63" s="33" t="str">
        <f t="shared" si="50"/>
        <v/>
      </c>
      <c r="BF63" s="607"/>
      <c r="BG63" s="33" t="str">
        <f t="shared" si="51"/>
        <v/>
      </c>
      <c r="BH63" s="33" t="str">
        <f t="shared" si="52"/>
        <v/>
      </c>
      <c r="BI63" s="33" t="str">
        <f t="shared" si="53"/>
        <v/>
      </c>
      <c r="BJ63" s="148" t="str">
        <f t="shared" si="54"/>
        <v/>
      </c>
      <c r="BK63" s="604"/>
      <c r="BL63" s="604"/>
      <c r="BM63" s="604"/>
      <c r="BN63" s="604"/>
      <c r="BO63" s="151" t="str">
        <f t="shared" si="55"/>
        <v/>
      </c>
      <c r="BP63" s="33" t="str">
        <f t="shared" si="56"/>
        <v/>
      </c>
      <c r="BQ63" s="180" t="str">
        <f t="shared" si="57"/>
        <v/>
      </c>
      <c r="BR63" s="185" t="str">
        <f t="shared" si="58"/>
        <v/>
      </c>
    </row>
    <row r="64" spans="1:70" x14ac:dyDescent="0.2">
      <c r="A64" s="71" t="str">
        <f>IF(C64="","",COUNTA($C$10:C64))</f>
        <v/>
      </c>
      <c r="B64" s="598"/>
      <c r="C64" s="598"/>
      <c r="D64" s="599"/>
      <c r="E64" s="600" t="s">
        <v>71</v>
      </c>
      <c r="F64" s="601"/>
      <c r="G64" s="601"/>
      <c r="H64" s="203" t="str">
        <f t="shared" si="22"/>
        <v/>
      </c>
      <c r="I64" s="602"/>
      <c r="J64" s="602"/>
      <c r="K64" s="58" t="str">
        <f t="shared" si="33"/>
        <v/>
      </c>
      <c r="L64" s="58" t="str">
        <f t="shared" si="34"/>
        <v/>
      </c>
      <c r="M64" s="58" t="str">
        <f t="shared" si="35"/>
        <v/>
      </c>
      <c r="N64" s="58" t="str">
        <f t="shared" si="36"/>
        <v/>
      </c>
      <c r="O64" s="211" t="str">
        <f>IF($C64="","",VLOOKUP($K64,'2.年齢給'!$B$7:$C$53,2))</f>
        <v/>
      </c>
      <c r="P64" s="211" t="str">
        <f>IF($C64="","",INDEX('6.参照データ'!$D$6:$AW$36,MATCH($F64,'6.参照データ'!$D$6:$D$36,0),MATCH($H64,'6.参照データ'!$D$6:$AW$6,0)))</f>
        <v/>
      </c>
      <c r="Q64" s="603" t="s">
        <v>71</v>
      </c>
      <c r="R64" s="603"/>
      <c r="S64" s="61" t="str">
        <f t="shared" si="23"/>
        <v/>
      </c>
      <c r="T64" s="604"/>
      <c r="U64" s="604"/>
      <c r="V64" s="604"/>
      <c r="W64" s="604"/>
      <c r="X64" s="65" t="str">
        <f t="shared" si="37"/>
        <v/>
      </c>
      <c r="Y64" s="66" t="str">
        <f t="shared" si="38"/>
        <v/>
      </c>
      <c r="Z64" s="131" t="str">
        <f t="shared" si="39"/>
        <v/>
      </c>
      <c r="AA64" s="131" t="str">
        <f t="shared" si="40"/>
        <v/>
      </c>
      <c r="AB64" s="39" t="str">
        <f>IF($C64="","",IF($Z64&gt;$AA$7,0,VLOOKUP($Z64,'2.年齢給'!$B$7:$C$53,2)))</f>
        <v/>
      </c>
      <c r="AC64" s="125" t="str">
        <f t="shared" si="41"/>
        <v/>
      </c>
      <c r="AD64" s="606"/>
      <c r="AE64" s="77" t="str">
        <f t="shared" si="25"/>
        <v/>
      </c>
      <c r="AF64" s="27" t="str">
        <f t="shared" si="42"/>
        <v/>
      </c>
      <c r="AG64" s="27" t="str">
        <f>IF($AE64="","",VLOOKUP($AE64,'4.号俸表設計'!$V$4:$AF$13,10,FALSE))</f>
        <v/>
      </c>
      <c r="AH64" s="27" t="str">
        <f t="shared" si="26"/>
        <v/>
      </c>
      <c r="AI64" s="27" t="str">
        <f t="shared" si="43"/>
        <v/>
      </c>
      <c r="AJ64" s="27" t="str">
        <f t="shared" si="27"/>
        <v/>
      </c>
      <c r="AK64" s="33" t="str">
        <f>IF($C64="","",INDEX('6.参照データ'!$D$6:$AW$36,MATCH($AI64,'6.参照データ'!$D$6:$D$36,0),MATCH($AJ64,'6.参照データ'!$D$6:$AW$6,0)))</f>
        <v/>
      </c>
      <c r="AL64" s="33" t="str">
        <f t="shared" si="44"/>
        <v/>
      </c>
      <c r="AM64" s="27" t="str">
        <f t="shared" si="28"/>
        <v/>
      </c>
      <c r="AN64" s="606"/>
      <c r="AO64" s="168" t="str">
        <f t="shared" si="29"/>
        <v/>
      </c>
      <c r="AP64" s="27" t="str">
        <f t="shared" si="30"/>
        <v/>
      </c>
      <c r="AQ64" s="31" t="str">
        <f>IF($C64="","",IF($AD64="","",IF($AO64=AM64,0,VLOOKUP($AO64,'4.号俸表設計'!$V$20:$X$29,3,FALSE)-VLOOKUP('1.メイン'!$AM64,'4.号俸表設計'!$V$20:$X$29,3,FALSE))))</f>
        <v/>
      </c>
      <c r="AR64" s="27" t="str">
        <f>IF($C64="","",IF($AM64=$AO64,0,VLOOKUP($AO64,'4.号俸表設計'!$V$4:$AF$13,2,FALSE)))</f>
        <v/>
      </c>
      <c r="AS64" s="27" t="str">
        <f t="shared" si="45"/>
        <v/>
      </c>
      <c r="AT64" s="27" t="str">
        <f>IF($AO64="","",IF($AS64=0,0,ROUNDUP($AS64/VLOOKUP('1.メイン'!$AO64,'4.号俸表設計'!$V$4:$AF$13,3,FALSE),0)+1))</f>
        <v/>
      </c>
      <c r="AU64" s="27" t="str">
        <f t="shared" si="46"/>
        <v/>
      </c>
      <c r="AV64" s="31" t="str">
        <f>IF($AO64="","",($AU64-1)*VLOOKUP($AO64,'4.号俸表設計'!$V$4:$AF$13,3,FALSE))</f>
        <v/>
      </c>
      <c r="AW64" s="31" t="str">
        <f t="shared" si="31"/>
        <v/>
      </c>
      <c r="AX64" s="31" t="str">
        <f>IF($AO64="","",IF($AW64&lt;=0,0,ROUNDUP($AW64/VLOOKUP($AO64,'4.号俸表設計'!$V$4:$AF$13,6,FALSE),0)))</f>
        <v/>
      </c>
      <c r="AY64" s="31" t="str">
        <f t="shared" si="47"/>
        <v/>
      </c>
      <c r="AZ64" s="168" t="str">
        <f t="shared" si="48"/>
        <v/>
      </c>
      <c r="BA64" s="27" t="str">
        <f>IF($AO64="","",VLOOKUP($AO64,'4.号俸表設計'!$V$4:$AF$13,9,FALSE))</f>
        <v/>
      </c>
      <c r="BB64" s="27" t="str">
        <f>IF($AO64="","",VLOOKUP($AO64,'4.号俸表設計'!$V$4:$AF$13,10,FALSE))</f>
        <v/>
      </c>
      <c r="BC64" s="33" t="str">
        <f>IF($C64="","",INDEX('6.参照データ'!$D$6:$AW$35,MATCH($AZ64,'6.参照データ'!$D$6:$D$35,0),MATCH($AP64,'6.参照データ'!$D$6:$AW$6,0)))</f>
        <v/>
      </c>
      <c r="BD64" s="33" t="str">
        <f t="shared" si="49"/>
        <v/>
      </c>
      <c r="BE64" s="33" t="str">
        <f t="shared" si="50"/>
        <v/>
      </c>
      <c r="BF64" s="607"/>
      <c r="BG64" s="33" t="str">
        <f t="shared" si="51"/>
        <v/>
      </c>
      <c r="BH64" s="33" t="str">
        <f t="shared" si="52"/>
        <v/>
      </c>
      <c r="BI64" s="33" t="str">
        <f t="shared" si="53"/>
        <v/>
      </c>
      <c r="BJ64" s="148" t="str">
        <f t="shared" si="54"/>
        <v/>
      </c>
      <c r="BK64" s="604"/>
      <c r="BL64" s="604"/>
      <c r="BM64" s="604"/>
      <c r="BN64" s="604"/>
      <c r="BO64" s="151" t="str">
        <f t="shared" si="55"/>
        <v/>
      </c>
      <c r="BP64" s="33" t="str">
        <f t="shared" si="56"/>
        <v/>
      </c>
      <c r="BQ64" s="180" t="str">
        <f t="shared" si="57"/>
        <v/>
      </c>
      <c r="BR64" s="185" t="str">
        <f t="shared" si="58"/>
        <v/>
      </c>
    </row>
    <row r="65" spans="1:70" x14ac:dyDescent="0.2">
      <c r="A65" s="71" t="str">
        <f>IF(C65="","",COUNTA($C$10:C65))</f>
        <v/>
      </c>
      <c r="B65" s="598"/>
      <c r="C65" s="598"/>
      <c r="D65" s="599"/>
      <c r="E65" s="600" t="s">
        <v>71</v>
      </c>
      <c r="F65" s="601"/>
      <c r="G65" s="601"/>
      <c r="H65" s="203" t="str">
        <f t="shared" si="22"/>
        <v/>
      </c>
      <c r="I65" s="602"/>
      <c r="J65" s="602"/>
      <c r="K65" s="58" t="str">
        <f t="shared" si="33"/>
        <v/>
      </c>
      <c r="L65" s="58" t="str">
        <f t="shared" si="34"/>
        <v/>
      </c>
      <c r="M65" s="58" t="str">
        <f t="shared" si="35"/>
        <v/>
      </c>
      <c r="N65" s="58" t="str">
        <f t="shared" si="36"/>
        <v/>
      </c>
      <c r="O65" s="211" t="str">
        <f>IF($C65="","",VLOOKUP($K65,'2.年齢給'!$B$7:$C$53,2))</f>
        <v/>
      </c>
      <c r="P65" s="211" t="str">
        <f>IF($C65="","",INDEX('6.参照データ'!$D$6:$AW$36,MATCH($F65,'6.参照データ'!$D$6:$D$36,0),MATCH($H65,'6.参照データ'!$D$6:$AW$6,0)))</f>
        <v/>
      </c>
      <c r="Q65" s="603" t="s">
        <v>71</v>
      </c>
      <c r="R65" s="603"/>
      <c r="S65" s="61" t="str">
        <f t="shared" si="23"/>
        <v/>
      </c>
      <c r="T65" s="604"/>
      <c r="U65" s="604"/>
      <c r="V65" s="604"/>
      <c r="W65" s="604"/>
      <c r="X65" s="65" t="str">
        <f t="shared" si="37"/>
        <v/>
      </c>
      <c r="Y65" s="66" t="str">
        <f t="shared" si="38"/>
        <v/>
      </c>
      <c r="Z65" s="131" t="str">
        <f t="shared" si="39"/>
        <v/>
      </c>
      <c r="AA65" s="131" t="str">
        <f t="shared" si="40"/>
        <v/>
      </c>
      <c r="AB65" s="39" t="str">
        <f>IF($C65="","",IF($Z65&gt;$AA$7,0,VLOOKUP($Z65,'2.年齢給'!$B$7:$C$53,2)))</f>
        <v/>
      </c>
      <c r="AC65" s="125" t="str">
        <f t="shared" si="41"/>
        <v/>
      </c>
      <c r="AD65" s="606"/>
      <c r="AE65" s="77" t="str">
        <f t="shared" si="25"/>
        <v/>
      </c>
      <c r="AF65" s="27" t="str">
        <f t="shared" si="42"/>
        <v/>
      </c>
      <c r="AG65" s="27" t="str">
        <f>IF($AE65="","",VLOOKUP($AE65,'4.号俸表設計'!$V$4:$AF$13,10,FALSE))</f>
        <v/>
      </c>
      <c r="AH65" s="27" t="str">
        <f t="shared" si="26"/>
        <v/>
      </c>
      <c r="AI65" s="27" t="str">
        <f t="shared" si="43"/>
        <v/>
      </c>
      <c r="AJ65" s="27" t="str">
        <f t="shared" si="27"/>
        <v/>
      </c>
      <c r="AK65" s="33" t="str">
        <f>IF($C65="","",INDEX('6.参照データ'!$D$6:$AW$36,MATCH($AI65,'6.参照データ'!$D$6:$D$36,0),MATCH($AJ65,'6.参照データ'!$D$6:$AW$6,0)))</f>
        <v/>
      </c>
      <c r="AL65" s="33" t="str">
        <f t="shared" si="44"/>
        <v/>
      </c>
      <c r="AM65" s="27" t="str">
        <f t="shared" si="28"/>
        <v/>
      </c>
      <c r="AN65" s="606"/>
      <c r="AO65" s="168" t="str">
        <f t="shared" si="29"/>
        <v/>
      </c>
      <c r="AP65" s="27" t="str">
        <f t="shared" si="30"/>
        <v/>
      </c>
      <c r="AQ65" s="31" t="str">
        <f>IF($C65="","",IF($AD65="","",IF($AO65=AM65,0,VLOOKUP($AO65,'4.号俸表設計'!$V$20:$X$29,3,FALSE)-VLOOKUP('1.メイン'!$AM65,'4.号俸表設計'!$V$20:$X$29,3,FALSE))))</f>
        <v/>
      </c>
      <c r="AR65" s="27" t="str">
        <f>IF($C65="","",IF($AM65=$AO65,0,VLOOKUP($AO65,'4.号俸表設計'!$V$4:$AF$13,2,FALSE)))</f>
        <v/>
      </c>
      <c r="AS65" s="27" t="str">
        <f t="shared" si="45"/>
        <v/>
      </c>
      <c r="AT65" s="27" t="str">
        <f>IF($AO65="","",IF($AS65=0,0,ROUNDUP($AS65/VLOOKUP('1.メイン'!$AO65,'4.号俸表設計'!$V$4:$AF$13,3,FALSE),0)+1))</f>
        <v/>
      </c>
      <c r="AU65" s="27" t="str">
        <f t="shared" si="46"/>
        <v/>
      </c>
      <c r="AV65" s="31" t="str">
        <f>IF($AO65="","",($AU65-1)*VLOOKUP($AO65,'4.号俸表設計'!$V$4:$AF$13,3,FALSE))</f>
        <v/>
      </c>
      <c r="AW65" s="31" t="str">
        <f t="shared" si="31"/>
        <v/>
      </c>
      <c r="AX65" s="31" t="str">
        <f>IF($AO65="","",IF($AW65&lt;=0,0,ROUNDUP($AW65/VLOOKUP($AO65,'4.号俸表設計'!$V$4:$AF$13,6,FALSE),0)))</f>
        <v/>
      </c>
      <c r="AY65" s="31" t="str">
        <f t="shared" si="47"/>
        <v/>
      </c>
      <c r="AZ65" s="168" t="str">
        <f t="shared" si="48"/>
        <v/>
      </c>
      <c r="BA65" s="27" t="str">
        <f>IF($AO65="","",VLOOKUP($AO65,'4.号俸表設計'!$V$4:$AF$13,9,FALSE))</f>
        <v/>
      </c>
      <c r="BB65" s="27" t="str">
        <f>IF($AO65="","",VLOOKUP($AO65,'4.号俸表設計'!$V$4:$AF$13,10,FALSE))</f>
        <v/>
      </c>
      <c r="BC65" s="33" t="str">
        <f>IF($C65="","",INDEX('6.参照データ'!$D$6:$AW$35,MATCH($AZ65,'6.参照データ'!$D$6:$D$35,0),MATCH($AP65,'6.参照データ'!$D$6:$AW$6,0)))</f>
        <v/>
      </c>
      <c r="BD65" s="33" t="str">
        <f t="shared" si="49"/>
        <v/>
      </c>
      <c r="BE65" s="33" t="str">
        <f t="shared" si="50"/>
        <v/>
      </c>
      <c r="BF65" s="607"/>
      <c r="BG65" s="33" t="str">
        <f t="shared" si="51"/>
        <v/>
      </c>
      <c r="BH65" s="33" t="str">
        <f t="shared" si="52"/>
        <v/>
      </c>
      <c r="BI65" s="33" t="str">
        <f t="shared" si="53"/>
        <v/>
      </c>
      <c r="BJ65" s="148" t="str">
        <f t="shared" si="54"/>
        <v/>
      </c>
      <c r="BK65" s="604"/>
      <c r="BL65" s="604"/>
      <c r="BM65" s="604"/>
      <c r="BN65" s="604"/>
      <c r="BO65" s="151" t="str">
        <f t="shared" si="55"/>
        <v/>
      </c>
      <c r="BP65" s="33" t="str">
        <f t="shared" si="56"/>
        <v/>
      </c>
      <c r="BQ65" s="180" t="str">
        <f t="shared" si="57"/>
        <v/>
      </c>
      <c r="BR65" s="185" t="str">
        <f t="shared" si="58"/>
        <v/>
      </c>
    </row>
    <row r="66" spans="1:70" x14ac:dyDescent="0.2">
      <c r="A66" s="71" t="str">
        <f>IF(C66="","",COUNTA($C$10:C66))</f>
        <v/>
      </c>
      <c r="B66" s="598"/>
      <c r="C66" s="598"/>
      <c r="D66" s="599"/>
      <c r="E66" s="600" t="s">
        <v>71</v>
      </c>
      <c r="F66" s="601"/>
      <c r="G66" s="601"/>
      <c r="H66" s="203" t="str">
        <f t="shared" si="22"/>
        <v/>
      </c>
      <c r="I66" s="602"/>
      <c r="J66" s="602"/>
      <c r="K66" s="58" t="str">
        <f t="shared" si="33"/>
        <v/>
      </c>
      <c r="L66" s="58" t="str">
        <f t="shared" si="34"/>
        <v/>
      </c>
      <c r="M66" s="58" t="str">
        <f t="shared" si="35"/>
        <v/>
      </c>
      <c r="N66" s="58" t="str">
        <f t="shared" si="36"/>
        <v/>
      </c>
      <c r="O66" s="211" t="str">
        <f>IF($C66="","",VLOOKUP($K66,'2.年齢給'!$B$7:$C$53,2))</f>
        <v/>
      </c>
      <c r="P66" s="211" t="str">
        <f>IF($C66="","",INDEX('6.参照データ'!$D$6:$AW$36,MATCH($F66,'6.参照データ'!$D$6:$D$36,0),MATCH($H66,'6.参照データ'!$D$6:$AW$6,0)))</f>
        <v/>
      </c>
      <c r="Q66" s="603" t="s">
        <v>71</v>
      </c>
      <c r="R66" s="603"/>
      <c r="S66" s="61" t="str">
        <f t="shared" si="23"/>
        <v/>
      </c>
      <c r="T66" s="604"/>
      <c r="U66" s="604"/>
      <c r="V66" s="604"/>
      <c r="W66" s="604"/>
      <c r="X66" s="65" t="str">
        <f t="shared" si="37"/>
        <v/>
      </c>
      <c r="Y66" s="66" t="str">
        <f t="shared" si="38"/>
        <v/>
      </c>
      <c r="Z66" s="131" t="str">
        <f t="shared" si="39"/>
        <v/>
      </c>
      <c r="AA66" s="131" t="str">
        <f t="shared" si="40"/>
        <v/>
      </c>
      <c r="AB66" s="39" t="str">
        <f>IF($C66="","",IF($Z66&gt;$AA$7,0,VLOOKUP($Z66,'2.年齢給'!$B$7:$C$53,2)))</f>
        <v/>
      </c>
      <c r="AC66" s="125" t="str">
        <f t="shared" si="41"/>
        <v/>
      </c>
      <c r="AD66" s="606"/>
      <c r="AE66" s="77" t="str">
        <f t="shared" si="25"/>
        <v/>
      </c>
      <c r="AF66" s="27" t="str">
        <f t="shared" si="42"/>
        <v/>
      </c>
      <c r="AG66" s="27" t="str">
        <f>IF($AE66="","",VLOOKUP($AE66,'4.号俸表設計'!$V$4:$AF$13,10,FALSE))</f>
        <v/>
      </c>
      <c r="AH66" s="27" t="str">
        <f t="shared" si="26"/>
        <v/>
      </c>
      <c r="AI66" s="27" t="str">
        <f t="shared" si="43"/>
        <v/>
      </c>
      <c r="AJ66" s="27" t="str">
        <f t="shared" si="27"/>
        <v/>
      </c>
      <c r="AK66" s="33" t="str">
        <f>IF($C66="","",INDEX('6.参照データ'!$D$6:$AW$36,MATCH($AI66,'6.参照データ'!$D$6:$D$36,0),MATCH($AJ66,'6.参照データ'!$D$6:$AW$6,0)))</f>
        <v/>
      </c>
      <c r="AL66" s="33" t="str">
        <f t="shared" si="44"/>
        <v/>
      </c>
      <c r="AM66" s="27" t="str">
        <f t="shared" si="28"/>
        <v/>
      </c>
      <c r="AN66" s="606"/>
      <c r="AO66" s="168" t="str">
        <f t="shared" si="29"/>
        <v/>
      </c>
      <c r="AP66" s="27" t="str">
        <f t="shared" si="30"/>
        <v/>
      </c>
      <c r="AQ66" s="31" t="str">
        <f>IF($C66="","",IF($AD66="","",IF($AO66=AM66,0,VLOOKUP($AO66,'4.号俸表設計'!$V$20:$X$29,3,FALSE)-VLOOKUP('1.メイン'!$AM66,'4.号俸表設計'!$V$20:$X$29,3,FALSE))))</f>
        <v/>
      </c>
      <c r="AR66" s="27" t="str">
        <f>IF($C66="","",IF($AM66=$AO66,0,VLOOKUP($AO66,'4.号俸表設計'!$V$4:$AF$13,2,FALSE)))</f>
        <v/>
      </c>
      <c r="AS66" s="27" t="str">
        <f t="shared" si="45"/>
        <v/>
      </c>
      <c r="AT66" s="27" t="str">
        <f>IF($AO66="","",IF($AS66=0,0,ROUNDUP($AS66/VLOOKUP('1.メイン'!$AO66,'4.号俸表設計'!$V$4:$AF$13,3,FALSE),0)+1))</f>
        <v/>
      </c>
      <c r="AU66" s="27" t="str">
        <f t="shared" si="46"/>
        <v/>
      </c>
      <c r="AV66" s="31" t="str">
        <f>IF($AO66="","",($AU66-1)*VLOOKUP($AO66,'4.号俸表設計'!$V$4:$AF$13,3,FALSE))</f>
        <v/>
      </c>
      <c r="AW66" s="31" t="str">
        <f t="shared" si="31"/>
        <v/>
      </c>
      <c r="AX66" s="31" t="str">
        <f>IF($AO66="","",IF($AW66&lt;=0,0,ROUNDUP($AW66/VLOOKUP($AO66,'4.号俸表設計'!$V$4:$AF$13,6,FALSE),0)))</f>
        <v/>
      </c>
      <c r="AY66" s="31" t="str">
        <f t="shared" si="47"/>
        <v/>
      </c>
      <c r="AZ66" s="168" t="str">
        <f t="shared" si="48"/>
        <v/>
      </c>
      <c r="BA66" s="27" t="str">
        <f>IF($AO66="","",VLOOKUP($AO66,'4.号俸表設計'!$V$4:$AF$13,9,FALSE))</f>
        <v/>
      </c>
      <c r="BB66" s="27" t="str">
        <f>IF($AO66="","",VLOOKUP($AO66,'4.号俸表設計'!$V$4:$AF$13,10,FALSE))</f>
        <v/>
      </c>
      <c r="BC66" s="33" t="str">
        <f>IF($C66="","",INDEX('6.参照データ'!$D$6:$AW$35,MATCH($AZ66,'6.参照データ'!$D$6:$D$35,0),MATCH($AP66,'6.参照データ'!$D$6:$AW$6,0)))</f>
        <v/>
      </c>
      <c r="BD66" s="33" t="str">
        <f t="shared" si="49"/>
        <v/>
      </c>
      <c r="BE66" s="33" t="str">
        <f t="shared" si="50"/>
        <v/>
      </c>
      <c r="BF66" s="607"/>
      <c r="BG66" s="33" t="str">
        <f t="shared" si="51"/>
        <v/>
      </c>
      <c r="BH66" s="33" t="str">
        <f t="shared" si="52"/>
        <v/>
      </c>
      <c r="BI66" s="33" t="str">
        <f t="shared" si="53"/>
        <v/>
      </c>
      <c r="BJ66" s="148" t="str">
        <f t="shared" si="54"/>
        <v/>
      </c>
      <c r="BK66" s="604"/>
      <c r="BL66" s="604"/>
      <c r="BM66" s="604"/>
      <c r="BN66" s="604"/>
      <c r="BO66" s="151" t="str">
        <f t="shared" si="55"/>
        <v/>
      </c>
      <c r="BP66" s="33" t="str">
        <f t="shared" si="56"/>
        <v/>
      </c>
      <c r="BQ66" s="180" t="str">
        <f t="shared" si="57"/>
        <v/>
      </c>
      <c r="BR66" s="185" t="str">
        <f t="shared" si="58"/>
        <v/>
      </c>
    </row>
    <row r="67" spans="1:70" x14ac:dyDescent="0.2">
      <c r="A67" s="71" t="str">
        <f>IF(C67="","",COUNTA($C$10:C67))</f>
        <v/>
      </c>
      <c r="B67" s="598"/>
      <c r="C67" s="598"/>
      <c r="D67" s="599"/>
      <c r="E67" s="600" t="s">
        <v>71</v>
      </c>
      <c r="F67" s="601"/>
      <c r="G67" s="601"/>
      <c r="H67" s="203" t="str">
        <f t="shared" si="22"/>
        <v/>
      </c>
      <c r="I67" s="602"/>
      <c r="J67" s="602"/>
      <c r="K67" s="58" t="str">
        <f t="shared" si="33"/>
        <v/>
      </c>
      <c r="L67" s="58" t="str">
        <f t="shared" si="34"/>
        <v/>
      </c>
      <c r="M67" s="58" t="str">
        <f t="shared" si="35"/>
        <v/>
      </c>
      <c r="N67" s="58" t="str">
        <f t="shared" si="36"/>
        <v/>
      </c>
      <c r="O67" s="211" t="str">
        <f>IF($C67="","",VLOOKUP($K67,'2.年齢給'!$B$7:$C$53,2))</f>
        <v/>
      </c>
      <c r="P67" s="211" t="str">
        <f>IF($C67="","",INDEX('6.参照データ'!$D$6:$AW$36,MATCH($F67,'6.参照データ'!$D$6:$D$36,0),MATCH($H67,'6.参照データ'!$D$6:$AW$6,0)))</f>
        <v/>
      </c>
      <c r="Q67" s="603" t="s">
        <v>71</v>
      </c>
      <c r="R67" s="603"/>
      <c r="S67" s="61" t="str">
        <f t="shared" si="23"/>
        <v/>
      </c>
      <c r="T67" s="604"/>
      <c r="U67" s="604"/>
      <c r="V67" s="604"/>
      <c r="W67" s="604"/>
      <c r="X67" s="65" t="str">
        <f t="shared" si="37"/>
        <v/>
      </c>
      <c r="Y67" s="66" t="str">
        <f t="shared" si="38"/>
        <v/>
      </c>
      <c r="Z67" s="131" t="str">
        <f t="shared" si="39"/>
        <v/>
      </c>
      <c r="AA67" s="131" t="str">
        <f t="shared" si="40"/>
        <v/>
      </c>
      <c r="AB67" s="39" t="str">
        <f>IF($C67="","",IF($Z67&gt;$AA$7,0,VLOOKUP($Z67,'2.年齢給'!$B$7:$C$53,2)))</f>
        <v/>
      </c>
      <c r="AC67" s="125" t="str">
        <f t="shared" si="41"/>
        <v/>
      </c>
      <c r="AD67" s="606"/>
      <c r="AE67" s="77" t="str">
        <f t="shared" si="25"/>
        <v/>
      </c>
      <c r="AF67" s="27" t="str">
        <f t="shared" si="42"/>
        <v/>
      </c>
      <c r="AG67" s="27" t="str">
        <f>IF($AE67="","",VLOOKUP($AE67,'4.号俸表設計'!$V$4:$AF$13,10,FALSE))</f>
        <v/>
      </c>
      <c r="AH67" s="27" t="str">
        <f t="shared" si="26"/>
        <v/>
      </c>
      <c r="AI67" s="27" t="str">
        <f t="shared" si="43"/>
        <v/>
      </c>
      <c r="AJ67" s="27" t="str">
        <f t="shared" si="27"/>
        <v/>
      </c>
      <c r="AK67" s="33" t="str">
        <f>IF($C67="","",INDEX('6.参照データ'!$D$6:$AW$36,MATCH($AI67,'6.参照データ'!$D$6:$D$36,0),MATCH($AJ67,'6.参照データ'!$D$6:$AW$6,0)))</f>
        <v/>
      </c>
      <c r="AL67" s="33" t="str">
        <f t="shared" si="44"/>
        <v/>
      </c>
      <c r="AM67" s="27" t="str">
        <f t="shared" si="28"/>
        <v/>
      </c>
      <c r="AN67" s="606"/>
      <c r="AO67" s="168" t="str">
        <f t="shared" si="29"/>
        <v/>
      </c>
      <c r="AP67" s="27" t="str">
        <f t="shared" si="30"/>
        <v/>
      </c>
      <c r="AQ67" s="31" t="str">
        <f>IF($C67="","",IF($AD67="","",IF($AO67=AM67,0,VLOOKUP($AO67,'4.号俸表設計'!$V$20:$X$29,3,FALSE)-VLOOKUP('1.メイン'!$AM67,'4.号俸表設計'!$V$20:$X$29,3,FALSE))))</f>
        <v/>
      </c>
      <c r="AR67" s="27" t="str">
        <f>IF($C67="","",IF($AM67=$AO67,0,VLOOKUP($AO67,'4.号俸表設計'!$V$4:$AF$13,2,FALSE)))</f>
        <v/>
      </c>
      <c r="AS67" s="27" t="str">
        <f t="shared" si="45"/>
        <v/>
      </c>
      <c r="AT67" s="27" t="str">
        <f>IF($AO67="","",IF($AS67=0,0,ROUNDUP($AS67/VLOOKUP('1.メイン'!$AO67,'4.号俸表設計'!$V$4:$AF$13,3,FALSE),0)+1))</f>
        <v/>
      </c>
      <c r="AU67" s="27" t="str">
        <f t="shared" si="46"/>
        <v/>
      </c>
      <c r="AV67" s="31" t="str">
        <f>IF($AO67="","",($AU67-1)*VLOOKUP($AO67,'4.号俸表設計'!$V$4:$AF$13,3,FALSE))</f>
        <v/>
      </c>
      <c r="AW67" s="31" t="str">
        <f t="shared" si="31"/>
        <v/>
      </c>
      <c r="AX67" s="31" t="str">
        <f>IF($AO67="","",IF($AW67&lt;=0,0,ROUNDUP($AW67/VLOOKUP($AO67,'4.号俸表設計'!$V$4:$AF$13,6,FALSE),0)))</f>
        <v/>
      </c>
      <c r="AY67" s="31" t="str">
        <f t="shared" si="47"/>
        <v/>
      </c>
      <c r="AZ67" s="168" t="str">
        <f t="shared" si="48"/>
        <v/>
      </c>
      <c r="BA67" s="27" t="str">
        <f>IF($AO67="","",VLOOKUP($AO67,'4.号俸表設計'!$V$4:$AF$13,9,FALSE))</f>
        <v/>
      </c>
      <c r="BB67" s="27" t="str">
        <f>IF($AO67="","",VLOOKUP($AO67,'4.号俸表設計'!$V$4:$AF$13,10,FALSE))</f>
        <v/>
      </c>
      <c r="BC67" s="33" t="str">
        <f>IF($C67="","",INDEX('6.参照データ'!$D$6:$AW$35,MATCH($AZ67,'6.参照データ'!$D$6:$D$35,0),MATCH($AP67,'6.参照データ'!$D$6:$AW$6,0)))</f>
        <v/>
      </c>
      <c r="BD67" s="33" t="str">
        <f t="shared" si="49"/>
        <v/>
      </c>
      <c r="BE67" s="33" t="str">
        <f t="shared" si="50"/>
        <v/>
      </c>
      <c r="BF67" s="607"/>
      <c r="BG67" s="33" t="str">
        <f t="shared" si="51"/>
        <v/>
      </c>
      <c r="BH67" s="33" t="str">
        <f t="shared" si="52"/>
        <v/>
      </c>
      <c r="BI67" s="33" t="str">
        <f t="shared" si="53"/>
        <v/>
      </c>
      <c r="BJ67" s="148" t="str">
        <f t="shared" si="54"/>
        <v/>
      </c>
      <c r="BK67" s="604"/>
      <c r="BL67" s="604"/>
      <c r="BM67" s="604"/>
      <c r="BN67" s="604"/>
      <c r="BO67" s="151" t="str">
        <f t="shared" si="55"/>
        <v/>
      </c>
      <c r="BP67" s="33" t="str">
        <f t="shared" si="56"/>
        <v/>
      </c>
      <c r="BQ67" s="180" t="str">
        <f t="shared" si="57"/>
        <v/>
      </c>
      <c r="BR67" s="185" t="str">
        <f t="shared" si="58"/>
        <v/>
      </c>
    </row>
    <row r="68" spans="1:70" x14ac:dyDescent="0.2">
      <c r="A68" s="71" t="str">
        <f>IF(C68="","",COUNTA($C$10:C68))</f>
        <v/>
      </c>
      <c r="B68" s="598"/>
      <c r="C68" s="598"/>
      <c r="D68" s="599"/>
      <c r="E68" s="600" t="s">
        <v>71</v>
      </c>
      <c r="F68" s="601"/>
      <c r="G68" s="601"/>
      <c r="H68" s="203" t="str">
        <f t="shared" si="22"/>
        <v/>
      </c>
      <c r="I68" s="602"/>
      <c r="J68" s="602"/>
      <c r="K68" s="58" t="str">
        <f t="shared" si="33"/>
        <v/>
      </c>
      <c r="L68" s="58" t="str">
        <f t="shared" si="34"/>
        <v/>
      </c>
      <c r="M68" s="58" t="str">
        <f t="shared" si="35"/>
        <v/>
      </c>
      <c r="N68" s="58" t="str">
        <f t="shared" si="36"/>
        <v/>
      </c>
      <c r="O68" s="211" t="str">
        <f>IF($C68="","",VLOOKUP($K68,'2.年齢給'!$B$7:$C$53,2))</f>
        <v/>
      </c>
      <c r="P68" s="211" t="str">
        <f>IF($C68="","",INDEX('6.参照データ'!$D$6:$AW$36,MATCH($F68,'6.参照データ'!$D$6:$D$36,0),MATCH($H68,'6.参照データ'!$D$6:$AW$6,0)))</f>
        <v/>
      </c>
      <c r="Q68" s="603" t="s">
        <v>71</v>
      </c>
      <c r="R68" s="603"/>
      <c r="S68" s="61" t="str">
        <f t="shared" si="23"/>
        <v/>
      </c>
      <c r="T68" s="604"/>
      <c r="U68" s="604"/>
      <c r="V68" s="604"/>
      <c r="W68" s="604"/>
      <c r="X68" s="65" t="str">
        <f t="shared" si="37"/>
        <v/>
      </c>
      <c r="Y68" s="66" t="str">
        <f t="shared" si="38"/>
        <v/>
      </c>
      <c r="Z68" s="131" t="str">
        <f t="shared" si="39"/>
        <v/>
      </c>
      <c r="AA68" s="131" t="str">
        <f t="shared" si="40"/>
        <v/>
      </c>
      <c r="AB68" s="39" t="str">
        <f>IF($C68="","",IF($Z68&gt;$AA$7,0,VLOOKUP($Z68,'2.年齢給'!$B$7:$C$53,2)))</f>
        <v/>
      </c>
      <c r="AC68" s="125" t="str">
        <f t="shared" si="41"/>
        <v/>
      </c>
      <c r="AD68" s="606"/>
      <c r="AE68" s="77" t="str">
        <f t="shared" si="25"/>
        <v/>
      </c>
      <c r="AF68" s="27" t="str">
        <f t="shared" si="42"/>
        <v/>
      </c>
      <c r="AG68" s="27" t="str">
        <f>IF($AE68="","",VLOOKUP($AE68,'4.号俸表設計'!$V$4:$AF$13,10,FALSE))</f>
        <v/>
      </c>
      <c r="AH68" s="27" t="str">
        <f t="shared" si="26"/>
        <v/>
      </c>
      <c r="AI68" s="27" t="str">
        <f t="shared" si="43"/>
        <v/>
      </c>
      <c r="AJ68" s="27" t="str">
        <f t="shared" si="27"/>
        <v/>
      </c>
      <c r="AK68" s="33" t="str">
        <f>IF($C68="","",INDEX('6.参照データ'!$D$6:$AW$36,MATCH($AI68,'6.参照データ'!$D$6:$D$36,0),MATCH($AJ68,'6.参照データ'!$D$6:$AW$6,0)))</f>
        <v/>
      </c>
      <c r="AL68" s="33" t="str">
        <f t="shared" si="44"/>
        <v/>
      </c>
      <c r="AM68" s="27" t="str">
        <f t="shared" si="28"/>
        <v/>
      </c>
      <c r="AN68" s="606"/>
      <c r="AO68" s="168" t="str">
        <f t="shared" si="29"/>
        <v/>
      </c>
      <c r="AP68" s="27" t="str">
        <f t="shared" si="30"/>
        <v/>
      </c>
      <c r="AQ68" s="31" t="str">
        <f>IF($C68="","",IF($AD68="","",IF($AO68=AM68,0,VLOOKUP($AO68,'4.号俸表設計'!$V$20:$X$29,3,FALSE)-VLOOKUP('1.メイン'!$AM68,'4.号俸表設計'!$V$20:$X$29,3,FALSE))))</f>
        <v/>
      </c>
      <c r="AR68" s="27" t="str">
        <f>IF($C68="","",IF($AM68=$AO68,0,VLOOKUP($AO68,'4.号俸表設計'!$V$4:$AF$13,2,FALSE)))</f>
        <v/>
      </c>
      <c r="AS68" s="27" t="str">
        <f t="shared" si="45"/>
        <v/>
      </c>
      <c r="AT68" s="27" t="str">
        <f>IF($AO68="","",IF($AS68=0,0,ROUNDUP($AS68/VLOOKUP('1.メイン'!$AO68,'4.号俸表設計'!$V$4:$AF$13,3,FALSE),0)+1))</f>
        <v/>
      </c>
      <c r="AU68" s="27" t="str">
        <f t="shared" si="46"/>
        <v/>
      </c>
      <c r="AV68" s="31" t="str">
        <f>IF($AO68="","",($AU68-1)*VLOOKUP($AO68,'4.号俸表設計'!$V$4:$AF$13,3,FALSE))</f>
        <v/>
      </c>
      <c r="AW68" s="31" t="str">
        <f t="shared" si="31"/>
        <v/>
      </c>
      <c r="AX68" s="31" t="str">
        <f>IF($AO68="","",IF($AW68&lt;=0,0,ROUNDUP($AW68/VLOOKUP($AO68,'4.号俸表設計'!$V$4:$AF$13,6,FALSE),0)))</f>
        <v/>
      </c>
      <c r="AY68" s="31" t="str">
        <f t="shared" si="47"/>
        <v/>
      </c>
      <c r="AZ68" s="168" t="str">
        <f t="shared" si="48"/>
        <v/>
      </c>
      <c r="BA68" s="27" t="str">
        <f>IF($AO68="","",VLOOKUP($AO68,'4.号俸表設計'!$V$4:$AF$13,9,FALSE))</f>
        <v/>
      </c>
      <c r="BB68" s="27" t="str">
        <f>IF($AO68="","",VLOOKUP($AO68,'4.号俸表設計'!$V$4:$AF$13,10,FALSE))</f>
        <v/>
      </c>
      <c r="BC68" s="33" t="str">
        <f>IF($C68="","",INDEX('6.参照データ'!$D$6:$AW$35,MATCH($AZ68,'6.参照データ'!$D$6:$D$35,0),MATCH($AP68,'6.参照データ'!$D$6:$AW$6,0)))</f>
        <v/>
      </c>
      <c r="BD68" s="33" t="str">
        <f t="shared" si="49"/>
        <v/>
      </c>
      <c r="BE68" s="33" t="str">
        <f t="shared" si="50"/>
        <v/>
      </c>
      <c r="BF68" s="607"/>
      <c r="BG68" s="33" t="str">
        <f t="shared" si="51"/>
        <v/>
      </c>
      <c r="BH68" s="33" t="str">
        <f t="shared" si="52"/>
        <v/>
      </c>
      <c r="BI68" s="33" t="str">
        <f t="shared" si="53"/>
        <v/>
      </c>
      <c r="BJ68" s="148" t="str">
        <f t="shared" si="54"/>
        <v/>
      </c>
      <c r="BK68" s="604"/>
      <c r="BL68" s="604"/>
      <c r="BM68" s="604"/>
      <c r="BN68" s="604"/>
      <c r="BO68" s="151" t="str">
        <f t="shared" si="55"/>
        <v/>
      </c>
      <c r="BP68" s="33" t="str">
        <f t="shared" si="56"/>
        <v/>
      </c>
      <c r="BQ68" s="180" t="str">
        <f t="shared" si="57"/>
        <v/>
      </c>
      <c r="BR68" s="185" t="str">
        <f t="shared" si="58"/>
        <v/>
      </c>
    </row>
    <row r="69" spans="1:70" x14ac:dyDescent="0.2">
      <c r="A69" s="71" t="str">
        <f>IF(C69="","",COUNTA($C$10:C69))</f>
        <v/>
      </c>
      <c r="B69" s="598"/>
      <c r="C69" s="598"/>
      <c r="D69" s="599"/>
      <c r="E69" s="600" t="s">
        <v>71</v>
      </c>
      <c r="F69" s="601"/>
      <c r="G69" s="601"/>
      <c r="H69" s="203" t="str">
        <f t="shared" si="22"/>
        <v/>
      </c>
      <c r="I69" s="602"/>
      <c r="J69" s="602"/>
      <c r="K69" s="58" t="str">
        <f t="shared" si="33"/>
        <v/>
      </c>
      <c r="L69" s="58" t="str">
        <f t="shared" si="34"/>
        <v/>
      </c>
      <c r="M69" s="58" t="str">
        <f t="shared" si="35"/>
        <v/>
      </c>
      <c r="N69" s="58" t="str">
        <f t="shared" si="36"/>
        <v/>
      </c>
      <c r="O69" s="211" t="str">
        <f>IF($C69="","",VLOOKUP($K69,'2.年齢給'!$B$7:$C$53,2))</f>
        <v/>
      </c>
      <c r="P69" s="211" t="str">
        <f>IF($C69="","",INDEX('6.参照データ'!$D$6:$AW$36,MATCH($F69,'6.参照データ'!$D$6:$D$36,0),MATCH($H69,'6.参照データ'!$D$6:$AW$6,0)))</f>
        <v/>
      </c>
      <c r="Q69" s="603" t="s">
        <v>71</v>
      </c>
      <c r="R69" s="603"/>
      <c r="S69" s="61" t="str">
        <f t="shared" si="23"/>
        <v/>
      </c>
      <c r="T69" s="604"/>
      <c r="U69" s="604"/>
      <c r="V69" s="604"/>
      <c r="W69" s="604"/>
      <c r="X69" s="65" t="str">
        <f t="shared" si="37"/>
        <v/>
      </c>
      <c r="Y69" s="66" t="str">
        <f t="shared" si="38"/>
        <v/>
      </c>
      <c r="Z69" s="131" t="str">
        <f t="shared" si="39"/>
        <v/>
      </c>
      <c r="AA69" s="131" t="str">
        <f t="shared" si="40"/>
        <v/>
      </c>
      <c r="AB69" s="39" t="str">
        <f>IF($C69="","",IF($Z69&gt;$AA$7,0,VLOOKUP($Z69,'2.年齢給'!$B$7:$C$53,2)))</f>
        <v/>
      </c>
      <c r="AC69" s="125" t="str">
        <f t="shared" si="41"/>
        <v/>
      </c>
      <c r="AD69" s="606"/>
      <c r="AE69" s="77" t="str">
        <f t="shared" si="25"/>
        <v/>
      </c>
      <c r="AF69" s="27" t="str">
        <f t="shared" si="42"/>
        <v/>
      </c>
      <c r="AG69" s="27" t="str">
        <f>IF($AE69="","",VLOOKUP($AE69,'4.号俸表設計'!$V$4:$AF$13,10,FALSE))</f>
        <v/>
      </c>
      <c r="AH69" s="27" t="str">
        <f t="shared" si="26"/>
        <v/>
      </c>
      <c r="AI69" s="27" t="str">
        <f t="shared" si="43"/>
        <v/>
      </c>
      <c r="AJ69" s="27" t="str">
        <f t="shared" si="27"/>
        <v/>
      </c>
      <c r="AK69" s="33" t="str">
        <f>IF($C69="","",INDEX('6.参照データ'!$D$6:$AW$36,MATCH($AI69,'6.参照データ'!$D$6:$D$36,0),MATCH($AJ69,'6.参照データ'!$D$6:$AW$6,0)))</f>
        <v/>
      </c>
      <c r="AL69" s="33" t="str">
        <f t="shared" si="44"/>
        <v/>
      </c>
      <c r="AM69" s="27" t="str">
        <f t="shared" si="28"/>
        <v/>
      </c>
      <c r="AN69" s="606"/>
      <c r="AO69" s="168" t="str">
        <f t="shared" si="29"/>
        <v/>
      </c>
      <c r="AP69" s="27" t="str">
        <f t="shared" si="30"/>
        <v/>
      </c>
      <c r="AQ69" s="31" t="str">
        <f>IF($C69="","",IF($AD69="","",IF($AO69=AM69,0,VLOOKUP($AO69,'4.号俸表設計'!$V$20:$X$29,3,FALSE)-VLOOKUP('1.メイン'!$AM69,'4.号俸表設計'!$V$20:$X$29,3,FALSE))))</f>
        <v/>
      </c>
      <c r="AR69" s="27" t="str">
        <f>IF($C69="","",IF($AM69=$AO69,0,VLOOKUP($AO69,'4.号俸表設計'!$V$4:$AF$13,2,FALSE)))</f>
        <v/>
      </c>
      <c r="AS69" s="27" t="str">
        <f t="shared" si="45"/>
        <v/>
      </c>
      <c r="AT69" s="27" t="str">
        <f>IF($AO69="","",IF($AS69=0,0,ROUNDUP($AS69/VLOOKUP('1.メイン'!$AO69,'4.号俸表設計'!$V$4:$AF$13,3,FALSE),0)+1))</f>
        <v/>
      </c>
      <c r="AU69" s="27" t="str">
        <f t="shared" si="46"/>
        <v/>
      </c>
      <c r="AV69" s="31" t="str">
        <f>IF($AO69="","",($AU69-1)*VLOOKUP($AO69,'4.号俸表設計'!$V$4:$AF$13,3,FALSE))</f>
        <v/>
      </c>
      <c r="AW69" s="31" t="str">
        <f t="shared" si="31"/>
        <v/>
      </c>
      <c r="AX69" s="31" t="str">
        <f>IF($AO69="","",IF($AW69&lt;=0,0,ROUNDUP($AW69/VLOOKUP($AO69,'4.号俸表設計'!$V$4:$AF$13,6,FALSE),0)))</f>
        <v/>
      </c>
      <c r="AY69" s="31" t="str">
        <f t="shared" si="47"/>
        <v/>
      </c>
      <c r="AZ69" s="168" t="str">
        <f t="shared" si="48"/>
        <v/>
      </c>
      <c r="BA69" s="27" t="str">
        <f>IF($AO69="","",VLOOKUP($AO69,'4.号俸表設計'!$V$4:$AF$13,9,FALSE))</f>
        <v/>
      </c>
      <c r="BB69" s="27" t="str">
        <f>IF($AO69="","",VLOOKUP($AO69,'4.号俸表設計'!$V$4:$AF$13,10,FALSE))</f>
        <v/>
      </c>
      <c r="BC69" s="33" t="str">
        <f>IF($C69="","",INDEX('6.参照データ'!$D$6:$AW$35,MATCH($AZ69,'6.参照データ'!$D$6:$D$35,0),MATCH($AP69,'6.参照データ'!$D$6:$AW$6,0)))</f>
        <v/>
      </c>
      <c r="BD69" s="33" t="str">
        <f t="shared" si="49"/>
        <v/>
      </c>
      <c r="BE69" s="33" t="str">
        <f t="shared" si="50"/>
        <v/>
      </c>
      <c r="BF69" s="607"/>
      <c r="BG69" s="33" t="str">
        <f t="shared" si="51"/>
        <v/>
      </c>
      <c r="BH69" s="33" t="str">
        <f t="shared" si="52"/>
        <v/>
      </c>
      <c r="BI69" s="33" t="str">
        <f t="shared" si="53"/>
        <v/>
      </c>
      <c r="BJ69" s="148" t="str">
        <f t="shared" si="54"/>
        <v/>
      </c>
      <c r="BK69" s="604"/>
      <c r="BL69" s="604"/>
      <c r="BM69" s="604"/>
      <c r="BN69" s="604"/>
      <c r="BO69" s="151" t="str">
        <f t="shared" si="55"/>
        <v/>
      </c>
      <c r="BP69" s="33" t="str">
        <f t="shared" si="56"/>
        <v/>
      </c>
      <c r="BQ69" s="180" t="str">
        <f t="shared" si="57"/>
        <v/>
      </c>
      <c r="BR69" s="185" t="str">
        <f t="shared" si="58"/>
        <v/>
      </c>
    </row>
    <row r="70" spans="1:70" x14ac:dyDescent="0.2">
      <c r="A70" s="71" t="str">
        <f>IF(C70="","",COUNTA($C$10:C70))</f>
        <v/>
      </c>
      <c r="B70" s="598"/>
      <c r="C70" s="598"/>
      <c r="D70" s="599"/>
      <c r="E70" s="600" t="s">
        <v>71</v>
      </c>
      <c r="F70" s="601"/>
      <c r="G70" s="601"/>
      <c r="H70" s="203" t="str">
        <f t="shared" si="22"/>
        <v/>
      </c>
      <c r="I70" s="602"/>
      <c r="J70" s="602"/>
      <c r="K70" s="58" t="str">
        <f t="shared" si="33"/>
        <v/>
      </c>
      <c r="L70" s="58" t="str">
        <f t="shared" si="34"/>
        <v/>
      </c>
      <c r="M70" s="58" t="str">
        <f t="shared" si="35"/>
        <v/>
      </c>
      <c r="N70" s="58" t="str">
        <f t="shared" si="36"/>
        <v/>
      </c>
      <c r="O70" s="211" t="str">
        <f>IF($C70="","",VLOOKUP($K70,'2.年齢給'!$B$7:$C$53,2))</f>
        <v/>
      </c>
      <c r="P70" s="211" t="str">
        <f>IF($C70="","",INDEX('6.参照データ'!$D$6:$AW$36,MATCH($F70,'6.参照データ'!$D$6:$D$36,0),MATCH($H70,'6.参照データ'!$D$6:$AW$6,0)))</f>
        <v/>
      </c>
      <c r="Q70" s="603" t="s">
        <v>71</v>
      </c>
      <c r="R70" s="603"/>
      <c r="S70" s="61" t="str">
        <f t="shared" si="23"/>
        <v/>
      </c>
      <c r="T70" s="604"/>
      <c r="U70" s="604"/>
      <c r="V70" s="604"/>
      <c r="W70" s="604"/>
      <c r="X70" s="65" t="str">
        <f t="shared" si="37"/>
        <v/>
      </c>
      <c r="Y70" s="66" t="str">
        <f t="shared" si="38"/>
        <v/>
      </c>
      <c r="Z70" s="131" t="str">
        <f t="shared" si="39"/>
        <v/>
      </c>
      <c r="AA70" s="131" t="str">
        <f t="shared" si="40"/>
        <v/>
      </c>
      <c r="AB70" s="39" t="str">
        <f>IF($C70="","",IF($Z70&gt;$AA$7,0,VLOOKUP($Z70,'2.年齢給'!$B$7:$C$53,2)))</f>
        <v/>
      </c>
      <c r="AC70" s="125" t="str">
        <f t="shared" si="41"/>
        <v/>
      </c>
      <c r="AD70" s="606"/>
      <c r="AE70" s="77" t="str">
        <f t="shared" si="25"/>
        <v/>
      </c>
      <c r="AF70" s="27" t="str">
        <f t="shared" si="42"/>
        <v/>
      </c>
      <c r="AG70" s="27" t="str">
        <f>IF($AE70="","",VLOOKUP($AE70,'4.号俸表設計'!$V$4:$AF$13,10,FALSE))</f>
        <v/>
      </c>
      <c r="AH70" s="27" t="str">
        <f t="shared" si="26"/>
        <v/>
      </c>
      <c r="AI70" s="27" t="str">
        <f t="shared" si="43"/>
        <v/>
      </c>
      <c r="AJ70" s="27" t="str">
        <f t="shared" si="27"/>
        <v/>
      </c>
      <c r="AK70" s="33" t="str">
        <f>IF($C70="","",INDEX('6.参照データ'!$D$6:$AW$36,MATCH($AI70,'6.参照データ'!$D$6:$D$36,0),MATCH($AJ70,'6.参照データ'!$D$6:$AW$6,0)))</f>
        <v/>
      </c>
      <c r="AL70" s="33" t="str">
        <f t="shared" si="44"/>
        <v/>
      </c>
      <c r="AM70" s="27" t="str">
        <f t="shared" si="28"/>
        <v/>
      </c>
      <c r="AN70" s="606"/>
      <c r="AO70" s="168" t="str">
        <f t="shared" si="29"/>
        <v/>
      </c>
      <c r="AP70" s="27" t="str">
        <f t="shared" si="30"/>
        <v/>
      </c>
      <c r="AQ70" s="31" t="str">
        <f>IF($C70="","",IF($AD70="","",IF($AO70=AM70,0,VLOOKUP($AO70,'4.号俸表設計'!$V$20:$X$29,3,FALSE)-VLOOKUP('1.メイン'!$AM70,'4.号俸表設計'!$V$20:$X$29,3,FALSE))))</f>
        <v/>
      </c>
      <c r="AR70" s="27" t="str">
        <f>IF($C70="","",IF($AM70=$AO70,0,VLOOKUP($AO70,'4.号俸表設計'!$V$4:$AF$13,2,FALSE)))</f>
        <v/>
      </c>
      <c r="AS70" s="27" t="str">
        <f t="shared" si="45"/>
        <v/>
      </c>
      <c r="AT70" s="27" t="str">
        <f>IF($AO70="","",IF($AS70=0,0,ROUNDUP($AS70/VLOOKUP('1.メイン'!$AO70,'4.号俸表設計'!$V$4:$AF$13,3,FALSE),0)+1))</f>
        <v/>
      </c>
      <c r="AU70" s="27" t="str">
        <f t="shared" si="46"/>
        <v/>
      </c>
      <c r="AV70" s="31" t="str">
        <f>IF($AO70="","",($AU70-1)*VLOOKUP($AO70,'4.号俸表設計'!$V$4:$AF$13,3,FALSE))</f>
        <v/>
      </c>
      <c r="AW70" s="31" t="str">
        <f t="shared" si="31"/>
        <v/>
      </c>
      <c r="AX70" s="31" t="str">
        <f>IF($AO70="","",IF($AW70&lt;=0,0,ROUNDUP($AW70/VLOOKUP($AO70,'4.号俸表設計'!$V$4:$AF$13,6,FALSE),0)))</f>
        <v/>
      </c>
      <c r="AY70" s="31" t="str">
        <f t="shared" si="47"/>
        <v/>
      </c>
      <c r="AZ70" s="168" t="str">
        <f t="shared" si="48"/>
        <v/>
      </c>
      <c r="BA70" s="27" t="str">
        <f>IF($AO70="","",VLOOKUP($AO70,'4.号俸表設計'!$V$4:$AF$13,9,FALSE))</f>
        <v/>
      </c>
      <c r="BB70" s="27" t="str">
        <f>IF($AO70="","",VLOOKUP($AO70,'4.号俸表設計'!$V$4:$AF$13,10,FALSE))</f>
        <v/>
      </c>
      <c r="BC70" s="33" t="str">
        <f>IF($C70="","",INDEX('6.参照データ'!$D$6:$AW$35,MATCH($AZ70,'6.参照データ'!$D$6:$D$35,0),MATCH($AP70,'6.参照データ'!$D$6:$AW$6,0)))</f>
        <v/>
      </c>
      <c r="BD70" s="33" t="str">
        <f t="shared" si="49"/>
        <v/>
      </c>
      <c r="BE70" s="33" t="str">
        <f t="shared" si="50"/>
        <v/>
      </c>
      <c r="BF70" s="607"/>
      <c r="BG70" s="33" t="str">
        <f t="shared" si="51"/>
        <v/>
      </c>
      <c r="BH70" s="33" t="str">
        <f t="shared" si="52"/>
        <v/>
      </c>
      <c r="BI70" s="33" t="str">
        <f t="shared" si="53"/>
        <v/>
      </c>
      <c r="BJ70" s="148" t="str">
        <f t="shared" si="54"/>
        <v/>
      </c>
      <c r="BK70" s="604"/>
      <c r="BL70" s="604"/>
      <c r="BM70" s="604"/>
      <c r="BN70" s="604"/>
      <c r="BO70" s="151" t="str">
        <f t="shared" si="55"/>
        <v/>
      </c>
      <c r="BP70" s="33" t="str">
        <f t="shared" si="56"/>
        <v/>
      </c>
      <c r="BQ70" s="180" t="str">
        <f t="shared" si="57"/>
        <v/>
      </c>
      <c r="BR70" s="185" t="str">
        <f t="shared" si="58"/>
        <v/>
      </c>
    </row>
    <row r="71" spans="1:70" x14ac:dyDescent="0.2">
      <c r="A71" s="71" t="str">
        <f>IF(C71="","",COUNTA($C$10:C71))</f>
        <v/>
      </c>
      <c r="B71" s="598"/>
      <c r="C71" s="598"/>
      <c r="D71" s="599"/>
      <c r="E71" s="600" t="s">
        <v>71</v>
      </c>
      <c r="F71" s="601"/>
      <c r="G71" s="601"/>
      <c r="H71" s="203" t="str">
        <f t="shared" si="22"/>
        <v/>
      </c>
      <c r="I71" s="602"/>
      <c r="J71" s="602"/>
      <c r="K71" s="58" t="str">
        <f t="shared" si="33"/>
        <v/>
      </c>
      <c r="L71" s="58" t="str">
        <f t="shared" si="34"/>
        <v/>
      </c>
      <c r="M71" s="58" t="str">
        <f t="shared" si="35"/>
        <v/>
      </c>
      <c r="N71" s="58" t="str">
        <f t="shared" si="36"/>
        <v/>
      </c>
      <c r="O71" s="211" t="str">
        <f>IF($C71="","",VLOOKUP($K71,'2.年齢給'!$B$7:$C$53,2))</f>
        <v/>
      </c>
      <c r="P71" s="211" t="str">
        <f>IF($C71="","",INDEX('6.参照データ'!$D$6:$AW$36,MATCH($F71,'6.参照データ'!$D$6:$D$36,0),MATCH($H71,'6.参照データ'!$D$6:$AW$6,0)))</f>
        <v/>
      </c>
      <c r="Q71" s="603" t="s">
        <v>71</v>
      </c>
      <c r="R71" s="603"/>
      <c r="S71" s="61" t="str">
        <f t="shared" si="23"/>
        <v/>
      </c>
      <c r="T71" s="604"/>
      <c r="U71" s="604"/>
      <c r="V71" s="604"/>
      <c r="W71" s="604"/>
      <c r="X71" s="65" t="str">
        <f t="shared" si="37"/>
        <v/>
      </c>
      <c r="Y71" s="66" t="str">
        <f t="shared" si="38"/>
        <v/>
      </c>
      <c r="Z71" s="131" t="str">
        <f t="shared" si="39"/>
        <v/>
      </c>
      <c r="AA71" s="131" t="str">
        <f t="shared" si="40"/>
        <v/>
      </c>
      <c r="AB71" s="39" t="str">
        <f>IF($C71="","",IF($Z71&gt;$AA$7,0,VLOOKUP($Z71,'2.年齢給'!$B$7:$C$53,2)))</f>
        <v/>
      </c>
      <c r="AC71" s="125" t="str">
        <f t="shared" si="41"/>
        <v/>
      </c>
      <c r="AD71" s="606"/>
      <c r="AE71" s="77" t="str">
        <f t="shared" si="25"/>
        <v/>
      </c>
      <c r="AF71" s="27" t="str">
        <f t="shared" si="42"/>
        <v/>
      </c>
      <c r="AG71" s="27" t="str">
        <f>IF($AE71="","",VLOOKUP($AE71,'4.号俸表設計'!$V$4:$AF$13,10,FALSE))</f>
        <v/>
      </c>
      <c r="AH71" s="27" t="str">
        <f t="shared" si="26"/>
        <v/>
      </c>
      <c r="AI71" s="27" t="str">
        <f t="shared" si="43"/>
        <v/>
      </c>
      <c r="AJ71" s="27" t="str">
        <f t="shared" si="27"/>
        <v/>
      </c>
      <c r="AK71" s="33" t="str">
        <f>IF($C71="","",INDEX('6.参照データ'!$D$6:$AW$36,MATCH($AI71,'6.参照データ'!$D$6:$D$36,0),MATCH($AJ71,'6.参照データ'!$D$6:$AW$6,0)))</f>
        <v/>
      </c>
      <c r="AL71" s="33" t="str">
        <f t="shared" si="44"/>
        <v/>
      </c>
      <c r="AM71" s="27" t="str">
        <f t="shared" si="28"/>
        <v/>
      </c>
      <c r="AN71" s="606"/>
      <c r="AO71" s="168" t="str">
        <f t="shared" si="29"/>
        <v/>
      </c>
      <c r="AP71" s="27" t="str">
        <f t="shared" si="30"/>
        <v/>
      </c>
      <c r="AQ71" s="31" t="str">
        <f>IF($C71="","",IF($AD71="","",IF($AO71=AM71,0,VLOOKUP($AO71,'4.号俸表設計'!$V$20:$X$29,3,FALSE)-VLOOKUP('1.メイン'!$AM71,'4.号俸表設計'!$V$20:$X$29,3,FALSE))))</f>
        <v/>
      </c>
      <c r="AR71" s="27" t="str">
        <f>IF($C71="","",IF($AM71=$AO71,0,VLOOKUP($AO71,'4.号俸表設計'!$V$4:$AF$13,2,FALSE)))</f>
        <v/>
      </c>
      <c r="AS71" s="27" t="str">
        <f t="shared" si="45"/>
        <v/>
      </c>
      <c r="AT71" s="27" t="str">
        <f>IF($AO71="","",IF($AS71=0,0,ROUNDUP($AS71/VLOOKUP('1.メイン'!$AO71,'4.号俸表設計'!$V$4:$AF$13,3,FALSE),0)+1))</f>
        <v/>
      </c>
      <c r="AU71" s="27" t="str">
        <f t="shared" si="46"/>
        <v/>
      </c>
      <c r="AV71" s="31" t="str">
        <f>IF($AO71="","",($AU71-1)*VLOOKUP($AO71,'4.号俸表設計'!$V$4:$AF$13,3,FALSE))</f>
        <v/>
      </c>
      <c r="AW71" s="31" t="str">
        <f t="shared" si="31"/>
        <v/>
      </c>
      <c r="AX71" s="31" t="str">
        <f>IF($AO71="","",IF($AW71&lt;=0,0,ROUNDUP($AW71/VLOOKUP($AO71,'4.号俸表設計'!$V$4:$AF$13,6,FALSE),0)))</f>
        <v/>
      </c>
      <c r="AY71" s="31" t="str">
        <f t="shared" si="47"/>
        <v/>
      </c>
      <c r="AZ71" s="168" t="str">
        <f t="shared" si="48"/>
        <v/>
      </c>
      <c r="BA71" s="27" t="str">
        <f>IF($AO71="","",VLOOKUP($AO71,'4.号俸表設計'!$V$4:$AF$13,9,FALSE))</f>
        <v/>
      </c>
      <c r="BB71" s="27" t="str">
        <f>IF($AO71="","",VLOOKUP($AO71,'4.号俸表設計'!$V$4:$AF$13,10,FALSE))</f>
        <v/>
      </c>
      <c r="BC71" s="33" t="str">
        <f>IF($C71="","",INDEX('6.参照データ'!$D$6:$AW$35,MATCH($AZ71,'6.参照データ'!$D$6:$D$35,0),MATCH($AP71,'6.参照データ'!$D$6:$AW$6,0)))</f>
        <v/>
      </c>
      <c r="BD71" s="33" t="str">
        <f t="shared" si="49"/>
        <v/>
      </c>
      <c r="BE71" s="33" t="str">
        <f t="shared" si="50"/>
        <v/>
      </c>
      <c r="BF71" s="607"/>
      <c r="BG71" s="33" t="str">
        <f t="shared" si="51"/>
        <v/>
      </c>
      <c r="BH71" s="33" t="str">
        <f t="shared" si="52"/>
        <v/>
      </c>
      <c r="BI71" s="33" t="str">
        <f t="shared" si="53"/>
        <v/>
      </c>
      <c r="BJ71" s="148" t="str">
        <f t="shared" si="54"/>
        <v/>
      </c>
      <c r="BK71" s="604"/>
      <c r="BL71" s="604"/>
      <c r="BM71" s="604"/>
      <c r="BN71" s="604"/>
      <c r="BO71" s="151" t="str">
        <f t="shared" si="55"/>
        <v/>
      </c>
      <c r="BP71" s="33" t="str">
        <f t="shared" si="56"/>
        <v/>
      </c>
      <c r="BQ71" s="180" t="str">
        <f t="shared" si="57"/>
        <v/>
      </c>
      <c r="BR71" s="185" t="str">
        <f t="shared" si="58"/>
        <v/>
      </c>
    </row>
    <row r="72" spans="1:70" x14ac:dyDescent="0.2">
      <c r="A72" s="71" t="str">
        <f>IF(C72="","",COUNTA($C$10:C72))</f>
        <v/>
      </c>
      <c r="B72" s="598"/>
      <c r="C72" s="598"/>
      <c r="D72" s="599"/>
      <c r="E72" s="600" t="s">
        <v>71</v>
      </c>
      <c r="F72" s="601"/>
      <c r="G72" s="601"/>
      <c r="H72" s="203" t="str">
        <f t="shared" si="22"/>
        <v/>
      </c>
      <c r="I72" s="602"/>
      <c r="J72" s="602"/>
      <c r="K72" s="58" t="str">
        <f t="shared" si="33"/>
        <v/>
      </c>
      <c r="L72" s="58" t="str">
        <f t="shared" si="34"/>
        <v/>
      </c>
      <c r="M72" s="58" t="str">
        <f t="shared" si="35"/>
        <v/>
      </c>
      <c r="N72" s="58" t="str">
        <f t="shared" si="36"/>
        <v/>
      </c>
      <c r="O72" s="211" t="str">
        <f>IF($C72="","",VLOOKUP($K72,'2.年齢給'!$B$7:$C$53,2))</f>
        <v/>
      </c>
      <c r="P72" s="211" t="str">
        <f>IF($C72="","",INDEX('6.参照データ'!$D$6:$AW$36,MATCH($F72,'6.参照データ'!$D$6:$D$36,0),MATCH($H72,'6.参照データ'!$D$6:$AW$6,0)))</f>
        <v/>
      </c>
      <c r="Q72" s="603" t="s">
        <v>71</v>
      </c>
      <c r="R72" s="603"/>
      <c r="S72" s="61" t="str">
        <f t="shared" si="23"/>
        <v/>
      </c>
      <c r="T72" s="604"/>
      <c r="U72" s="604"/>
      <c r="V72" s="604"/>
      <c r="W72" s="604"/>
      <c r="X72" s="65" t="str">
        <f t="shared" si="37"/>
        <v/>
      </c>
      <c r="Y72" s="66" t="str">
        <f t="shared" si="38"/>
        <v/>
      </c>
      <c r="Z72" s="131" t="str">
        <f t="shared" si="39"/>
        <v/>
      </c>
      <c r="AA72" s="131" t="str">
        <f t="shared" si="40"/>
        <v/>
      </c>
      <c r="AB72" s="39" t="str">
        <f>IF($C72="","",IF($Z72&gt;$AA$7,0,VLOOKUP($Z72,'2.年齢給'!$B$7:$C$53,2)))</f>
        <v/>
      </c>
      <c r="AC72" s="125" t="str">
        <f t="shared" si="41"/>
        <v/>
      </c>
      <c r="AD72" s="606"/>
      <c r="AE72" s="77" t="str">
        <f t="shared" si="25"/>
        <v/>
      </c>
      <c r="AF72" s="27" t="str">
        <f t="shared" si="42"/>
        <v/>
      </c>
      <c r="AG72" s="27" t="str">
        <f>IF($AE72="","",VLOOKUP($AE72,'4.号俸表設計'!$V$4:$AF$13,10,FALSE))</f>
        <v/>
      </c>
      <c r="AH72" s="27" t="str">
        <f t="shared" si="26"/>
        <v/>
      </c>
      <c r="AI72" s="27" t="str">
        <f t="shared" si="43"/>
        <v/>
      </c>
      <c r="AJ72" s="27" t="str">
        <f t="shared" si="27"/>
        <v/>
      </c>
      <c r="AK72" s="33" t="str">
        <f>IF($C72="","",INDEX('6.参照データ'!$D$6:$AW$36,MATCH($AI72,'6.参照データ'!$D$6:$D$36,0),MATCH($AJ72,'6.参照データ'!$D$6:$AW$6,0)))</f>
        <v/>
      </c>
      <c r="AL72" s="33" t="str">
        <f t="shared" si="44"/>
        <v/>
      </c>
      <c r="AM72" s="27" t="str">
        <f t="shared" si="28"/>
        <v/>
      </c>
      <c r="AN72" s="606"/>
      <c r="AO72" s="168" t="str">
        <f t="shared" si="29"/>
        <v/>
      </c>
      <c r="AP72" s="27" t="str">
        <f t="shared" si="30"/>
        <v/>
      </c>
      <c r="AQ72" s="31" t="str">
        <f>IF($C72="","",IF($AD72="","",IF($AO72=AM72,0,VLOOKUP($AO72,'4.号俸表設計'!$V$20:$X$29,3,FALSE)-VLOOKUP('1.メイン'!$AM72,'4.号俸表設計'!$V$20:$X$29,3,FALSE))))</f>
        <v/>
      </c>
      <c r="AR72" s="27" t="str">
        <f>IF($C72="","",IF($AM72=$AO72,0,VLOOKUP($AO72,'4.号俸表設計'!$V$4:$AF$13,2,FALSE)))</f>
        <v/>
      </c>
      <c r="AS72" s="27" t="str">
        <f t="shared" si="45"/>
        <v/>
      </c>
      <c r="AT72" s="27" t="str">
        <f>IF($AO72="","",IF($AS72=0,0,ROUNDUP($AS72/VLOOKUP('1.メイン'!$AO72,'4.号俸表設計'!$V$4:$AF$13,3,FALSE),0)+1))</f>
        <v/>
      </c>
      <c r="AU72" s="27" t="str">
        <f t="shared" si="46"/>
        <v/>
      </c>
      <c r="AV72" s="31" t="str">
        <f>IF($AO72="","",($AU72-1)*VLOOKUP($AO72,'4.号俸表設計'!$V$4:$AF$13,3,FALSE))</f>
        <v/>
      </c>
      <c r="AW72" s="31" t="str">
        <f t="shared" si="31"/>
        <v/>
      </c>
      <c r="AX72" s="31" t="str">
        <f>IF($AO72="","",IF($AW72&lt;=0,0,ROUNDUP($AW72/VLOOKUP($AO72,'4.号俸表設計'!$V$4:$AF$13,6,FALSE),0)))</f>
        <v/>
      </c>
      <c r="AY72" s="31" t="str">
        <f t="shared" si="47"/>
        <v/>
      </c>
      <c r="AZ72" s="168" t="str">
        <f t="shared" si="48"/>
        <v/>
      </c>
      <c r="BA72" s="27" t="str">
        <f>IF($AO72="","",VLOOKUP($AO72,'4.号俸表設計'!$V$4:$AF$13,9,FALSE))</f>
        <v/>
      </c>
      <c r="BB72" s="27" t="str">
        <f>IF($AO72="","",VLOOKUP($AO72,'4.号俸表設計'!$V$4:$AF$13,10,FALSE))</f>
        <v/>
      </c>
      <c r="BC72" s="33" t="str">
        <f>IF($C72="","",INDEX('6.参照データ'!$D$6:$AW$35,MATCH($AZ72,'6.参照データ'!$D$6:$D$35,0),MATCH($AP72,'6.参照データ'!$D$6:$AW$6,0)))</f>
        <v/>
      </c>
      <c r="BD72" s="33" t="str">
        <f t="shared" si="49"/>
        <v/>
      </c>
      <c r="BE72" s="33" t="str">
        <f t="shared" si="50"/>
        <v/>
      </c>
      <c r="BF72" s="607"/>
      <c r="BG72" s="33" t="str">
        <f t="shared" si="51"/>
        <v/>
      </c>
      <c r="BH72" s="33" t="str">
        <f t="shared" si="52"/>
        <v/>
      </c>
      <c r="BI72" s="33" t="str">
        <f t="shared" si="53"/>
        <v/>
      </c>
      <c r="BJ72" s="148" t="str">
        <f t="shared" si="54"/>
        <v/>
      </c>
      <c r="BK72" s="604"/>
      <c r="BL72" s="604"/>
      <c r="BM72" s="604"/>
      <c r="BN72" s="604"/>
      <c r="BO72" s="151" t="str">
        <f t="shared" si="55"/>
        <v/>
      </c>
      <c r="BP72" s="33" t="str">
        <f t="shared" si="56"/>
        <v/>
      </c>
      <c r="BQ72" s="180" t="str">
        <f t="shared" si="57"/>
        <v/>
      </c>
      <c r="BR72" s="185" t="str">
        <f t="shared" si="58"/>
        <v/>
      </c>
    </row>
    <row r="73" spans="1:70" x14ac:dyDescent="0.2">
      <c r="A73" s="71" t="str">
        <f>IF(C73="","",COUNTA($C$10:C73))</f>
        <v/>
      </c>
      <c r="B73" s="598"/>
      <c r="C73" s="598"/>
      <c r="D73" s="599"/>
      <c r="E73" s="600" t="s">
        <v>71</v>
      </c>
      <c r="F73" s="601"/>
      <c r="G73" s="601"/>
      <c r="H73" s="203" t="str">
        <f t="shared" si="22"/>
        <v/>
      </c>
      <c r="I73" s="602"/>
      <c r="J73" s="602"/>
      <c r="K73" s="58" t="str">
        <f t="shared" si="33"/>
        <v/>
      </c>
      <c r="L73" s="58" t="str">
        <f t="shared" si="34"/>
        <v/>
      </c>
      <c r="M73" s="58" t="str">
        <f t="shared" si="35"/>
        <v/>
      </c>
      <c r="N73" s="58" t="str">
        <f t="shared" si="36"/>
        <v/>
      </c>
      <c r="O73" s="211" t="str">
        <f>IF($C73="","",VLOOKUP($K73,'2.年齢給'!$B$7:$C$53,2))</f>
        <v/>
      </c>
      <c r="P73" s="211" t="str">
        <f>IF($C73="","",INDEX('6.参照データ'!$D$6:$AW$36,MATCH($F73,'6.参照データ'!$D$6:$D$36,0),MATCH($H73,'6.参照データ'!$D$6:$AW$6,0)))</f>
        <v/>
      </c>
      <c r="Q73" s="603" t="s">
        <v>71</v>
      </c>
      <c r="R73" s="603"/>
      <c r="S73" s="61" t="str">
        <f t="shared" si="23"/>
        <v/>
      </c>
      <c r="T73" s="604"/>
      <c r="U73" s="604"/>
      <c r="V73" s="604"/>
      <c r="W73" s="604"/>
      <c r="X73" s="65" t="str">
        <f t="shared" si="37"/>
        <v/>
      </c>
      <c r="Y73" s="66" t="str">
        <f t="shared" si="38"/>
        <v/>
      </c>
      <c r="Z73" s="131" t="str">
        <f t="shared" si="39"/>
        <v/>
      </c>
      <c r="AA73" s="131" t="str">
        <f t="shared" si="40"/>
        <v/>
      </c>
      <c r="AB73" s="39" t="str">
        <f>IF($C73="","",IF($Z73&gt;$AA$7,0,VLOOKUP($Z73,'2.年齢給'!$B$7:$C$53,2)))</f>
        <v/>
      </c>
      <c r="AC73" s="125" t="str">
        <f t="shared" si="41"/>
        <v/>
      </c>
      <c r="AD73" s="606"/>
      <c r="AE73" s="77" t="str">
        <f t="shared" si="25"/>
        <v/>
      </c>
      <c r="AF73" s="27" t="str">
        <f t="shared" si="42"/>
        <v/>
      </c>
      <c r="AG73" s="27" t="str">
        <f>IF($AE73="","",VLOOKUP($AE73,'4.号俸表設計'!$V$4:$AF$13,10,FALSE))</f>
        <v/>
      </c>
      <c r="AH73" s="27" t="str">
        <f t="shared" si="26"/>
        <v/>
      </c>
      <c r="AI73" s="27" t="str">
        <f t="shared" si="43"/>
        <v/>
      </c>
      <c r="AJ73" s="27" t="str">
        <f t="shared" si="27"/>
        <v/>
      </c>
      <c r="AK73" s="33" t="str">
        <f>IF($C73="","",INDEX('6.参照データ'!$D$6:$AW$36,MATCH($AI73,'6.参照データ'!$D$6:$D$36,0),MATCH($AJ73,'6.参照データ'!$D$6:$AW$6,0)))</f>
        <v/>
      </c>
      <c r="AL73" s="33" t="str">
        <f t="shared" si="44"/>
        <v/>
      </c>
      <c r="AM73" s="27" t="str">
        <f t="shared" si="28"/>
        <v/>
      </c>
      <c r="AN73" s="606"/>
      <c r="AO73" s="168" t="str">
        <f t="shared" si="29"/>
        <v/>
      </c>
      <c r="AP73" s="27" t="str">
        <f t="shared" si="30"/>
        <v/>
      </c>
      <c r="AQ73" s="31" t="str">
        <f>IF($C73="","",IF($AD73="","",IF($AO73=AM73,0,VLOOKUP($AO73,'4.号俸表設計'!$V$20:$X$29,3,FALSE)-VLOOKUP('1.メイン'!$AM73,'4.号俸表設計'!$V$20:$X$29,3,FALSE))))</f>
        <v/>
      </c>
      <c r="AR73" s="27" t="str">
        <f>IF($C73="","",IF($AM73=$AO73,0,VLOOKUP($AO73,'4.号俸表設計'!$V$4:$AF$13,2,FALSE)))</f>
        <v/>
      </c>
      <c r="AS73" s="27" t="str">
        <f t="shared" si="45"/>
        <v/>
      </c>
      <c r="AT73" s="27" t="str">
        <f>IF($AO73="","",IF($AS73=0,0,ROUNDUP($AS73/VLOOKUP('1.メイン'!$AO73,'4.号俸表設計'!$V$4:$AF$13,3,FALSE),0)+1))</f>
        <v/>
      </c>
      <c r="AU73" s="27" t="str">
        <f t="shared" si="46"/>
        <v/>
      </c>
      <c r="AV73" s="31" t="str">
        <f>IF($AO73="","",($AU73-1)*VLOOKUP($AO73,'4.号俸表設計'!$V$4:$AF$13,3,FALSE))</f>
        <v/>
      </c>
      <c r="AW73" s="31" t="str">
        <f t="shared" si="31"/>
        <v/>
      </c>
      <c r="AX73" s="31" t="str">
        <f>IF($AO73="","",IF($AW73&lt;=0,0,ROUNDUP($AW73/VLOOKUP($AO73,'4.号俸表設計'!$V$4:$AF$13,6,FALSE),0)))</f>
        <v/>
      </c>
      <c r="AY73" s="31" t="str">
        <f t="shared" si="47"/>
        <v/>
      </c>
      <c r="AZ73" s="168" t="str">
        <f t="shared" si="48"/>
        <v/>
      </c>
      <c r="BA73" s="27" t="str">
        <f>IF($AO73="","",VLOOKUP($AO73,'4.号俸表設計'!$V$4:$AF$13,9,FALSE))</f>
        <v/>
      </c>
      <c r="BB73" s="27" t="str">
        <f>IF($AO73="","",VLOOKUP($AO73,'4.号俸表設計'!$V$4:$AF$13,10,FALSE))</f>
        <v/>
      </c>
      <c r="BC73" s="33" t="str">
        <f>IF($C73="","",INDEX('6.参照データ'!$D$6:$AW$35,MATCH($AZ73,'6.参照データ'!$D$6:$D$35,0),MATCH($AP73,'6.参照データ'!$D$6:$AW$6,0)))</f>
        <v/>
      </c>
      <c r="BD73" s="33" t="str">
        <f t="shared" si="49"/>
        <v/>
      </c>
      <c r="BE73" s="33" t="str">
        <f t="shared" si="50"/>
        <v/>
      </c>
      <c r="BF73" s="607"/>
      <c r="BG73" s="33" t="str">
        <f t="shared" si="51"/>
        <v/>
      </c>
      <c r="BH73" s="33" t="str">
        <f t="shared" si="52"/>
        <v/>
      </c>
      <c r="BI73" s="33" t="str">
        <f t="shared" si="53"/>
        <v/>
      </c>
      <c r="BJ73" s="148" t="str">
        <f t="shared" si="54"/>
        <v/>
      </c>
      <c r="BK73" s="604"/>
      <c r="BL73" s="604"/>
      <c r="BM73" s="604"/>
      <c r="BN73" s="604"/>
      <c r="BO73" s="151" t="str">
        <f t="shared" si="55"/>
        <v/>
      </c>
      <c r="BP73" s="33" t="str">
        <f t="shared" si="56"/>
        <v/>
      </c>
      <c r="BQ73" s="180" t="str">
        <f t="shared" si="57"/>
        <v/>
      </c>
      <c r="BR73" s="185" t="str">
        <f t="shared" si="58"/>
        <v/>
      </c>
    </row>
    <row r="74" spans="1:70" x14ac:dyDescent="0.2">
      <c r="A74" s="71" t="str">
        <f>IF(C74="","",COUNTA($C$10:C74))</f>
        <v/>
      </c>
      <c r="B74" s="598"/>
      <c r="C74" s="598"/>
      <c r="D74" s="599"/>
      <c r="E74" s="600" t="s">
        <v>71</v>
      </c>
      <c r="F74" s="601"/>
      <c r="G74" s="601"/>
      <c r="H74" s="203" t="str">
        <f t="shared" si="22"/>
        <v/>
      </c>
      <c r="I74" s="602"/>
      <c r="J74" s="602"/>
      <c r="K74" s="58" t="str">
        <f t="shared" si="33"/>
        <v/>
      </c>
      <c r="L74" s="58" t="str">
        <f t="shared" si="34"/>
        <v/>
      </c>
      <c r="M74" s="58" t="str">
        <f t="shared" si="35"/>
        <v/>
      </c>
      <c r="N74" s="58" t="str">
        <f t="shared" si="36"/>
        <v/>
      </c>
      <c r="O74" s="211" t="str">
        <f>IF($C74="","",VLOOKUP($K74,'2.年齢給'!$B$7:$C$53,2))</f>
        <v/>
      </c>
      <c r="P74" s="211" t="str">
        <f>IF($C74="","",INDEX('6.参照データ'!$D$6:$AW$36,MATCH($F74,'6.参照データ'!$D$6:$D$36,0),MATCH($H74,'6.参照データ'!$D$6:$AW$6,0)))</f>
        <v/>
      </c>
      <c r="Q74" s="603" t="s">
        <v>71</v>
      </c>
      <c r="R74" s="603"/>
      <c r="S74" s="61" t="str">
        <f t="shared" si="23"/>
        <v/>
      </c>
      <c r="T74" s="604"/>
      <c r="U74" s="604"/>
      <c r="V74" s="604"/>
      <c r="W74" s="604"/>
      <c r="X74" s="65" t="str">
        <f t="shared" ref="X74:X105" si="59">IF(C74="","",SUM(T74:W74))</f>
        <v/>
      </c>
      <c r="Y74" s="66" t="str">
        <f t="shared" ref="Y74:Y105" si="60">IF(C74="","",S74+X74)</f>
        <v/>
      </c>
      <c r="Z74" s="131" t="str">
        <f t="shared" ref="Z74:Z105" si="61">IF($I74="","",DATEDIF($I74-1,$Z$5,"Y"))</f>
        <v/>
      </c>
      <c r="AA74" s="131" t="str">
        <f t="shared" ref="AA74:AA105" si="62">IF($I74="","",DATEDIF($I74-1,$Z$5,"Ym"))</f>
        <v/>
      </c>
      <c r="AB74" s="39" t="str">
        <f>IF($C74="","",IF($Z74&gt;$AA$7,0,VLOOKUP($Z74,'2.年齢給'!$B$7:$C$53,2)))</f>
        <v/>
      </c>
      <c r="AC74" s="125" t="str">
        <f t="shared" ref="AC74:AC105" si="63">IF($C74="","",IF($Z74=$AA$7,"",$AB74-$O74))</f>
        <v/>
      </c>
      <c r="AD74" s="606"/>
      <c r="AE74" s="77" t="str">
        <f t="shared" si="25"/>
        <v/>
      </c>
      <c r="AF74" s="27" t="str">
        <f t="shared" ref="AF74:AF105" si="64">IF($C74="","",$F74)</f>
        <v/>
      </c>
      <c r="AG74" s="27" t="str">
        <f>IF($AE74="","",VLOOKUP($AE74,'4.号俸表設計'!$V$4:$AF$13,10,FALSE))</f>
        <v/>
      </c>
      <c r="AH74" s="27" t="str">
        <f t="shared" si="26"/>
        <v/>
      </c>
      <c r="AI74" s="27" t="str">
        <f t="shared" ref="AI74:AI105" si="65">IF($C74="","",IF($AE74="","",IF($AF74+$AH74&gt;=$AG74,$AG74,$AF74+$AH74)))</f>
        <v/>
      </c>
      <c r="AJ74" s="27" t="str">
        <f t="shared" si="27"/>
        <v/>
      </c>
      <c r="AK74" s="33" t="str">
        <f>IF($C74="","",INDEX('6.参照データ'!$D$6:$AW$36,MATCH($AI74,'6.参照データ'!$D$6:$D$36,0),MATCH($AJ74,'6.参照データ'!$D$6:$AW$6,0)))</f>
        <v/>
      </c>
      <c r="AL74" s="33" t="str">
        <f t="shared" ref="AL74:AL105" si="66">IF($C74="","",IF($AD74="","",$AK74-$P74))</f>
        <v/>
      </c>
      <c r="AM74" s="27" t="str">
        <f t="shared" si="28"/>
        <v/>
      </c>
      <c r="AN74" s="606"/>
      <c r="AO74" s="168" t="str">
        <f t="shared" si="29"/>
        <v/>
      </c>
      <c r="AP74" s="27" t="str">
        <f t="shared" si="30"/>
        <v/>
      </c>
      <c r="AQ74" s="31" t="str">
        <f>IF($C74="","",IF($AD74="","",IF($AO74=AM74,0,VLOOKUP($AO74,'4.号俸表設計'!$V$20:$X$29,3,FALSE)-VLOOKUP('1.メイン'!$AM74,'4.号俸表設計'!$V$20:$X$29,3,FALSE))))</f>
        <v/>
      </c>
      <c r="AR74" s="27" t="str">
        <f>IF($C74="","",IF($AM74=$AO74,0,VLOOKUP($AO74,'4.号俸表設計'!$V$4:$AF$13,2,FALSE)))</f>
        <v/>
      </c>
      <c r="AS74" s="27" t="str">
        <f t="shared" ref="AS74:AS105" si="67">IF($C74="","",IF($AM74=AO74,0,$AK74-$AR74+$AQ74))</f>
        <v/>
      </c>
      <c r="AT74" s="27" t="str">
        <f>IF($AO74="","",IF($AS74=0,0,ROUNDUP($AS74/VLOOKUP('1.メイン'!$AO74,'4.号俸表設計'!$V$4:$AF$13,3,FALSE),0)+1))</f>
        <v/>
      </c>
      <c r="AU74" s="27" t="str">
        <f t="shared" ref="AU74:AU105" si="68">IF($AO74="","",IF($AM74=$AO74,0,IF($AT74&lt;=0,1,IF($AT74&gt;=$BA74,$BA74,$AT74))))</f>
        <v/>
      </c>
      <c r="AV74" s="31" t="str">
        <f>IF($AO74="","",($AU74-1)*VLOOKUP($AO74,'4.号俸表設計'!$V$4:$AF$13,3,FALSE))</f>
        <v/>
      </c>
      <c r="AW74" s="31" t="str">
        <f t="shared" si="31"/>
        <v/>
      </c>
      <c r="AX74" s="31" t="str">
        <f>IF($AO74="","",IF($AW74&lt;=0,0,ROUNDUP($AW74/VLOOKUP($AO74,'4.号俸表設計'!$V$4:$AF$13,6,FALSE),0)))</f>
        <v/>
      </c>
      <c r="AY74" s="31" t="str">
        <f t="shared" ref="AY74:AY105" si="69">IF($AO74="","",IF($AU74+$AX74&gt;=$BB74,$BB74,$AU74+$AX74))</f>
        <v/>
      </c>
      <c r="AZ74" s="168" t="str">
        <f t="shared" ref="AZ74:AZ105" si="70">IF($C74="","",IF($AM74=$AO74,$AI74,$AY74))</f>
        <v/>
      </c>
      <c r="BA74" s="27" t="str">
        <f>IF($AO74="","",VLOOKUP($AO74,'4.号俸表設計'!$V$4:$AF$13,9,FALSE))</f>
        <v/>
      </c>
      <c r="BB74" s="27" t="str">
        <f>IF($AO74="","",VLOOKUP($AO74,'4.号俸表設計'!$V$4:$AF$13,10,FALSE))</f>
        <v/>
      </c>
      <c r="BC74" s="33" t="str">
        <f>IF($C74="","",INDEX('6.参照データ'!$D$6:$AW$35,MATCH($AZ74,'6.参照データ'!$D$6:$D$35,0),MATCH($AP74,'6.参照データ'!$D$6:$AW$6,0)))</f>
        <v/>
      </c>
      <c r="BD74" s="33" t="str">
        <f t="shared" ref="BD74:BD105" si="71">IF($C74="","",IF($AP74="","",$BC74-$P74))</f>
        <v/>
      </c>
      <c r="BE74" s="33" t="str">
        <f t="shared" ref="BE74:BE105" si="72">IF($AO74="","",$Q74)</f>
        <v/>
      </c>
      <c r="BF74" s="607"/>
      <c r="BG74" s="33" t="str">
        <f t="shared" ref="BG74:BG105" si="73">IF($AO74="","",$BE74+$BF74)</f>
        <v/>
      </c>
      <c r="BH74" s="33" t="str">
        <f t="shared" ref="BH74:BH105" si="74">IF($AO74="","",$AB74+$BC74+$BG74)</f>
        <v/>
      </c>
      <c r="BI74" s="33" t="str">
        <f t="shared" ref="BI74:BI105" si="75">IF($AO74="","",$BH74-$S74)</f>
        <v/>
      </c>
      <c r="BJ74" s="148" t="str">
        <f t="shared" ref="BJ74:BJ105" si="76">IF($AO74="","",$BI74/$S74)</f>
        <v/>
      </c>
      <c r="BK74" s="604"/>
      <c r="BL74" s="604"/>
      <c r="BM74" s="604"/>
      <c r="BN74" s="604"/>
      <c r="BO74" s="151" t="str">
        <f t="shared" ref="BO74:BO105" si="77">IF(AO74="","",SUM(BK74:BN74))</f>
        <v/>
      </c>
      <c r="BP74" s="33" t="str">
        <f t="shared" ref="BP74:BP105" si="78">IF($AO74="","",$BH74+$BO74)</f>
        <v/>
      </c>
      <c r="BQ74" s="180" t="str">
        <f t="shared" ref="BQ74:BQ105" si="79">IF($AO74="","",$BP74-$Y74)</f>
        <v/>
      </c>
      <c r="BR74" s="185" t="str">
        <f t="shared" ref="BR74:BR105" si="80">IF($AO74="","",$BQ74/$Y74)</f>
        <v/>
      </c>
    </row>
    <row r="75" spans="1:70" x14ac:dyDescent="0.2">
      <c r="A75" s="71" t="str">
        <f>IF(C75="","",COUNTA($C$10:C75))</f>
        <v/>
      </c>
      <c r="B75" s="598"/>
      <c r="C75" s="598"/>
      <c r="D75" s="599"/>
      <c r="E75" s="600" t="s">
        <v>71</v>
      </c>
      <c r="F75" s="601"/>
      <c r="G75" s="601"/>
      <c r="H75" s="203" t="str">
        <f t="shared" ref="H75:H138" si="81">IF($E75="","",$E75&amp;$G75)</f>
        <v/>
      </c>
      <c r="I75" s="602"/>
      <c r="J75" s="602"/>
      <c r="K75" s="58" t="str">
        <f t="shared" si="33"/>
        <v/>
      </c>
      <c r="L75" s="58" t="str">
        <f t="shared" si="34"/>
        <v/>
      </c>
      <c r="M75" s="58" t="str">
        <f t="shared" si="35"/>
        <v/>
      </c>
      <c r="N75" s="58" t="str">
        <f t="shared" si="36"/>
        <v/>
      </c>
      <c r="O75" s="211" t="str">
        <f>IF($C75="","",VLOOKUP($K75,'2.年齢給'!$B$7:$C$53,2))</f>
        <v/>
      </c>
      <c r="P75" s="211" t="str">
        <f>IF($C75="","",INDEX('6.参照データ'!$D$6:$AW$36,MATCH($F75,'6.参照データ'!$D$6:$D$36,0),MATCH($H75,'6.参照データ'!$D$6:$AW$6,0)))</f>
        <v/>
      </c>
      <c r="Q75" s="603" t="s">
        <v>71</v>
      </c>
      <c r="R75" s="603"/>
      <c r="S75" s="61" t="str">
        <f t="shared" ref="S75:S138" si="82">IF($C75="","",SUM(O75:R75))</f>
        <v/>
      </c>
      <c r="T75" s="604"/>
      <c r="U75" s="604"/>
      <c r="V75" s="604"/>
      <c r="W75" s="604"/>
      <c r="X75" s="65" t="str">
        <f t="shared" si="59"/>
        <v/>
      </c>
      <c r="Y75" s="66" t="str">
        <f t="shared" si="60"/>
        <v/>
      </c>
      <c r="Z75" s="131" t="str">
        <f t="shared" si="61"/>
        <v/>
      </c>
      <c r="AA75" s="131" t="str">
        <f t="shared" si="62"/>
        <v/>
      </c>
      <c r="AB75" s="39" t="str">
        <f>IF($C75="","",IF($Z75&gt;$AA$7,0,VLOOKUP($Z75,'2.年齢給'!$B$7:$C$53,2)))</f>
        <v/>
      </c>
      <c r="AC75" s="125" t="str">
        <f t="shared" si="63"/>
        <v/>
      </c>
      <c r="AD75" s="606"/>
      <c r="AE75" s="77" t="str">
        <f t="shared" ref="AE75:AE138" si="83">IF($C75="","",$E75)</f>
        <v/>
      </c>
      <c r="AF75" s="27" t="str">
        <f t="shared" si="64"/>
        <v/>
      </c>
      <c r="AG75" s="27" t="str">
        <f>IF($AE75="","",VLOOKUP($AE75,'4.号俸表設計'!$V$4:$AF$13,10,FALSE))</f>
        <v/>
      </c>
      <c r="AH75" s="27" t="str">
        <f t="shared" ref="AH75:AH138" si="84">IF($C75="","",IF($AD75="","",IF($Z75&lt;$Z$7,$AE$2,IF($Z75&gt;=$Z$7,$AF$2,$AE$2))))</f>
        <v/>
      </c>
      <c r="AI75" s="27" t="str">
        <f t="shared" si="65"/>
        <v/>
      </c>
      <c r="AJ75" s="27" t="str">
        <f t="shared" ref="AJ75:AJ138" si="85">IF($C75="","",IF($AD75="","",$AE75&amp;$AD75))</f>
        <v/>
      </c>
      <c r="AK75" s="33" t="str">
        <f>IF($C75="","",INDEX('6.参照データ'!$D$6:$AW$36,MATCH($AI75,'6.参照データ'!$D$6:$D$36,0),MATCH($AJ75,'6.参照データ'!$D$6:$AW$6,0)))</f>
        <v/>
      </c>
      <c r="AL75" s="33" t="str">
        <f t="shared" si="66"/>
        <v/>
      </c>
      <c r="AM75" s="27" t="str">
        <f t="shared" ref="AM75:AM138" si="86">IF($AE75="","",$AE75)</f>
        <v/>
      </c>
      <c r="AN75" s="606"/>
      <c r="AO75" s="168" t="str">
        <f t="shared" ref="AO75:AO138" si="87">IF($C75="","",IF($AN75="",$AM75,$AN75))</f>
        <v/>
      </c>
      <c r="AP75" s="27" t="str">
        <f t="shared" ref="AP75:AP138" si="88">IF($C75="","",IF($AD75="","",IF($AN75="",$AJ75,$AN75&amp;$AN$3)))</f>
        <v/>
      </c>
      <c r="AQ75" s="31" t="str">
        <f>IF($C75="","",IF($AD75="","",IF($AO75=AM75,0,VLOOKUP($AO75,'4.号俸表設計'!$V$20:$X$29,3,FALSE)-VLOOKUP('1.メイン'!$AM75,'4.号俸表設計'!$V$20:$X$29,3,FALSE))))</f>
        <v/>
      </c>
      <c r="AR75" s="27" t="str">
        <f>IF($C75="","",IF($AM75=$AO75,0,VLOOKUP($AO75,'4.号俸表設計'!$V$4:$AF$13,2,FALSE)))</f>
        <v/>
      </c>
      <c r="AS75" s="27" t="str">
        <f t="shared" si="67"/>
        <v/>
      </c>
      <c r="AT75" s="27" t="str">
        <f>IF($AO75="","",IF($AS75=0,0,ROUNDUP($AS75/VLOOKUP('1.メイン'!$AO75,'4.号俸表設計'!$V$4:$AF$13,3,FALSE),0)+1))</f>
        <v/>
      </c>
      <c r="AU75" s="27" t="str">
        <f t="shared" si="68"/>
        <v/>
      </c>
      <c r="AV75" s="31" t="str">
        <f>IF($AO75="","",($AU75-1)*VLOOKUP($AO75,'4.号俸表設計'!$V$4:$AF$13,3,FALSE))</f>
        <v/>
      </c>
      <c r="AW75" s="31" t="str">
        <f t="shared" ref="AW75:AW138" si="89">IF($AO75="","",IF($AV75&lt;=0,0,$AS75-$AV75))</f>
        <v/>
      </c>
      <c r="AX75" s="31" t="str">
        <f>IF($AO75="","",IF($AW75&lt;=0,0,ROUNDUP($AW75/VLOOKUP($AO75,'4.号俸表設計'!$V$4:$AF$13,6,FALSE),0)))</f>
        <v/>
      </c>
      <c r="AY75" s="31" t="str">
        <f t="shared" si="69"/>
        <v/>
      </c>
      <c r="AZ75" s="168" t="str">
        <f t="shared" si="70"/>
        <v/>
      </c>
      <c r="BA75" s="27" t="str">
        <f>IF($AO75="","",VLOOKUP($AO75,'4.号俸表設計'!$V$4:$AF$13,9,FALSE))</f>
        <v/>
      </c>
      <c r="BB75" s="27" t="str">
        <f>IF($AO75="","",VLOOKUP($AO75,'4.号俸表設計'!$V$4:$AF$13,10,FALSE))</f>
        <v/>
      </c>
      <c r="BC75" s="33" t="str">
        <f>IF($C75="","",INDEX('6.参照データ'!$D$6:$AW$35,MATCH($AZ75,'6.参照データ'!$D$6:$D$35,0),MATCH($AP75,'6.参照データ'!$D$6:$AW$6,0)))</f>
        <v/>
      </c>
      <c r="BD75" s="33" t="str">
        <f t="shared" si="71"/>
        <v/>
      </c>
      <c r="BE75" s="33" t="str">
        <f t="shared" si="72"/>
        <v/>
      </c>
      <c r="BF75" s="607"/>
      <c r="BG75" s="33" t="str">
        <f t="shared" si="73"/>
        <v/>
      </c>
      <c r="BH75" s="33" t="str">
        <f t="shared" si="74"/>
        <v/>
      </c>
      <c r="BI75" s="33" t="str">
        <f t="shared" si="75"/>
        <v/>
      </c>
      <c r="BJ75" s="148" t="str">
        <f t="shared" si="76"/>
        <v/>
      </c>
      <c r="BK75" s="604"/>
      <c r="BL75" s="604"/>
      <c r="BM75" s="604"/>
      <c r="BN75" s="604"/>
      <c r="BO75" s="151" t="str">
        <f t="shared" si="77"/>
        <v/>
      </c>
      <c r="BP75" s="33" t="str">
        <f t="shared" si="78"/>
        <v/>
      </c>
      <c r="BQ75" s="180" t="str">
        <f t="shared" si="79"/>
        <v/>
      </c>
      <c r="BR75" s="185" t="str">
        <f t="shared" si="80"/>
        <v/>
      </c>
    </row>
    <row r="76" spans="1:70" x14ac:dyDescent="0.2">
      <c r="A76" s="71" t="str">
        <f>IF(C76="","",COUNTA($C$10:C76))</f>
        <v/>
      </c>
      <c r="B76" s="598"/>
      <c r="C76" s="598"/>
      <c r="D76" s="599"/>
      <c r="E76" s="600" t="s">
        <v>71</v>
      </c>
      <c r="F76" s="601"/>
      <c r="G76" s="601"/>
      <c r="H76" s="203" t="str">
        <f t="shared" si="81"/>
        <v/>
      </c>
      <c r="I76" s="602"/>
      <c r="J76" s="602"/>
      <c r="K76" s="58" t="str">
        <f t="shared" ref="K76:K139" si="90">IF(I76="","",DATEDIF(I76-1,$K$6,"Y"))</f>
        <v/>
      </c>
      <c r="L76" s="58" t="str">
        <f t="shared" ref="L76:L139" si="91">IF(I76="","",DATEDIF(I76-1,$K$6,"YM"))</f>
        <v/>
      </c>
      <c r="M76" s="58" t="str">
        <f t="shared" ref="M76:M139" si="92">IF(J76="","",DATEDIF(J76-1,$K$6,"Y"))</f>
        <v/>
      </c>
      <c r="N76" s="58" t="str">
        <f t="shared" ref="N76:N139" si="93">IF(J76="","",DATEDIF(J76-1,$K$6,"YM"))</f>
        <v/>
      </c>
      <c r="O76" s="211" t="str">
        <f>IF($C76="","",VLOOKUP($K76,'2.年齢給'!$B$7:$C$53,2))</f>
        <v/>
      </c>
      <c r="P76" s="211" t="str">
        <f>IF($C76="","",INDEX('6.参照データ'!$D$6:$AW$36,MATCH($F76,'6.参照データ'!$D$6:$D$36,0),MATCH($H76,'6.参照データ'!$D$6:$AW$6,0)))</f>
        <v/>
      </c>
      <c r="Q76" s="603" t="s">
        <v>71</v>
      </c>
      <c r="R76" s="603"/>
      <c r="S76" s="61" t="str">
        <f t="shared" si="82"/>
        <v/>
      </c>
      <c r="T76" s="604"/>
      <c r="U76" s="604"/>
      <c r="V76" s="604"/>
      <c r="W76" s="604"/>
      <c r="X76" s="65" t="str">
        <f t="shared" si="59"/>
        <v/>
      </c>
      <c r="Y76" s="66" t="str">
        <f t="shared" si="60"/>
        <v/>
      </c>
      <c r="Z76" s="131" t="str">
        <f t="shared" si="61"/>
        <v/>
      </c>
      <c r="AA76" s="131" t="str">
        <f t="shared" si="62"/>
        <v/>
      </c>
      <c r="AB76" s="39" t="str">
        <f>IF($C76="","",IF($Z76&gt;$AA$7,0,VLOOKUP($Z76,'2.年齢給'!$B$7:$C$53,2)))</f>
        <v/>
      </c>
      <c r="AC76" s="125" t="str">
        <f t="shared" si="63"/>
        <v/>
      </c>
      <c r="AD76" s="606"/>
      <c r="AE76" s="77" t="str">
        <f t="shared" si="83"/>
        <v/>
      </c>
      <c r="AF76" s="27" t="str">
        <f t="shared" si="64"/>
        <v/>
      </c>
      <c r="AG76" s="27" t="str">
        <f>IF($AE76="","",VLOOKUP($AE76,'4.号俸表設計'!$V$4:$AF$13,10,FALSE))</f>
        <v/>
      </c>
      <c r="AH76" s="27" t="str">
        <f t="shared" si="84"/>
        <v/>
      </c>
      <c r="AI76" s="27" t="str">
        <f t="shared" si="65"/>
        <v/>
      </c>
      <c r="AJ76" s="27" t="str">
        <f t="shared" si="85"/>
        <v/>
      </c>
      <c r="AK76" s="33" t="str">
        <f>IF($C76="","",INDEX('6.参照データ'!$D$6:$AW$36,MATCH($AI76,'6.参照データ'!$D$6:$D$36,0),MATCH($AJ76,'6.参照データ'!$D$6:$AW$6,0)))</f>
        <v/>
      </c>
      <c r="AL76" s="33" t="str">
        <f t="shared" si="66"/>
        <v/>
      </c>
      <c r="AM76" s="27" t="str">
        <f t="shared" si="86"/>
        <v/>
      </c>
      <c r="AN76" s="606"/>
      <c r="AO76" s="168" t="str">
        <f t="shared" si="87"/>
        <v/>
      </c>
      <c r="AP76" s="27" t="str">
        <f t="shared" si="88"/>
        <v/>
      </c>
      <c r="AQ76" s="31" t="str">
        <f>IF($C76="","",IF($AD76="","",IF($AO76=AM76,0,VLOOKUP($AO76,'4.号俸表設計'!$V$20:$X$29,3,FALSE)-VLOOKUP('1.メイン'!$AM76,'4.号俸表設計'!$V$20:$X$29,3,FALSE))))</f>
        <v/>
      </c>
      <c r="AR76" s="27" t="str">
        <f>IF($C76="","",IF($AM76=$AO76,0,VLOOKUP($AO76,'4.号俸表設計'!$V$4:$AF$13,2,FALSE)))</f>
        <v/>
      </c>
      <c r="AS76" s="27" t="str">
        <f t="shared" si="67"/>
        <v/>
      </c>
      <c r="AT76" s="27" t="str">
        <f>IF($AO76="","",IF($AS76=0,0,ROUNDUP($AS76/VLOOKUP('1.メイン'!$AO76,'4.号俸表設計'!$V$4:$AF$13,3,FALSE),0)+1))</f>
        <v/>
      </c>
      <c r="AU76" s="27" t="str">
        <f t="shared" si="68"/>
        <v/>
      </c>
      <c r="AV76" s="31" t="str">
        <f>IF($AO76="","",($AU76-1)*VLOOKUP($AO76,'4.号俸表設計'!$V$4:$AF$13,3,FALSE))</f>
        <v/>
      </c>
      <c r="AW76" s="31" t="str">
        <f t="shared" si="89"/>
        <v/>
      </c>
      <c r="AX76" s="31" t="str">
        <f>IF($AO76="","",IF($AW76&lt;=0,0,ROUNDUP($AW76/VLOOKUP($AO76,'4.号俸表設計'!$V$4:$AF$13,6,FALSE),0)))</f>
        <v/>
      </c>
      <c r="AY76" s="31" t="str">
        <f t="shared" si="69"/>
        <v/>
      </c>
      <c r="AZ76" s="168" t="str">
        <f t="shared" si="70"/>
        <v/>
      </c>
      <c r="BA76" s="27" t="str">
        <f>IF($AO76="","",VLOOKUP($AO76,'4.号俸表設計'!$V$4:$AF$13,9,FALSE))</f>
        <v/>
      </c>
      <c r="BB76" s="27" t="str">
        <f>IF($AO76="","",VLOOKUP($AO76,'4.号俸表設計'!$V$4:$AF$13,10,FALSE))</f>
        <v/>
      </c>
      <c r="BC76" s="33" t="str">
        <f>IF($C76="","",INDEX('6.参照データ'!$D$6:$AW$35,MATCH($AZ76,'6.参照データ'!$D$6:$D$35,0),MATCH($AP76,'6.参照データ'!$D$6:$AW$6,0)))</f>
        <v/>
      </c>
      <c r="BD76" s="33" t="str">
        <f t="shared" si="71"/>
        <v/>
      </c>
      <c r="BE76" s="33" t="str">
        <f t="shared" si="72"/>
        <v/>
      </c>
      <c r="BF76" s="607"/>
      <c r="BG76" s="33" t="str">
        <f t="shared" si="73"/>
        <v/>
      </c>
      <c r="BH76" s="33" t="str">
        <f t="shared" si="74"/>
        <v/>
      </c>
      <c r="BI76" s="33" t="str">
        <f t="shared" si="75"/>
        <v/>
      </c>
      <c r="BJ76" s="148" t="str">
        <f t="shared" si="76"/>
        <v/>
      </c>
      <c r="BK76" s="604"/>
      <c r="BL76" s="604"/>
      <c r="BM76" s="604"/>
      <c r="BN76" s="604"/>
      <c r="BO76" s="151" t="str">
        <f t="shared" si="77"/>
        <v/>
      </c>
      <c r="BP76" s="33" t="str">
        <f t="shared" si="78"/>
        <v/>
      </c>
      <c r="BQ76" s="180" t="str">
        <f t="shared" si="79"/>
        <v/>
      </c>
      <c r="BR76" s="185" t="str">
        <f t="shared" si="80"/>
        <v/>
      </c>
    </row>
    <row r="77" spans="1:70" x14ac:dyDescent="0.2">
      <c r="A77" s="71" t="str">
        <f>IF(C77="","",COUNTA($C$10:C77))</f>
        <v/>
      </c>
      <c r="B77" s="598"/>
      <c r="C77" s="598"/>
      <c r="D77" s="599"/>
      <c r="E77" s="600" t="s">
        <v>71</v>
      </c>
      <c r="F77" s="601"/>
      <c r="G77" s="601"/>
      <c r="H77" s="203" t="str">
        <f t="shared" si="81"/>
        <v/>
      </c>
      <c r="I77" s="602"/>
      <c r="J77" s="602"/>
      <c r="K77" s="58" t="str">
        <f t="shared" si="90"/>
        <v/>
      </c>
      <c r="L77" s="58" t="str">
        <f t="shared" si="91"/>
        <v/>
      </c>
      <c r="M77" s="58" t="str">
        <f t="shared" si="92"/>
        <v/>
      </c>
      <c r="N77" s="58" t="str">
        <f t="shared" si="93"/>
        <v/>
      </c>
      <c r="O77" s="211" t="str">
        <f>IF($C77="","",VLOOKUP($K77,'2.年齢給'!$B$7:$C$53,2))</f>
        <v/>
      </c>
      <c r="P77" s="211" t="str">
        <f>IF($C77="","",INDEX('6.参照データ'!$D$6:$AW$36,MATCH($F77,'6.参照データ'!$D$6:$D$36,0),MATCH($H77,'6.参照データ'!$D$6:$AW$6,0)))</f>
        <v/>
      </c>
      <c r="Q77" s="603" t="s">
        <v>71</v>
      </c>
      <c r="R77" s="603"/>
      <c r="S77" s="61" t="str">
        <f t="shared" si="82"/>
        <v/>
      </c>
      <c r="T77" s="604"/>
      <c r="U77" s="604"/>
      <c r="V77" s="604"/>
      <c r="W77" s="604"/>
      <c r="X77" s="65" t="str">
        <f t="shared" si="59"/>
        <v/>
      </c>
      <c r="Y77" s="66" t="str">
        <f t="shared" si="60"/>
        <v/>
      </c>
      <c r="Z77" s="131" t="str">
        <f t="shared" si="61"/>
        <v/>
      </c>
      <c r="AA77" s="131" t="str">
        <f t="shared" si="62"/>
        <v/>
      </c>
      <c r="AB77" s="39" t="str">
        <f>IF($C77="","",IF($Z77&gt;$AA$7,0,VLOOKUP($Z77,'2.年齢給'!$B$7:$C$53,2)))</f>
        <v/>
      </c>
      <c r="AC77" s="125" t="str">
        <f t="shared" si="63"/>
        <v/>
      </c>
      <c r="AD77" s="606"/>
      <c r="AE77" s="77" t="str">
        <f t="shared" si="83"/>
        <v/>
      </c>
      <c r="AF77" s="27" t="str">
        <f t="shared" si="64"/>
        <v/>
      </c>
      <c r="AG77" s="27" t="str">
        <f>IF($AE77="","",VLOOKUP($AE77,'4.号俸表設計'!$V$4:$AF$13,10,FALSE))</f>
        <v/>
      </c>
      <c r="AH77" s="27" t="str">
        <f t="shared" si="84"/>
        <v/>
      </c>
      <c r="AI77" s="27" t="str">
        <f t="shared" si="65"/>
        <v/>
      </c>
      <c r="AJ77" s="27" t="str">
        <f t="shared" si="85"/>
        <v/>
      </c>
      <c r="AK77" s="33" t="str">
        <f>IF($C77="","",INDEX('6.参照データ'!$D$6:$AW$36,MATCH($AI77,'6.参照データ'!$D$6:$D$36,0),MATCH($AJ77,'6.参照データ'!$D$6:$AW$6,0)))</f>
        <v/>
      </c>
      <c r="AL77" s="33" t="str">
        <f t="shared" si="66"/>
        <v/>
      </c>
      <c r="AM77" s="27" t="str">
        <f t="shared" si="86"/>
        <v/>
      </c>
      <c r="AN77" s="606"/>
      <c r="AO77" s="168" t="str">
        <f t="shared" si="87"/>
        <v/>
      </c>
      <c r="AP77" s="27" t="str">
        <f t="shared" si="88"/>
        <v/>
      </c>
      <c r="AQ77" s="31" t="str">
        <f>IF($C77="","",IF($AD77="","",IF($AO77=AM77,0,VLOOKUP($AO77,'4.号俸表設計'!$V$20:$X$29,3,FALSE)-VLOOKUP('1.メイン'!$AM77,'4.号俸表設計'!$V$20:$X$29,3,FALSE))))</f>
        <v/>
      </c>
      <c r="AR77" s="27" t="str">
        <f>IF($C77="","",IF($AM77=$AO77,0,VLOOKUP($AO77,'4.号俸表設計'!$V$4:$AF$13,2,FALSE)))</f>
        <v/>
      </c>
      <c r="AS77" s="27" t="str">
        <f t="shared" si="67"/>
        <v/>
      </c>
      <c r="AT77" s="27" t="str">
        <f>IF($AO77="","",IF($AS77=0,0,ROUNDUP($AS77/VLOOKUP('1.メイン'!$AO77,'4.号俸表設計'!$V$4:$AF$13,3,FALSE),0)+1))</f>
        <v/>
      </c>
      <c r="AU77" s="27" t="str">
        <f t="shared" si="68"/>
        <v/>
      </c>
      <c r="AV77" s="31" t="str">
        <f>IF($AO77="","",($AU77-1)*VLOOKUP($AO77,'4.号俸表設計'!$V$4:$AF$13,3,FALSE))</f>
        <v/>
      </c>
      <c r="AW77" s="31" t="str">
        <f t="shared" si="89"/>
        <v/>
      </c>
      <c r="AX77" s="31" t="str">
        <f>IF($AO77="","",IF($AW77&lt;=0,0,ROUNDUP($AW77/VLOOKUP($AO77,'4.号俸表設計'!$V$4:$AF$13,6,FALSE),0)))</f>
        <v/>
      </c>
      <c r="AY77" s="31" t="str">
        <f t="shared" si="69"/>
        <v/>
      </c>
      <c r="AZ77" s="168" t="str">
        <f t="shared" si="70"/>
        <v/>
      </c>
      <c r="BA77" s="27" t="str">
        <f>IF($AO77="","",VLOOKUP($AO77,'4.号俸表設計'!$V$4:$AF$13,9,FALSE))</f>
        <v/>
      </c>
      <c r="BB77" s="27" t="str">
        <f>IF($AO77="","",VLOOKUP($AO77,'4.号俸表設計'!$V$4:$AF$13,10,FALSE))</f>
        <v/>
      </c>
      <c r="BC77" s="33" t="str">
        <f>IF($C77="","",INDEX('6.参照データ'!$D$6:$AW$35,MATCH($AZ77,'6.参照データ'!$D$6:$D$35,0),MATCH($AP77,'6.参照データ'!$D$6:$AW$6,0)))</f>
        <v/>
      </c>
      <c r="BD77" s="33" t="str">
        <f t="shared" si="71"/>
        <v/>
      </c>
      <c r="BE77" s="33" t="str">
        <f t="shared" si="72"/>
        <v/>
      </c>
      <c r="BF77" s="607"/>
      <c r="BG77" s="33" t="str">
        <f t="shared" si="73"/>
        <v/>
      </c>
      <c r="BH77" s="33" t="str">
        <f t="shared" si="74"/>
        <v/>
      </c>
      <c r="BI77" s="33" t="str">
        <f t="shared" si="75"/>
        <v/>
      </c>
      <c r="BJ77" s="148" t="str">
        <f t="shared" si="76"/>
        <v/>
      </c>
      <c r="BK77" s="604"/>
      <c r="BL77" s="604"/>
      <c r="BM77" s="604"/>
      <c r="BN77" s="604"/>
      <c r="BO77" s="151" t="str">
        <f t="shared" si="77"/>
        <v/>
      </c>
      <c r="BP77" s="33" t="str">
        <f t="shared" si="78"/>
        <v/>
      </c>
      <c r="BQ77" s="180" t="str">
        <f t="shared" si="79"/>
        <v/>
      </c>
      <c r="BR77" s="185" t="str">
        <f t="shared" si="80"/>
        <v/>
      </c>
    </row>
    <row r="78" spans="1:70" x14ac:dyDescent="0.2">
      <c r="A78" s="71" t="str">
        <f>IF(C78="","",COUNTA($C$10:C78))</f>
        <v/>
      </c>
      <c r="B78" s="598"/>
      <c r="C78" s="598"/>
      <c r="D78" s="599"/>
      <c r="E78" s="600" t="s">
        <v>71</v>
      </c>
      <c r="F78" s="601"/>
      <c r="G78" s="601"/>
      <c r="H78" s="203" t="str">
        <f t="shared" si="81"/>
        <v/>
      </c>
      <c r="I78" s="602"/>
      <c r="J78" s="602"/>
      <c r="K78" s="58" t="str">
        <f t="shared" si="90"/>
        <v/>
      </c>
      <c r="L78" s="58" t="str">
        <f t="shared" si="91"/>
        <v/>
      </c>
      <c r="M78" s="58" t="str">
        <f t="shared" si="92"/>
        <v/>
      </c>
      <c r="N78" s="58" t="str">
        <f t="shared" si="93"/>
        <v/>
      </c>
      <c r="O78" s="211" t="str">
        <f>IF($C78="","",VLOOKUP($K78,'2.年齢給'!$B$7:$C$53,2))</f>
        <v/>
      </c>
      <c r="P78" s="211" t="str">
        <f>IF($C78="","",INDEX('6.参照データ'!$D$6:$AW$36,MATCH($F78,'6.参照データ'!$D$6:$D$36,0),MATCH($H78,'6.参照データ'!$D$6:$AW$6,0)))</f>
        <v/>
      </c>
      <c r="Q78" s="603" t="s">
        <v>71</v>
      </c>
      <c r="R78" s="603"/>
      <c r="S78" s="61" t="str">
        <f t="shared" si="82"/>
        <v/>
      </c>
      <c r="T78" s="604"/>
      <c r="U78" s="604"/>
      <c r="V78" s="604"/>
      <c r="W78" s="604"/>
      <c r="X78" s="65" t="str">
        <f t="shared" si="59"/>
        <v/>
      </c>
      <c r="Y78" s="66" t="str">
        <f t="shared" si="60"/>
        <v/>
      </c>
      <c r="Z78" s="131" t="str">
        <f t="shared" si="61"/>
        <v/>
      </c>
      <c r="AA78" s="131" t="str">
        <f t="shared" si="62"/>
        <v/>
      </c>
      <c r="AB78" s="39" t="str">
        <f>IF($C78="","",IF($Z78&gt;$AA$7,0,VLOOKUP($Z78,'2.年齢給'!$B$7:$C$53,2)))</f>
        <v/>
      </c>
      <c r="AC78" s="125" t="str">
        <f t="shared" si="63"/>
        <v/>
      </c>
      <c r="AD78" s="606"/>
      <c r="AE78" s="77" t="str">
        <f t="shared" si="83"/>
        <v/>
      </c>
      <c r="AF78" s="27" t="str">
        <f t="shared" si="64"/>
        <v/>
      </c>
      <c r="AG78" s="27" t="str">
        <f>IF($AE78="","",VLOOKUP($AE78,'4.号俸表設計'!$V$4:$AF$13,10,FALSE))</f>
        <v/>
      </c>
      <c r="AH78" s="27" t="str">
        <f t="shared" si="84"/>
        <v/>
      </c>
      <c r="AI78" s="27" t="str">
        <f t="shared" si="65"/>
        <v/>
      </c>
      <c r="AJ78" s="27" t="str">
        <f t="shared" si="85"/>
        <v/>
      </c>
      <c r="AK78" s="33" t="str">
        <f>IF($C78="","",INDEX('6.参照データ'!$D$6:$AW$36,MATCH($AI78,'6.参照データ'!$D$6:$D$36,0),MATCH($AJ78,'6.参照データ'!$D$6:$AW$6,0)))</f>
        <v/>
      </c>
      <c r="AL78" s="33" t="str">
        <f t="shared" si="66"/>
        <v/>
      </c>
      <c r="AM78" s="27" t="str">
        <f t="shared" si="86"/>
        <v/>
      </c>
      <c r="AN78" s="606"/>
      <c r="AO78" s="168" t="str">
        <f t="shared" si="87"/>
        <v/>
      </c>
      <c r="AP78" s="27" t="str">
        <f t="shared" si="88"/>
        <v/>
      </c>
      <c r="AQ78" s="31" t="str">
        <f>IF($C78="","",IF($AD78="","",IF($AO78=AM78,0,VLOOKUP($AO78,'4.号俸表設計'!$V$20:$X$29,3,FALSE)-VLOOKUP('1.メイン'!$AM78,'4.号俸表設計'!$V$20:$X$29,3,FALSE))))</f>
        <v/>
      </c>
      <c r="AR78" s="27" t="str">
        <f>IF($C78="","",IF($AM78=$AO78,0,VLOOKUP($AO78,'4.号俸表設計'!$V$4:$AF$13,2,FALSE)))</f>
        <v/>
      </c>
      <c r="AS78" s="27" t="str">
        <f t="shared" si="67"/>
        <v/>
      </c>
      <c r="AT78" s="27" t="str">
        <f>IF($AO78="","",IF($AS78=0,0,ROUNDUP($AS78/VLOOKUP('1.メイン'!$AO78,'4.号俸表設計'!$V$4:$AF$13,3,FALSE),0)+1))</f>
        <v/>
      </c>
      <c r="AU78" s="27" t="str">
        <f t="shared" si="68"/>
        <v/>
      </c>
      <c r="AV78" s="31" t="str">
        <f>IF($AO78="","",($AU78-1)*VLOOKUP($AO78,'4.号俸表設計'!$V$4:$AF$13,3,FALSE))</f>
        <v/>
      </c>
      <c r="AW78" s="31" t="str">
        <f t="shared" si="89"/>
        <v/>
      </c>
      <c r="AX78" s="31" t="str">
        <f>IF($AO78="","",IF($AW78&lt;=0,0,ROUNDUP($AW78/VLOOKUP($AO78,'4.号俸表設計'!$V$4:$AF$13,6,FALSE),0)))</f>
        <v/>
      </c>
      <c r="AY78" s="31" t="str">
        <f t="shared" si="69"/>
        <v/>
      </c>
      <c r="AZ78" s="168" t="str">
        <f t="shared" si="70"/>
        <v/>
      </c>
      <c r="BA78" s="27" t="str">
        <f>IF($AO78="","",VLOOKUP($AO78,'4.号俸表設計'!$V$4:$AF$13,9,FALSE))</f>
        <v/>
      </c>
      <c r="BB78" s="27" t="str">
        <f>IF($AO78="","",VLOOKUP($AO78,'4.号俸表設計'!$V$4:$AF$13,10,FALSE))</f>
        <v/>
      </c>
      <c r="BC78" s="33" t="str">
        <f>IF($C78="","",INDEX('6.参照データ'!$D$6:$AW$35,MATCH($AZ78,'6.参照データ'!$D$6:$D$35,0),MATCH($AP78,'6.参照データ'!$D$6:$AW$6,0)))</f>
        <v/>
      </c>
      <c r="BD78" s="33" t="str">
        <f t="shared" si="71"/>
        <v/>
      </c>
      <c r="BE78" s="33" t="str">
        <f t="shared" si="72"/>
        <v/>
      </c>
      <c r="BF78" s="607"/>
      <c r="BG78" s="33" t="str">
        <f t="shared" si="73"/>
        <v/>
      </c>
      <c r="BH78" s="33" t="str">
        <f t="shared" si="74"/>
        <v/>
      </c>
      <c r="BI78" s="33" t="str">
        <f t="shared" si="75"/>
        <v/>
      </c>
      <c r="BJ78" s="148" t="str">
        <f t="shared" si="76"/>
        <v/>
      </c>
      <c r="BK78" s="604"/>
      <c r="BL78" s="604"/>
      <c r="BM78" s="604"/>
      <c r="BN78" s="604"/>
      <c r="BO78" s="151" t="str">
        <f t="shared" si="77"/>
        <v/>
      </c>
      <c r="BP78" s="33" t="str">
        <f t="shared" si="78"/>
        <v/>
      </c>
      <c r="BQ78" s="180" t="str">
        <f t="shared" si="79"/>
        <v/>
      </c>
      <c r="BR78" s="185" t="str">
        <f t="shared" si="80"/>
        <v/>
      </c>
    </row>
    <row r="79" spans="1:70" x14ac:dyDescent="0.2">
      <c r="A79" s="71" t="str">
        <f>IF(C79="","",COUNTA($C$10:C79))</f>
        <v/>
      </c>
      <c r="B79" s="598"/>
      <c r="C79" s="598"/>
      <c r="D79" s="599"/>
      <c r="E79" s="600" t="s">
        <v>71</v>
      </c>
      <c r="F79" s="601"/>
      <c r="G79" s="601"/>
      <c r="H79" s="203" t="str">
        <f t="shared" si="81"/>
        <v/>
      </c>
      <c r="I79" s="602"/>
      <c r="J79" s="602"/>
      <c r="K79" s="58" t="str">
        <f t="shared" si="90"/>
        <v/>
      </c>
      <c r="L79" s="58" t="str">
        <f t="shared" si="91"/>
        <v/>
      </c>
      <c r="M79" s="58" t="str">
        <f t="shared" si="92"/>
        <v/>
      </c>
      <c r="N79" s="58" t="str">
        <f t="shared" si="93"/>
        <v/>
      </c>
      <c r="O79" s="211" t="str">
        <f>IF($C79="","",VLOOKUP($K79,'2.年齢給'!$B$7:$C$53,2))</f>
        <v/>
      </c>
      <c r="P79" s="211" t="str">
        <f>IF($C79="","",INDEX('6.参照データ'!$D$6:$AW$36,MATCH($F79,'6.参照データ'!$D$6:$D$36,0),MATCH($H79,'6.参照データ'!$D$6:$AW$6,0)))</f>
        <v/>
      </c>
      <c r="Q79" s="603" t="s">
        <v>71</v>
      </c>
      <c r="R79" s="603"/>
      <c r="S79" s="61" t="str">
        <f t="shared" si="82"/>
        <v/>
      </c>
      <c r="T79" s="604"/>
      <c r="U79" s="604"/>
      <c r="V79" s="604"/>
      <c r="W79" s="604"/>
      <c r="X79" s="65" t="str">
        <f t="shared" si="59"/>
        <v/>
      </c>
      <c r="Y79" s="66" t="str">
        <f t="shared" si="60"/>
        <v/>
      </c>
      <c r="Z79" s="131" t="str">
        <f t="shared" si="61"/>
        <v/>
      </c>
      <c r="AA79" s="131" t="str">
        <f t="shared" si="62"/>
        <v/>
      </c>
      <c r="AB79" s="39" t="str">
        <f>IF($C79="","",IF($Z79&gt;$AA$7,0,VLOOKUP($Z79,'2.年齢給'!$B$7:$C$53,2)))</f>
        <v/>
      </c>
      <c r="AC79" s="125" t="str">
        <f t="shared" si="63"/>
        <v/>
      </c>
      <c r="AD79" s="606"/>
      <c r="AE79" s="77" t="str">
        <f t="shared" si="83"/>
        <v/>
      </c>
      <c r="AF79" s="27" t="str">
        <f t="shared" si="64"/>
        <v/>
      </c>
      <c r="AG79" s="27" t="str">
        <f>IF($AE79="","",VLOOKUP($AE79,'4.号俸表設計'!$V$4:$AF$13,10,FALSE))</f>
        <v/>
      </c>
      <c r="AH79" s="27" t="str">
        <f t="shared" si="84"/>
        <v/>
      </c>
      <c r="AI79" s="27" t="str">
        <f t="shared" si="65"/>
        <v/>
      </c>
      <c r="AJ79" s="27" t="str">
        <f t="shared" si="85"/>
        <v/>
      </c>
      <c r="AK79" s="33" t="str">
        <f>IF($C79="","",INDEX('6.参照データ'!$D$6:$AW$36,MATCH($AI79,'6.参照データ'!$D$6:$D$36,0),MATCH($AJ79,'6.参照データ'!$D$6:$AW$6,0)))</f>
        <v/>
      </c>
      <c r="AL79" s="33" t="str">
        <f t="shared" si="66"/>
        <v/>
      </c>
      <c r="AM79" s="27" t="str">
        <f t="shared" si="86"/>
        <v/>
      </c>
      <c r="AN79" s="606"/>
      <c r="AO79" s="168" t="str">
        <f t="shared" si="87"/>
        <v/>
      </c>
      <c r="AP79" s="27" t="str">
        <f t="shared" si="88"/>
        <v/>
      </c>
      <c r="AQ79" s="31" t="str">
        <f>IF($C79="","",IF($AD79="","",IF($AO79=AM79,0,VLOOKUP($AO79,'4.号俸表設計'!$V$20:$X$29,3,FALSE)-VLOOKUP('1.メイン'!$AM79,'4.号俸表設計'!$V$20:$X$29,3,FALSE))))</f>
        <v/>
      </c>
      <c r="AR79" s="27" t="str">
        <f>IF($C79="","",IF($AM79=$AO79,0,VLOOKUP($AO79,'4.号俸表設計'!$V$4:$AF$13,2,FALSE)))</f>
        <v/>
      </c>
      <c r="AS79" s="27" t="str">
        <f t="shared" si="67"/>
        <v/>
      </c>
      <c r="AT79" s="27" t="str">
        <f>IF($AO79="","",IF($AS79=0,0,ROUNDUP($AS79/VLOOKUP('1.メイン'!$AO79,'4.号俸表設計'!$V$4:$AF$13,3,FALSE),0)+1))</f>
        <v/>
      </c>
      <c r="AU79" s="27" t="str">
        <f t="shared" si="68"/>
        <v/>
      </c>
      <c r="AV79" s="31" t="str">
        <f>IF($AO79="","",($AU79-1)*VLOOKUP($AO79,'4.号俸表設計'!$V$4:$AF$13,3,FALSE))</f>
        <v/>
      </c>
      <c r="AW79" s="31" t="str">
        <f t="shared" si="89"/>
        <v/>
      </c>
      <c r="AX79" s="31" t="str">
        <f>IF($AO79="","",IF($AW79&lt;=0,0,ROUNDUP($AW79/VLOOKUP($AO79,'4.号俸表設計'!$V$4:$AF$13,6,FALSE),0)))</f>
        <v/>
      </c>
      <c r="AY79" s="31" t="str">
        <f t="shared" si="69"/>
        <v/>
      </c>
      <c r="AZ79" s="168" t="str">
        <f t="shared" si="70"/>
        <v/>
      </c>
      <c r="BA79" s="27" t="str">
        <f>IF($AO79="","",VLOOKUP($AO79,'4.号俸表設計'!$V$4:$AF$13,9,FALSE))</f>
        <v/>
      </c>
      <c r="BB79" s="27" t="str">
        <f>IF($AO79="","",VLOOKUP($AO79,'4.号俸表設計'!$V$4:$AF$13,10,FALSE))</f>
        <v/>
      </c>
      <c r="BC79" s="33" t="str">
        <f>IF($C79="","",INDEX('6.参照データ'!$D$6:$AW$35,MATCH($AZ79,'6.参照データ'!$D$6:$D$35,0),MATCH($AP79,'6.参照データ'!$D$6:$AW$6,0)))</f>
        <v/>
      </c>
      <c r="BD79" s="33" t="str">
        <f t="shared" si="71"/>
        <v/>
      </c>
      <c r="BE79" s="33" t="str">
        <f t="shared" si="72"/>
        <v/>
      </c>
      <c r="BF79" s="607"/>
      <c r="BG79" s="33" t="str">
        <f t="shared" si="73"/>
        <v/>
      </c>
      <c r="BH79" s="33" t="str">
        <f t="shared" si="74"/>
        <v/>
      </c>
      <c r="BI79" s="33" t="str">
        <f t="shared" si="75"/>
        <v/>
      </c>
      <c r="BJ79" s="148" t="str">
        <f t="shared" si="76"/>
        <v/>
      </c>
      <c r="BK79" s="604"/>
      <c r="BL79" s="604"/>
      <c r="BM79" s="604"/>
      <c r="BN79" s="604"/>
      <c r="BO79" s="151" t="str">
        <f t="shared" si="77"/>
        <v/>
      </c>
      <c r="BP79" s="33" t="str">
        <f t="shared" si="78"/>
        <v/>
      </c>
      <c r="BQ79" s="180" t="str">
        <f t="shared" si="79"/>
        <v/>
      </c>
      <c r="BR79" s="185" t="str">
        <f t="shared" si="80"/>
        <v/>
      </c>
    </row>
    <row r="80" spans="1:70" x14ac:dyDescent="0.2">
      <c r="A80" s="71" t="str">
        <f>IF(C80="","",COUNTA($C$10:C80))</f>
        <v/>
      </c>
      <c r="B80" s="598"/>
      <c r="C80" s="598"/>
      <c r="D80" s="599"/>
      <c r="E80" s="600" t="s">
        <v>71</v>
      </c>
      <c r="F80" s="601"/>
      <c r="G80" s="601"/>
      <c r="H80" s="203" t="str">
        <f t="shared" si="81"/>
        <v/>
      </c>
      <c r="I80" s="602"/>
      <c r="J80" s="602"/>
      <c r="K80" s="58" t="str">
        <f t="shared" si="90"/>
        <v/>
      </c>
      <c r="L80" s="58" t="str">
        <f t="shared" si="91"/>
        <v/>
      </c>
      <c r="M80" s="58" t="str">
        <f t="shared" si="92"/>
        <v/>
      </c>
      <c r="N80" s="58" t="str">
        <f t="shared" si="93"/>
        <v/>
      </c>
      <c r="O80" s="211" t="str">
        <f>IF($C80="","",VLOOKUP($K80,'2.年齢給'!$B$7:$C$53,2))</f>
        <v/>
      </c>
      <c r="P80" s="211" t="str">
        <f>IF($C80="","",INDEX('6.参照データ'!$D$6:$AW$36,MATCH($F80,'6.参照データ'!$D$6:$D$36,0),MATCH($H80,'6.参照データ'!$D$6:$AW$6,0)))</f>
        <v/>
      </c>
      <c r="Q80" s="603" t="s">
        <v>71</v>
      </c>
      <c r="R80" s="603"/>
      <c r="S80" s="61" t="str">
        <f t="shared" si="82"/>
        <v/>
      </c>
      <c r="T80" s="604"/>
      <c r="U80" s="604"/>
      <c r="V80" s="604"/>
      <c r="W80" s="604"/>
      <c r="X80" s="65" t="str">
        <f t="shared" si="59"/>
        <v/>
      </c>
      <c r="Y80" s="66" t="str">
        <f t="shared" si="60"/>
        <v/>
      </c>
      <c r="Z80" s="131" t="str">
        <f t="shared" si="61"/>
        <v/>
      </c>
      <c r="AA80" s="131" t="str">
        <f t="shared" si="62"/>
        <v/>
      </c>
      <c r="AB80" s="39" t="str">
        <f>IF($C80="","",IF($Z80&gt;$AA$7,0,VLOOKUP($Z80,'2.年齢給'!$B$7:$C$53,2)))</f>
        <v/>
      </c>
      <c r="AC80" s="125" t="str">
        <f t="shared" si="63"/>
        <v/>
      </c>
      <c r="AD80" s="606"/>
      <c r="AE80" s="77" t="str">
        <f t="shared" si="83"/>
        <v/>
      </c>
      <c r="AF80" s="27" t="str">
        <f t="shared" si="64"/>
        <v/>
      </c>
      <c r="AG80" s="27" t="str">
        <f>IF($AE80="","",VLOOKUP($AE80,'4.号俸表設計'!$V$4:$AF$13,10,FALSE))</f>
        <v/>
      </c>
      <c r="AH80" s="27" t="str">
        <f t="shared" si="84"/>
        <v/>
      </c>
      <c r="AI80" s="27" t="str">
        <f t="shared" si="65"/>
        <v/>
      </c>
      <c r="AJ80" s="27" t="str">
        <f t="shared" si="85"/>
        <v/>
      </c>
      <c r="AK80" s="33" t="str">
        <f>IF($C80="","",INDEX('6.参照データ'!$D$6:$AW$36,MATCH($AI80,'6.参照データ'!$D$6:$D$36,0),MATCH($AJ80,'6.参照データ'!$D$6:$AW$6,0)))</f>
        <v/>
      </c>
      <c r="AL80" s="33" t="str">
        <f t="shared" si="66"/>
        <v/>
      </c>
      <c r="AM80" s="27" t="str">
        <f t="shared" si="86"/>
        <v/>
      </c>
      <c r="AN80" s="606"/>
      <c r="AO80" s="168" t="str">
        <f t="shared" si="87"/>
        <v/>
      </c>
      <c r="AP80" s="27" t="str">
        <f t="shared" si="88"/>
        <v/>
      </c>
      <c r="AQ80" s="31" t="str">
        <f>IF($C80="","",IF($AD80="","",IF($AO80=AM80,0,VLOOKUP($AO80,'4.号俸表設計'!$V$20:$X$29,3,FALSE)-VLOOKUP('1.メイン'!$AM80,'4.号俸表設計'!$V$20:$X$29,3,FALSE))))</f>
        <v/>
      </c>
      <c r="AR80" s="27" t="str">
        <f>IF($C80="","",IF($AM80=$AO80,0,VLOOKUP($AO80,'4.号俸表設計'!$V$4:$AF$13,2,FALSE)))</f>
        <v/>
      </c>
      <c r="AS80" s="27" t="str">
        <f t="shared" si="67"/>
        <v/>
      </c>
      <c r="AT80" s="27" t="str">
        <f>IF($AO80="","",IF($AS80=0,0,ROUNDUP($AS80/VLOOKUP('1.メイン'!$AO80,'4.号俸表設計'!$V$4:$AF$13,3,FALSE),0)+1))</f>
        <v/>
      </c>
      <c r="AU80" s="27" t="str">
        <f t="shared" si="68"/>
        <v/>
      </c>
      <c r="AV80" s="31" t="str">
        <f>IF($AO80="","",($AU80-1)*VLOOKUP($AO80,'4.号俸表設計'!$V$4:$AF$13,3,FALSE))</f>
        <v/>
      </c>
      <c r="AW80" s="31" t="str">
        <f t="shared" si="89"/>
        <v/>
      </c>
      <c r="AX80" s="31" t="str">
        <f>IF($AO80="","",IF($AW80&lt;=0,0,ROUNDUP($AW80/VLOOKUP($AO80,'4.号俸表設計'!$V$4:$AF$13,6,FALSE),0)))</f>
        <v/>
      </c>
      <c r="AY80" s="31" t="str">
        <f t="shared" si="69"/>
        <v/>
      </c>
      <c r="AZ80" s="168" t="str">
        <f t="shared" si="70"/>
        <v/>
      </c>
      <c r="BA80" s="27" t="str">
        <f>IF($AO80="","",VLOOKUP($AO80,'4.号俸表設計'!$V$4:$AF$13,9,FALSE))</f>
        <v/>
      </c>
      <c r="BB80" s="27" t="str">
        <f>IF($AO80="","",VLOOKUP($AO80,'4.号俸表設計'!$V$4:$AF$13,10,FALSE))</f>
        <v/>
      </c>
      <c r="BC80" s="33" t="str">
        <f>IF($C80="","",INDEX('6.参照データ'!$D$6:$AW$35,MATCH($AZ80,'6.参照データ'!$D$6:$D$35,0),MATCH($AP80,'6.参照データ'!$D$6:$AW$6,0)))</f>
        <v/>
      </c>
      <c r="BD80" s="33" t="str">
        <f t="shared" si="71"/>
        <v/>
      </c>
      <c r="BE80" s="33" t="str">
        <f t="shared" si="72"/>
        <v/>
      </c>
      <c r="BF80" s="607"/>
      <c r="BG80" s="33" t="str">
        <f t="shared" si="73"/>
        <v/>
      </c>
      <c r="BH80" s="33" t="str">
        <f t="shared" si="74"/>
        <v/>
      </c>
      <c r="BI80" s="33" t="str">
        <f t="shared" si="75"/>
        <v/>
      </c>
      <c r="BJ80" s="148" t="str">
        <f t="shared" si="76"/>
        <v/>
      </c>
      <c r="BK80" s="604"/>
      <c r="BL80" s="604"/>
      <c r="BM80" s="604"/>
      <c r="BN80" s="604"/>
      <c r="BO80" s="151" t="str">
        <f t="shared" si="77"/>
        <v/>
      </c>
      <c r="BP80" s="33" t="str">
        <f t="shared" si="78"/>
        <v/>
      </c>
      <c r="BQ80" s="180" t="str">
        <f t="shared" si="79"/>
        <v/>
      </c>
      <c r="BR80" s="185" t="str">
        <f t="shared" si="80"/>
        <v/>
      </c>
    </row>
    <row r="81" spans="1:70" x14ac:dyDescent="0.2">
      <c r="A81" s="71" t="str">
        <f>IF(C81="","",COUNTA($C$10:C81))</f>
        <v/>
      </c>
      <c r="B81" s="598"/>
      <c r="C81" s="598"/>
      <c r="D81" s="599"/>
      <c r="E81" s="600" t="s">
        <v>71</v>
      </c>
      <c r="F81" s="601"/>
      <c r="G81" s="601"/>
      <c r="H81" s="203" t="str">
        <f t="shared" si="81"/>
        <v/>
      </c>
      <c r="I81" s="602"/>
      <c r="J81" s="602"/>
      <c r="K81" s="58" t="str">
        <f t="shared" si="90"/>
        <v/>
      </c>
      <c r="L81" s="58" t="str">
        <f t="shared" si="91"/>
        <v/>
      </c>
      <c r="M81" s="58" t="str">
        <f t="shared" si="92"/>
        <v/>
      </c>
      <c r="N81" s="58" t="str">
        <f t="shared" si="93"/>
        <v/>
      </c>
      <c r="O81" s="211" t="str">
        <f>IF($C81="","",VLOOKUP($K81,'2.年齢給'!$B$7:$C$53,2))</f>
        <v/>
      </c>
      <c r="P81" s="211" t="str">
        <f>IF($C81="","",INDEX('6.参照データ'!$D$6:$AW$36,MATCH($F81,'6.参照データ'!$D$6:$D$36,0),MATCH($H81,'6.参照データ'!$D$6:$AW$6,0)))</f>
        <v/>
      </c>
      <c r="Q81" s="603" t="s">
        <v>71</v>
      </c>
      <c r="R81" s="603"/>
      <c r="S81" s="61" t="str">
        <f t="shared" si="82"/>
        <v/>
      </c>
      <c r="T81" s="604"/>
      <c r="U81" s="604"/>
      <c r="V81" s="604"/>
      <c r="W81" s="604"/>
      <c r="X81" s="65" t="str">
        <f t="shared" si="59"/>
        <v/>
      </c>
      <c r="Y81" s="66" t="str">
        <f t="shared" si="60"/>
        <v/>
      </c>
      <c r="Z81" s="131" t="str">
        <f t="shared" si="61"/>
        <v/>
      </c>
      <c r="AA81" s="131" t="str">
        <f t="shared" si="62"/>
        <v/>
      </c>
      <c r="AB81" s="39" t="str">
        <f>IF($C81="","",IF($Z81&gt;$AA$7,0,VLOOKUP($Z81,'2.年齢給'!$B$7:$C$53,2)))</f>
        <v/>
      </c>
      <c r="AC81" s="125" t="str">
        <f t="shared" si="63"/>
        <v/>
      </c>
      <c r="AD81" s="606"/>
      <c r="AE81" s="77" t="str">
        <f t="shared" si="83"/>
        <v/>
      </c>
      <c r="AF81" s="27" t="str">
        <f t="shared" si="64"/>
        <v/>
      </c>
      <c r="AG81" s="27" t="str">
        <f>IF($AE81="","",VLOOKUP($AE81,'4.号俸表設計'!$V$4:$AF$13,10,FALSE))</f>
        <v/>
      </c>
      <c r="AH81" s="27" t="str">
        <f t="shared" si="84"/>
        <v/>
      </c>
      <c r="AI81" s="27" t="str">
        <f t="shared" si="65"/>
        <v/>
      </c>
      <c r="AJ81" s="27" t="str">
        <f t="shared" si="85"/>
        <v/>
      </c>
      <c r="AK81" s="33" t="str">
        <f>IF($C81="","",INDEX('6.参照データ'!$D$6:$AW$36,MATCH($AI81,'6.参照データ'!$D$6:$D$36,0),MATCH($AJ81,'6.参照データ'!$D$6:$AW$6,0)))</f>
        <v/>
      </c>
      <c r="AL81" s="33" t="str">
        <f t="shared" si="66"/>
        <v/>
      </c>
      <c r="AM81" s="27" t="str">
        <f t="shared" si="86"/>
        <v/>
      </c>
      <c r="AN81" s="606"/>
      <c r="AO81" s="168" t="str">
        <f t="shared" si="87"/>
        <v/>
      </c>
      <c r="AP81" s="27" t="str">
        <f t="shared" si="88"/>
        <v/>
      </c>
      <c r="AQ81" s="31" t="str">
        <f>IF($C81="","",IF($AD81="","",IF($AO81=AM81,0,VLOOKUP($AO81,'4.号俸表設計'!$V$20:$X$29,3,FALSE)-VLOOKUP('1.メイン'!$AM81,'4.号俸表設計'!$V$20:$X$29,3,FALSE))))</f>
        <v/>
      </c>
      <c r="AR81" s="27" t="str">
        <f>IF($C81="","",IF($AM81=$AO81,0,VLOOKUP($AO81,'4.号俸表設計'!$V$4:$AF$13,2,FALSE)))</f>
        <v/>
      </c>
      <c r="AS81" s="27" t="str">
        <f t="shared" si="67"/>
        <v/>
      </c>
      <c r="AT81" s="27" t="str">
        <f>IF($AO81="","",IF($AS81=0,0,ROUNDUP($AS81/VLOOKUP('1.メイン'!$AO81,'4.号俸表設計'!$V$4:$AF$13,3,FALSE),0)+1))</f>
        <v/>
      </c>
      <c r="AU81" s="27" t="str">
        <f t="shared" si="68"/>
        <v/>
      </c>
      <c r="AV81" s="31" t="str">
        <f>IF($AO81="","",($AU81-1)*VLOOKUP($AO81,'4.号俸表設計'!$V$4:$AF$13,3,FALSE))</f>
        <v/>
      </c>
      <c r="AW81" s="31" t="str">
        <f t="shared" si="89"/>
        <v/>
      </c>
      <c r="AX81" s="31" t="str">
        <f>IF($AO81="","",IF($AW81&lt;=0,0,ROUNDUP($AW81/VLOOKUP($AO81,'4.号俸表設計'!$V$4:$AF$13,6,FALSE),0)))</f>
        <v/>
      </c>
      <c r="AY81" s="31" t="str">
        <f t="shared" si="69"/>
        <v/>
      </c>
      <c r="AZ81" s="168" t="str">
        <f t="shared" si="70"/>
        <v/>
      </c>
      <c r="BA81" s="27" t="str">
        <f>IF($AO81="","",VLOOKUP($AO81,'4.号俸表設計'!$V$4:$AF$13,9,FALSE))</f>
        <v/>
      </c>
      <c r="BB81" s="27" t="str">
        <f>IF($AO81="","",VLOOKUP($AO81,'4.号俸表設計'!$V$4:$AF$13,10,FALSE))</f>
        <v/>
      </c>
      <c r="BC81" s="33" t="str">
        <f>IF($C81="","",INDEX('6.参照データ'!$D$6:$AW$35,MATCH($AZ81,'6.参照データ'!$D$6:$D$35,0),MATCH($AP81,'6.参照データ'!$D$6:$AW$6,0)))</f>
        <v/>
      </c>
      <c r="BD81" s="33" t="str">
        <f t="shared" si="71"/>
        <v/>
      </c>
      <c r="BE81" s="33" t="str">
        <f t="shared" si="72"/>
        <v/>
      </c>
      <c r="BF81" s="607"/>
      <c r="BG81" s="33" t="str">
        <f t="shared" si="73"/>
        <v/>
      </c>
      <c r="BH81" s="33" t="str">
        <f t="shared" si="74"/>
        <v/>
      </c>
      <c r="BI81" s="33" t="str">
        <f t="shared" si="75"/>
        <v/>
      </c>
      <c r="BJ81" s="148" t="str">
        <f t="shared" si="76"/>
        <v/>
      </c>
      <c r="BK81" s="604"/>
      <c r="BL81" s="604"/>
      <c r="BM81" s="604"/>
      <c r="BN81" s="604"/>
      <c r="BO81" s="151" t="str">
        <f t="shared" si="77"/>
        <v/>
      </c>
      <c r="BP81" s="33" t="str">
        <f t="shared" si="78"/>
        <v/>
      </c>
      <c r="BQ81" s="180" t="str">
        <f t="shared" si="79"/>
        <v/>
      </c>
      <c r="BR81" s="185" t="str">
        <f t="shared" si="80"/>
        <v/>
      </c>
    </row>
    <row r="82" spans="1:70" x14ac:dyDescent="0.2">
      <c r="A82" s="71" t="str">
        <f>IF(C82="","",COUNTA($C$10:C82))</f>
        <v/>
      </c>
      <c r="B82" s="598"/>
      <c r="C82" s="598"/>
      <c r="D82" s="599"/>
      <c r="E82" s="600"/>
      <c r="F82" s="601"/>
      <c r="G82" s="601"/>
      <c r="H82" s="203" t="str">
        <f t="shared" si="81"/>
        <v/>
      </c>
      <c r="I82" s="602"/>
      <c r="J82" s="602"/>
      <c r="K82" s="58" t="str">
        <f t="shared" si="90"/>
        <v/>
      </c>
      <c r="L82" s="58" t="str">
        <f t="shared" si="91"/>
        <v/>
      </c>
      <c r="M82" s="58" t="str">
        <f t="shared" si="92"/>
        <v/>
      </c>
      <c r="N82" s="58" t="str">
        <f t="shared" si="93"/>
        <v/>
      </c>
      <c r="O82" s="211" t="str">
        <f>IF($C82="","",VLOOKUP($K82,'2.年齢給'!$B$7:$C$53,2))</f>
        <v/>
      </c>
      <c r="P82" s="211" t="str">
        <f>IF($C82="","",INDEX('6.参照データ'!$D$6:$AW$36,MATCH($F82,'6.参照データ'!$D$6:$D$36,0),MATCH($H82,'6.参照データ'!$D$6:$AW$6,0)))</f>
        <v/>
      </c>
      <c r="Q82" s="603" t="s">
        <v>71</v>
      </c>
      <c r="R82" s="603"/>
      <c r="S82" s="61" t="str">
        <f t="shared" si="82"/>
        <v/>
      </c>
      <c r="T82" s="604"/>
      <c r="U82" s="604"/>
      <c r="V82" s="604"/>
      <c r="W82" s="604"/>
      <c r="X82" s="65" t="str">
        <f t="shared" si="59"/>
        <v/>
      </c>
      <c r="Y82" s="66" t="str">
        <f t="shared" si="60"/>
        <v/>
      </c>
      <c r="Z82" s="131" t="str">
        <f t="shared" si="61"/>
        <v/>
      </c>
      <c r="AA82" s="131" t="str">
        <f t="shared" si="62"/>
        <v/>
      </c>
      <c r="AB82" s="39" t="str">
        <f>IF($C82="","",IF($Z82&gt;$AA$7,0,VLOOKUP($Z82,'2.年齢給'!$B$7:$C$53,2)))</f>
        <v/>
      </c>
      <c r="AC82" s="125" t="str">
        <f t="shared" si="63"/>
        <v/>
      </c>
      <c r="AD82" s="606"/>
      <c r="AE82" s="77" t="str">
        <f t="shared" si="83"/>
        <v/>
      </c>
      <c r="AF82" s="27" t="str">
        <f t="shared" si="64"/>
        <v/>
      </c>
      <c r="AG82" s="27" t="str">
        <f>IF($AE82="","",VLOOKUP($AE82,'4.号俸表設計'!$V$4:$AF$13,10,FALSE))</f>
        <v/>
      </c>
      <c r="AH82" s="27" t="str">
        <f t="shared" si="84"/>
        <v/>
      </c>
      <c r="AI82" s="27" t="str">
        <f t="shared" si="65"/>
        <v/>
      </c>
      <c r="AJ82" s="27" t="str">
        <f t="shared" si="85"/>
        <v/>
      </c>
      <c r="AK82" s="33" t="str">
        <f>IF($C82="","",INDEX('6.参照データ'!$D$6:$AW$36,MATCH($AI82,'6.参照データ'!$D$6:$D$36,0),MATCH($AJ82,'6.参照データ'!$D$6:$AW$6,0)))</f>
        <v/>
      </c>
      <c r="AL82" s="33" t="str">
        <f t="shared" si="66"/>
        <v/>
      </c>
      <c r="AM82" s="27" t="str">
        <f t="shared" si="86"/>
        <v/>
      </c>
      <c r="AN82" s="606"/>
      <c r="AO82" s="168" t="str">
        <f t="shared" si="87"/>
        <v/>
      </c>
      <c r="AP82" s="27" t="str">
        <f t="shared" si="88"/>
        <v/>
      </c>
      <c r="AQ82" s="31" t="str">
        <f>IF($C82="","",IF($AD82="","",IF($AO82=AM82,0,VLOOKUP($AO82,'4.号俸表設計'!$V$20:$X$29,3,FALSE)-VLOOKUP('1.メイン'!$AM82,'4.号俸表設計'!$V$20:$X$29,3,FALSE))))</f>
        <v/>
      </c>
      <c r="AR82" s="27" t="str">
        <f>IF($C82="","",IF($AM82=$AO82,0,VLOOKUP($AO82,'4.号俸表設計'!$V$4:$AF$13,2,FALSE)))</f>
        <v/>
      </c>
      <c r="AS82" s="27" t="str">
        <f t="shared" si="67"/>
        <v/>
      </c>
      <c r="AT82" s="27" t="str">
        <f>IF($AO82="","",IF($AS82=0,0,ROUNDUP($AS82/VLOOKUP('1.メイン'!$AO82,'4.号俸表設計'!$V$4:$AF$13,3,FALSE),0)+1))</f>
        <v/>
      </c>
      <c r="AU82" s="27" t="str">
        <f t="shared" si="68"/>
        <v/>
      </c>
      <c r="AV82" s="31" t="str">
        <f>IF($AO82="","",($AU82-1)*VLOOKUP($AO82,'4.号俸表設計'!$V$4:$AF$13,3,FALSE))</f>
        <v/>
      </c>
      <c r="AW82" s="31" t="str">
        <f t="shared" si="89"/>
        <v/>
      </c>
      <c r="AX82" s="31" t="str">
        <f>IF($AO82="","",IF($AW82&lt;=0,0,ROUNDUP($AW82/VLOOKUP($AO82,'4.号俸表設計'!$V$4:$AF$13,6,FALSE),0)))</f>
        <v/>
      </c>
      <c r="AY82" s="31" t="str">
        <f t="shared" si="69"/>
        <v/>
      </c>
      <c r="AZ82" s="168" t="str">
        <f t="shared" si="70"/>
        <v/>
      </c>
      <c r="BA82" s="27" t="str">
        <f>IF($AO82="","",VLOOKUP($AO82,'4.号俸表設計'!$V$4:$AF$13,9,FALSE))</f>
        <v/>
      </c>
      <c r="BB82" s="27" t="str">
        <f>IF($AO82="","",VLOOKUP($AO82,'4.号俸表設計'!$V$4:$AF$13,10,FALSE))</f>
        <v/>
      </c>
      <c r="BC82" s="33" t="str">
        <f>IF($C82="","",INDEX('6.参照データ'!$D$6:$AW$35,MATCH($AZ82,'6.参照データ'!$D$6:$D$35,0),MATCH($AP82,'6.参照データ'!$D$6:$AW$6,0)))</f>
        <v/>
      </c>
      <c r="BD82" s="33" t="str">
        <f t="shared" si="71"/>
        <v/>
      </c>
      <c r="BE82" s="33" t="str">
        <f t="shared" si="72"/>
        <v/>
      </c>
      <c r="BF82" s="607"/>
      <c r="BG82" s="33" t="str">
        <f t="shared" si="73"/>
        <v/>
      </c>
      <c r="BH82" s="33" t="str">
        <f t="shared" si="74"/>
        <v/>
      </c>
      <c r="BI82" s="33" t="str">
        <f t="shared" si="75"/>
        <v/>
      </c>
      <c r="BJ82" s="148" t="str">
        <f t="shared" si="76"/>
        <v/>
      </c>
      <c r="BK82" s="604"/>
      <c r="BL82" s="604"/>
      <c r="BM82" s="604"/>
      <c r="BN82" s="604"/>
      <c r="BO82" s="151" t="str">
        <f t="shared" si="77"/>
        <v/>
      </c>
      <c r="BP82" s="33" t="str">
        <f t="shared" si="78"/>
        <v/>
      </c>
      <c r="BQ82" s="180" t="str">
        <f t="shared" si="79"/>
        <v/>
      </c>
      <c r="BR82" s="185" t="str">
        <f t="shared" si="80"/>
        <v/>
      </c>
    </row>
    <row r="83" spans="1:70" x14ac:dyDescent="0.2">
      <c r="A83" s="71" t="str">
        <f>IF(C83="","",COUNTA($C$10:C83))</f>
        <v/>
      </c>
      <c r="B83" s="598"/>
      <c r="C83" s="598"/>
      <c r="D83" s="599"/>
      <c r="E83" s="600"/>
      <c r="F83" s="601"/>
      <c r="G83" s="601"/>
      <c r="H83" s="203" t="str">
        <f t="shared" si="81"/>
        <v/>
      </c>
      <c r="I83" s="602"/>
      <c r="J83" s="602"/>
      <c r="K83" s="58" t="str">
        <f t="shared" si="90"/>
        <v/>
      </c>
      <c r="L83" s="58" t="str">
        <f t="shared" si="91"/>
        <v/>
      </c>
      <c r="M83" s="58" t="str">
        <f t="shared" si="92"/>
        <v/>
      </c>
      <c r="N83" s="58" t="str">
        <f t="shared" si="93"/>
        <v/>
      </c>
      <c r="O83" s="211" t="str">
        <f>IF($C83="","",VLOOKUP($K83,'2.年齢給'!$B$7:$C$53,2))</f>
        <v/>
      </c>
      <c r="P83" s="211" t="str">
        <f>IF($C83="","",INDEX('6.参照データ'!$D$6:$AW$36,MATCH($F83,'6.参照データ'!$D$6:$D$36,0),MATCH($H83,'6.参照データ'!$D$6:$AW$6,0)))</f>
        <v/>
      </c>
      <c r="Q83" s="603" t="s">
        <v>71</v>
      </c>
      <c r="R83" s="603"/>
      <c r="S83" s="61" t="str">
        <f t="shared" si="82"/>
        <v/>
      </c>
      <c r="T83" s="604"/>
      <c r="U83" s="604"/>
      <c r="V83" s="604"/>
      <c r="W83" s="604"/>
      <c r="X83" s="65" t="str">
        <f t="shared" si="59"/>
        <v/>
      </c>
      <c r="Y83" s="66" t="str">
        <f t="shared" si="60"/>
        <v/>
      </c>
      <c r="Z83" s="131" t="str">
        <f t="shared" si="61"/>
        <v/>
      </c>
      <c r="AA83" s="131" t="str">
        <f t="shared" si="62"/>
        <v/>
      </c>
      <c r="AB83" s="39" t="str">
        <f>IF($C83="","",IF($Z83&gt;$AA$7,0,VLOOKUP($Z83,'2.年齢給'!$B$7:$C$53,2)))</f>
        <v/>
      </c>
      <c r="AC83" s="125" t="str">
        <f t="shared" si="63"/>
        <v/>
      </c>
      <c r="AD83" s="606"/>
      <c r="AE83" s="77" t="str">
        <f t="shared" si="83"/>
        <v/>
      </c>
      <c r="AF83" s="27" t="str">
        <f t="shared" si="64"/>
        <v/>
      </c>
      <c r="AG83" s="27" t="str">
        <f>IF($AE83="","",VLOOKUP($AE83,'4.号俸表設計'!$V$4:$AF$13,10,FALSE))</f>
        <v/>
      </c>
      <c r="AH83" s="27" t="str">
        <f t="shared" si="84"/>
        <v/>
      </c>
      <c r="AI83" s="27" t="str">
        <f t="shared" si="65"/>
        <v/>
      </c>
      <c r="AJ83" s="27" t="str">
        <f t="shared" si="85"/>
        <v/>
      </c>
      <c r="AK83" s="33" t="str">
        <f>IF($C83="","",INDEX('6.参照データ'!$D$6:$AW$36,MATCH($AI83,'6.参照データ'!$D$6:$D$36,0),MATCH($AJ83,'6.参照データ'!$D$6:$AW$6,0)))</f>
        <v/>
      </c>
      <c r="AL83" s="33" t="str">
        <f t="shared" si="66"/>
        <v/>
      </c>
      <c r="AM83" s="27" t="str">
        <f t="shared" si="86"/>
        <v/>
      </c>
      <c r="AN83" s="606"/>
      <c r="AO83" s="168" t="str">
        <f t="shared" si="87"/>
        <v/>
      </c>
      <c r="AP83" s="27" t="str">
        <f t="shared" si="88"/>
        <v/>
      </c>
      <c r="AQ83" s="31" t="str">
        <f>IF($C83="","",IF($AD83="","",IF($AO83=AM83,0,VLOOKUP($AO83,'4.号俸表設計'!$V$20:$X$29,3,FALSE)-VLOOKUP('1.メイン'!$AM83,'4.号俸表設計'!$V$20:$X$29,3,FALSE))))</f>
        <v/>
      </c>
      <c r="AR83" s="27" t="str">
        <f>IF($C83="","",IF($AM83=$AO83,0,VLOOKUP($AO83,'4.号俸表設計'!$V$4:$AF$13,2,FALSE)))</f>
        <v/>
      </c>
      <c r="AS83" s="27" t="str">
        <f t="shared" si="67"/>
        <v/>
      </c>
      <c r="AT83" s="27" t="str">
        <f>IF($AO83="","",IF($AS83=0,0,ROUNDUP($AS83/VLOOKUP('1.メイン'!$AO83,'4.号俸表設計'!$V$4:$AF$13,3,FALSE),0)+1))</f>
        <v/>
      </c>
      <c r="AU83" s="27" t="str">
        <f t="shared" si="68"/>
        <v/>
      </c>
      <c r="AV83" s="31" t="str">
        <f>IF($AO83="","",($AU83-1)*VLOOKUP($AO83,'4.号俸表設計'!$V$4:$AF$13,3,FALSE))</f>
        <v/>
      </c>
      <c r="AW83" s="31" t="str">
        <f t="shared" si="89"/>
        <v/>
      </c>
      <c r="AX83" s="31" t="str">
        <f>IF($AO83="","",IF($AW83&lt;=0,0,ROUNDUP($AW83/VLOOKUP($AO83,'4.号俸表設計'!$V$4:$AF$13,6,FALSE),0)))</f>
        <v/>
      </c>
      <c r="AY83" s="31" t="str">
        <f t="shared" si="69"/>
        <v/>
      </c>
      <c r="AZ83" s="168" t="str">
        <f t="shared" si="70"/>
        <v/>
      </c>
      <c r="BA83" s="27" t="str">
        <f>IF($AO83="","",VLOOKUP($AO83,'4.号俸表設計'!$V$4:$AF$13,9,FALSE))</f>
        <v/>
      </c>
      <c r="BB83" s="27" t="str">
        <f>IF($AO83="","",VLOOKUP($AO83,'4.号俸表設計'!$V$4:$AF$13,10,FALSE))</f>
        <v/>
      </c>
      <c r="BC83" s="33" t="str">
        <f>IF($C83="","",INDEX('6.参照データ'!$D$6:$AW$35,MATCH($AZ83,'6.参照データ'!$D$6:$D$35,0),MATCH($AP83,'6.参照データ'!$D$6:$AW$6,0)))</f>
        <v/>
      </c>
      <c r="BD83" s="33" t="str">
        <f t="shared" si="71"/>
        <v/>
      </c>
      <c r="BE83" s="33" t="str">
        <f t="shared" si="72"/>
        <v/>
      </c>
      <c r="BF83" s="607"/>
      <c r="BG83" s="33" t="str">
        <f t="shared" si="73"/>
        <v/>
      </c>
      <c r="BH83" s="33" t="str">
        <f t="shared" si="74"/>
        <v/>
      </c>
      <c r="BI83" s="33" t="str">
        <f t="shared" si="75"/>
        <v/>
      </c>
      <c r="BJ83" s="148" t="str">
        <f t="shared" si="76"/>
        <v/>
      </c>
      <c r="BK83" s="604"/>
      <c r="BL83" s="604"/>
      <c r="BM83" s="604"/>
      <c r="BN83" s="604"/>
      <c r="BO83" s="151" t="str">
        <f t="shared" si="77"/>
        <v/>
      </c>
      <c r="BP83" s="33" t="str">
        <f t="shared" si="78"/>
        <v/>
      </c>
      <c r="BQ83" s="180" t="str">
        <f t="shared" si="79"/>
        <v/>
      </c>
      <c r="BR83" s="185" t="str">
        <f t="shared" si="80"/>
        <v/>
      </c>
    </row>
    <row r="84" spans="1:70" x14ac:dyDescent="0.2">
      <c r="A84" s="71" t="str">
        <f>IF(C84="","",COUNTA($C$10:C84))</f>
        <v/>
      </c>
      <c r="B84" s="598"/>
      <c r="C84" s="598"/>
      <c r="D84" s="599"/>
      <c r="E84" s="600"/>
      <c r="F84" s="601"/>
      <c r="G84" s="601"/>
      <c r="H84" s="203" t="str">
        <f t="shared" si="81"/>
        <v/>
      </c>
      <c r="I84" s="602"/>
      <c r="J84" s="602"/>
      <c r="K84" s="58" t="str">
        <f t="shared" si="90"/>
        <v/>
      </c>
      <c r="L84" s="58" t="str">
        <f t="shared" si="91"/>
        <v/>
      </c>
      <c r="M84" s="58" t="str">
        <f t="shared" si="92"/>
        <v/>
      </c>
      <c r="N84" s="58" t="str">
        <f t="shared" si="93"/>
        <v/>
      </c>
      <c r="O84" s="211" t="str">
        <f>IF($C84="","",VLOOKUP($K84,'2.年齢給'!$B$7:$C$53,2))</f>
        <v/>
      </c>
      <c r="P84" s="211" t="str">
        <f>IF($C84="","",INDEX('6.参照データ'!$D$6:$AW$36,MATCH($F84,'6.参照データ'!$D$6:$D$36,0),MATCH($H84,'6.参照データ'!$D$6:$AW$6,0)))</f>
        <v/>
      </c>
      <c r="Q84" s="603" t="s">
        <v>71</v>
      </c>
      <c r="R84" s="603"/>
      <c r="S84" s="61" t="str">
        <f t="shared" si="82"/>
        <v/>
      </c>
      <c r="T84" s="604"/>
      <c r="U84" s="604"/>
      <c r="V84" s="604"/>
      <c r="W84" s="604"/>
      <c r="X84" s="65" t="str">
        <f t="shared" si="59"/>
        <v/>
      </c>
      <c r="Y84" s="66" t="str">
        <f t="shared" si="60"/>
        <v/>
      </c>
      <c r="Z84" s="131" t="str">
        <f t="shared" si="61"/>
        <v/>
      </c>
      <c r="AA84" s="131" t="str">
        <f t="shared" si="62"/>
        <v/>
      </c>
      <c r="AB84" s="39" t="str">
        <f>IF($C84="","",IF($Z84&gt;$AA$7,0,VLOOKUP($Z84,'2.年齢給'!$B$7:$C$53,2)))</f>
        <v/>
      </c>
      <c r="AC84" s="125" t="str">
        <f t="shared" si="63"/>
        <v/>
      </c>
      <c r="AD84" s="606"/>
      <c r="AE84" s="77" t="str">
        <f t="shared" si="83"/>
        <v/>
      </c>
      <c r="AF84" s="27" t="str">
        <f t="shared" si="64"/>
        <v/>
      </c>
      <c r="AG84" s="27" t="str">
        <f>IF($AE84="","",VLOOKUP($AE84,'4.号俸表設計'!$V$4:$AF$13,10,FALSE))</f>
        <v/>
      </c>
      <c r="AH84" s="27" t="str">
        <f t="shared" si="84"/>
        <v/>
      </c>
      <c r="AI84" s="27" t="str">
        <f t="shared" si="65"/>
        <v/>
      </c>
      <c r="AJ84" s="27" t="str">
        <f t="shared" si="85"/>
        <v/>
      </c>
      <c r="AK84" s="33" t="str">
        <f>IF($C84="","",INDEX('6.参照データ'!$D$6:$AW$36,MATCH($AI84,'6.参照データ'!$D$6:$D$36,0),MATCH($AJ84,'6.参照データ'!$D$6:$AW$6,0)))</f>
        <v/>
      </c>
      <c r="AL84" s="33" t="str">
        <f t="shared" si="66"/>
        <v/>
      </c>
      <c r="AM84" s="27" t="str">
        <f t="shared" si="86"/>
        <v/>
      </c>
      <c r="AN84" s="606"/>
      <c r="AO84" s="168" t="str">
        <f t="shared" si="87"/>
        <v/>
      </c>
      <c r="AP84" s="27" t="str">
        <f t="shared" si="88"/>
        <v/>
      </c>
      <c r="AQ84" s="31" t="str">
        <f>IF($C84="","",IF($AD84="","",IF($AO84=AM84,0,VLOOKUP($AO84,'4.号俸表設計'!$V$20:$X$29,3,FALSE)-VLOOKUP('1.メイン'!$AM84,'4.号俸表設計'!$V$20:$X$29,3,FALSE))))</f>
        <v/>
      </c>
      <c r="AR84" s="27" t="str">
        <f>IF($C84="","",IF($AM84=$AO84,0,VLOOKUP($AO84,'4.号俸表設計'!$V$4:$AF$13,2,FALSE)))</f>
        <v/>
      </c>
      <c r="AS84" s="27" t="str">
        <f t="shared" si="67"/>
        <v/>
      </c>
      <c r="AT84" s="27" t="str">
        <f>IF($AO84="","",IF($AS84=0,0,ROUNDUP($AS84/VLOOKUP('1.メイン'!$AO84,'4.号俸表設計'!$V$4:$AF$13,3,FALSE),0)+1))</f>
        <v/>
      </c>
      <c r="AU84" s="27" t="str">
        <f t="shared" si="68"/>
        <v/>
      </c>
      <c r="AV84" s="31" t="str">
        <f>IF($AO84="","",($AU84-1)*VLOOKUP($AO84,'4.号俸表設計'!$V$4:$AF$13,3,FALSE))</f>
        <v/>
      </c>
      <c r="AW84" s="31" t="str">
        <f t="shared" si="89"/>
        <v/>
      </c>
      <c r="AX84" s="31" t="str">
        <f>IF($AO84="","",IF($AW84&lt;=0,0,ROUNDUP($AW84/VLOOKUP($AO84,'4.号俸表設計'!$V$4:$AF$13,6,FALSE),0)))</f>
        <v/>
      </c>
      <c r="AY84" s="31" t="str">
        <f t="shared" si="69"/>
        <v/>
      </c>
      <c r="AZ84" s="168" t="str">
        <f t="shared" si="70"/>
        <v/>
      </c>
      <c r="BA84" s="27" t="str">
        <f>IF($AO84="","",VLOOKUP($AO84,'4.号俸表設計'!$V$4:$AF$13,9,FALSE))</f>
        <v/>
      </c>
      <c r="BB84" s="27" t="str">
        <f>IF($AO84="","",VLOOKUP($AO84,'4.号俸表設計'!$V$4:$AF$13,10,FALSE))</f>
        <v/>
      </c>
      <c r="BC84" s="33" t="str">
        <f>IF($C84="","",INDEX('6.参照データ'!$D$6:$AW$35,MATCH($AZ84,'6.参照データ'!$D$6:$D$35,0),MATCH($AP84,'6.参照データ'!$D$6:$AW$6,0)))</f>
        <v/>
      </c>
      <c r="BD84" s="33" t="str">
        <f t="shared" si="71"/>
        <v/>
      </c>
      <c r="BE84" s="33" t="str">
        <f t="shared" si="72"/>
        <v/>
      </c>
      <c r="BF84" s="607"/>
      <c r="BG84" s="33" t="str">
        <f t="shared" si="73"/>
        <v/>
      </c>
      <c r="BH84" s="33" t="str">
        <f t="shared" si="74"/>
        <v/>
      </c>
      <c r="BI84" s="33" t="str">
        <f t="shared" si="75"/>
        <v/>
      </c>
      <c r="BJ84" s="148" t="str">
        <f t="shared" si="76"/>
        <v/>
      </c>
      <c r="BK84" s="604"/>
      <c r="BL84" s="604"/>
      <c r="BM84" s="604"/>
      <c r="BN84" s="604"/>
      <c r="BO84" s="151" t="str">
        <f t="shared" si="77"/>
        <v/>
      </c>
      <c r="BP84" s="33" t="str">
        <f t="shared" si="78"/>
        <v/>
      </c>
      <c r="BQ84" s="180" t="str">
        <f t="shared" si="79"/>
        <v/>
      </c>
      <c r="BR84" s="185" t="str">
        <f t="shared" si="80"/>
        <v/>
      </c>
    </row>
    <row r="85" spans="1:70" x14ac:dyDescent="0.2">
      <c r="A85" s="71" t="str">
        <f>IF(C85="","",COUNTA($C$10:C85))</f>
        <v/>
      </c>
      <c r="B85" s="598"/>
      <c r="C85" s="598"/>
      <c r="D85" s="599"/>
      <c r="E85" s="600"/>
      <c r="F85" s="601"/>
      <c r="G85" s="601"/>
      <c r="H85" s="203" t="str">
        <f t="shared" si="81"/>
        <v/>
      </c>
      <c r="I85" s="602"/>
      <c r="J85" s="602"/>
      <c r="K85" s="58" t="str">
        <f t="shared" si="90"/>
        <v/>
      </c>
      <c r="L85" s="58" t="str">
        <f t="shared" si="91"/>
        <v/>
      </c>
      <c r="M85" s="58" t="str">
        <f t="shared" si="92"/>
        <v/>
      </c>
      <c r="N85" s="58" t="str">
        <f t="shared" si="93"/>
        <v/>
      </c>
      <c r="O85" s="211" t="str">
        <f>IF($C85="","",VLOOKUP($K85,'2.年齢給'!$B$7:$C$53,2))</f>
        <v/>
      </c>
      <c r="P85" s="211" t="str">
        <f>IF($C85="","",INDEX('6.参照データ'!$D$6:$AW$36,MATCH($F85,'6.参照データ'!$D$6:$D$36,0),MATCH($H85,'6.参照データ'!$D$6:$AW$6,0)))</f>
        <v/>
      </c>
      <c r="Q85" s="603" t="s">
        <v>71</v>
      </c>
      <c r="R85" s="603"/>
      <c r="S85" s="61" t="str">
        <f t="shared" si="82"/>
        <v/>
      </c>
      <c r="T85" s="604"/>
      <c r="U85" s="604"/>
      <c r="V85" s="604"/>
      <c r="W85" s="604"/>
      <c r="X85" s="65" t="str">
        <f t="shared" si="59"/>
        <v/>
      </c>
      <c r="Y85" s="66" t="str">
        <f t="shared" si="60"/>
        <v/>
      </c>
      <c r="Z85" s="131" t="str">
        <f t="shared" si="61"/>
        <v/>
      </c>
      <c r="AA85" s="131" t="str">
        <f t="shared" si="62"/>
        <v/>
      </c>
      <c r="AB85" s="39" t="str">
        <f>IF($C85="","",IF($Z85&gt;$AA$7,0,VLOOKUP($Z85,'2.年齢給'!$B$7:$C$53,2)))</f>
        <v/>
      </c>
      <c r="AC85" s="125" t="str">
        <f t="shared" si="63"/>
        <v/>
      </c>
      <c r="AD85" s="606"/>
      <c r="AE85" s="77" t="str">
        <f t="shared" si="83"/>
        <v/>
      </c>
      <c r="AF85" s="27" t="str">
        <f t="shared" si="64"/>
        <v/>
      </c>
      <c r="AG85" s="27" t="str">
        <f>IF($AE85="","",VLOOKUP($AE85,'4.号俸表設計'!$V$4:$AF$13,10,FALSE))</f>
        <v/>
      </c>
      <c r="AH85" s="27" t="str">
        <f t="shared" si="84"/>
        <v/>
      </c>
      <c r="AI85" s="27" t="str">
        <f t="shared" si="65"/>
        <v/>
      </c>
      <c r="AJ85" s="27" t="str">
        <f t="shared" si="85"/>
        <v/>
      </c>
      <c r="AK85" s="33" t="str">
        <f>IF($C85="","",INDEX('6.参照データ'!$D$6:$AW$36,MATCH($AI85,'6.参照データ'!$D$6:$D$36,0),MATCH($AJ85,'6.参照データ'!$D$6:$AW$6,0)))</f>
        <v/>
      </c>
      <c r="AL85" s="33" t="str">
        <f t="shared" si="66"/>
        <v/>
      </c>
      <c r="AM85" s="27" t="str">
        <f t="shared" si="86"/>
        <v/>
      </c>
      <c r="AN85" s="606"/>
      <c r="AO85" s="168" t="str">
        <f t="shared" si="87"/>
        <v/>
      </c>
      <c r="AP85" s="27" t="str">
        <f t="shared" si="88"/>
        <v/>
      </c>
      <c r="AQ85" s="31" t="str">
        <f>IF($C85="","",IF($AD85="","",IF($AO85=AM85,0,VLOOKUP($AO85,'4.号俸表設計'!$V$20:$X$29,3,FALSE)-VLOOKUP('1.メイン'!$AM85,'4.号俸表設計'!$V$20:$X$29,3,FALSE))))</f>
        <v/>
      </c>
      <c r="AR85" s="27" t="str">
        <f>IF($C85="","",IF($AM85=$AO85,0,VLOOKUP($AO85,'4.号俸表設計'!$V$4:$AF$13,2,FALSE)))</f>
        <v/>
      </c>
      <c r="AS85" s="27" t="str">
        <f t="shared" si="67"/>
        <v/>
      </c>
      <c r="AT85" s="27" t="str">
        <f>IF($AO85="","",IF($AS85=0,0,ROUNDUP($AS85/VLOOKUP('1.メイン'!$AO85,'4.号俸表設計'!$V$4:$AF$13,3,FALSE),0)+1))</f>
        <v/>
      </c>
      <c r="AU85" s="27" t="str">
        <f t="shared" si="68"/>
        <v/>
      </c>
      <c r="AV85" s="31" t="str">
        <f>IF($AO85="","",($AU85-1)*VLOOKUP($AO85,'4.号俸表設計'!$V$4:$AF$13,3,FALSE))</f>
        <v/>
      </c>
      <c r="AW85" s="31" t="str">
        <f t="shared" si="89"/>
        <v/>
      </c>
      <c r="AX85" s="31" t="str">
        <f>IF($AO85="","",IF($AW85&lt;=0,0,ROUNDUP($AW85/VLOOKUP($AO85,'4.号俸表設計'!$V$4:$AF$13,6,FALSE),0)))</f>
        <v/>
      </c>
      <c r="AY85" s="31" t="str">
        <f t="shared" si="69"/>
        <v/>
      </c>
      <c r="AZ85" s="168" t="str">
        <f t="shared" si="70"/>
        <v/>
      </c>
      <c r="BA85" s="27" t="str">
        <f>IF($AO85="","",VLOOKUP($AO85,'4.号俸表設計'!$V$4:$AF$13,9,FALSE))</f>
        <v/>
      </c>
      <c r="BB85" s="27" t="str">
        <f>IF($AO85="","",VLOOKUP($AO85,'4.号俸表設計'!$V$4:$AF$13,10,FALSE))</f>
        <v/>
      </c>
      <c r="BC85" s="33" t="str">
        <f>IF($C85="","",INDEX('6.参照データ'!$D$6:$AW$35,MATCH($AZ85,'6.参照データ'!$D$6:$D$35,0),MATCH($AP85,'6.参照データ'!$D$6:$AW$6,0)))</f>
        <v/>
      </c>
      <c r="BD85" s="33" t="str">
        <f t="shared" si="71"/>
        <v/>
      </c>
      <c r="BE85" s="33" t="str">
        <f t="shared" si="72"/>
        <v/>
      </c>
      <c r="BF85" s="607"/>
      <c r="BG85" s="33" t="str">
        <f t="shared" si="73"/>
        <v/>
      </c>
      <c r="BH85" s="33" t="str">
        <f t="shared" si="74"/>
        <v/>
      </c>
      <c r="BI85" s="33" t="str">
        <f t="shared" si="75"/>
        <v/>
      </c>
      <c r="BJ85" s="148" t="str">
        <f t="shared" si="76"/>
        <v/>
      </c>
      <c r="BK85" s="604"/>
      <c r="BL85" s="604"/>
      <c r="BM85" s="604"/>
      <c r="BN85" s="604"/>
      <c r="BO85" s="151" t="str">
        <f t="shared" si="77"/>
        <v/>
      </c>
      <c r="BP85" s="33" t="str">
        <f t="shared" si="78"/>
        <v/>
      </c>
      <c r="BQ85" s="180" t="str">
        <f t="shared" si="79"/>
        <v/>
      </c>
      <c r="BR85" s="185" t="str">
        <f t="shared" si="80"/>
        <v/>
      </c>
    </row>
    <row r="86" spans="1:70" x14ac:dyDescent="0.2">
      <c r="A86" s="71" t="str">
        <f>IF(C86="","",COUNTA($C$10:C86))</f>
        <v/>
      </c>
      <c r="B86" s="598"/>
      <c r="C86" s="598"/>
      <c r="D86" s="599"/>
      <c r="E86" s="600"/>
      <c r="F86" s="601"/>
      <c r="G86" s="601"/>
      <c r="H86" s="203" t="str">
        <f t="shared" si="81"/>
        <v/>
      </c>
      <c r="I86" s="602"/>
      <c r="J86" s="602"/>
      <c r="K86" s="58" t="str">
        <f t="shared" si="90"/>
        <v/>
      </c>
      <c r="L86" s="58" t="str">
        <f t="shared" si="91"/>
        <v/>
      </c>
      <c r="M86" s="58" t="str">
        <f t="shared" si="92"/>
        <v/>
      </c>
      <c r="N86" s="58" t="str">
        <f t="shared" si="93"/>
        <v/>
      </c>
      <c r="O86" s="211" t="str">
        <f>IF($C86="","",VLOOKUP($K86,'2.年齢給'!$B$7:$C$53,2))</f>
        <v/>
      </c>
      <c r="P86" s="211" t="str">
        <f>IF($C86="","",INDEX('6.参照データ'!$D$6:$AW$36,MATCH($F86,'6.参照データ'!$D$6:$D$36,0),MATCH($H86,'6.参照データ'!$D$6:$AW$6,0)))</f>
        <v/>
      </c>
      <c r="Q86" s="603" t="s">
        <v>71</v>
      </c>
      <c r="R86" s="603"/>
      <c r="S86" s="61" t="str">
        <f t="shared" si="82"/>
        <v/>
      </c>
      <c r="T86" s="604"/>
      <c r="U86" s="604"/>
      <c r="V86" s="604"/>
      <c r="W86" s="604"/>
      <c r="X86" s="65" t="str">
        <f t="shared" si="59"/>
        <v/>
      </c>
      <c r="Y86" s="66" t="str">
        <f t="shared" si="60"/>
        <v/>
      </c>
      <c r="Z86" s="131" t="str">
        <f t="shared" si="61"/>
        <v/>
      </c>
      <c r="AA86" s="131" t="str">
        <f t="shared" si="62"/>
        <v/>
      </c>
      <c r="AB86" s="39" t="str">
        <f>IF($C86="","",IF($Z86&gt;$AA$7,0,VLOOKUP($Z86,'2.年齢給'!$B$7:$C$53,2)))</f>
        <v/>
      </c>
      <c r="AC86" s="125" t="str">
        <f t="shared" si="63"/>
        <v/>
      </c>
      <c r="AD86" s="606"/>
      <c r="AE86" s="77" t="str">
        <f t="shared" si="83"/>
        <v/>
      </c>
      <c r="AF86" s="27" t="str">
        <f t="shared" si="64"/>
        <v/>
      </c>
      <c r="AG86" s="27" t="str">
        <f>IF($AE86="","",VLOOKUP($AE86,'4.号俸表設計'!$V$4:$AF$13,10,FALSE))</f>
        <v/>
      </c>
      <c r="AH86" s="27" t="str">
        <f t="shared" si="84"/>
        <v/>
      </c>
      <c r="AI86" s="27" t="str">
        <f t="shared" si="65"/>
        <v/>
      </c>
      <c r="AJ86" s="27" t="str">
        <f t="shared" si="85"/>
        <v/>
      </c>
      <c r="AK86" s="33" t="str">
        <f>IF($C86="","",INDEX('6.参照データ'!$D$6:$AW$36,MATCH($AI86,'6.参照データ'!$D$6:$D$36,0),MATCH($AJ86,'6.参照データ'!$D$6:$AW$6,0)))</f>
        <v/>
      </c>
      <c r="AL86" s="33" t="str">
        <f t="shared" si="66"/>
        <v/>
      </c>
      <c r="AM86" s="27" t="str">
        <f t="shared" si="86"/>
        <v/>
      </c>
      <c r="AN86" s="606"/>
      <c r="AO86" s="168" t="str">
        <f t="shared" si="87"/>
        <v/>
      </c>
      <c r="AP86" s="27" t="str">
        <f t="shared" si="88"/>
        <v/>
      </c>
      <c r="AQ86" s="31" t="str">
        <f>IF($C86="","",IF($AD86="","",IF($AO86=AM86,0,VLOOKUP($AO86,'4.号俸表設計'!$V$20:$X$29,3,FALSE)-VLOOKUP('1.メイン'!$AM86,'4.号俸表設計'!$V$20:$X$29,3,FALSE))))</f>
        <v/>
      </c>
      <c r="AR86" s="27" t="str">
        <f>IF($C86="","",IF($AM86=$AO86,0,VLOOKUP($AO86,'4.号俸表設計'!$V$4:$AF$13,2,FALSE)))</f>
        <v/>
      </c>
      <c r="AS86" s="27" t="str">
        <f t="shared" si="67"/>
        <v/>
      </c>
      <c r="AT86" s="27" t="str">
        <f>IF($AO86="","",IF($AS86=0,0,ROUNDUP($AS86/VLOOKUP('1.メイン'!$AO86,'4.号俸表設計'!$V$4:$AF$13,3,FALSE),0)+1))</f>
        <v/>
      </c>
      <c r="AU86" s="27" t="str">
        <f t="shared" si="68"/>
        <v/>
      </c>
      <c r="AV86" s="31" t="str">
        <f>IF($AO86="","",($AU86-1)*VLOOKUP($AO86,'4.号俸表設計'!$V$4:$AF$13,3,FALSE))</f>
        <v/>
      </c>
      <c r="AW86" s="31" t="str">
        <f t="shared" si="89"/>
        <v/>
      </c>
      <c r="AX86" s="31" t="str">
        <f>IF($AO86="","",IF($AW86&lt;=0,0,ROUNDUP($AW86/VLOOKUP($AO86,'4.号俸表設計'!$V$4:$AF$13,6,FALSE),0)))</f>
        <v/>
      </c>
      <c r="AY86" s="31" t="str">
        <f t="shared" si="69"/>
        <v/>
      </c>
      <c r="AZ86" s="168" t="str">
        <f t="shared" si="70"/>
        <v/>
      </c>
      <c r="BA86" s="27" t="str">
        <f>IF($AO86="","",VLOOKUP($AO86,'4.号俸表設計'!$V$4:$AF$13,9,FALSE))</f>
        <v/>
      </c>
      <c r="BB86" s="27" t="str">
        <f>IF($AO86="","",VLOOKUP($AO86,'4.号俸表設計'!$V$4:$AF$13,10,FALSE))</f>
        <v/>
      </c>
      <c r="BC86" s="33" t="str">
        <f>IF($C86="","",INDEX('6.参照データ'!$D$6:$AW$35,MATCH($AZ86,'6.参照データ'!$D$6:$D$35,0),MATCH($AP86,'6.参照データ'!$D$6:$AW$6,0)))</f>
        <v/>
      </c>
      <c r="BD86" s="33" t="str">
        <f t="shared" si="71"/>
        <v/>
      </c>
      <c r="BE86" s="33" t="str">
        <f t="shared" si="72"/>
        <v/>
      </c>
      <c r="BF86" s="607"/>
      <c r="BG86" s="33" t="str">
        <f t="shared" si="73"/>
        <v/>
      </c>
      <c r="BH86" s="33" t="str">
        <f t="shared" si="74"/>
        <v/>
      </c>
      <c r="BI86" s="33" t="str">
        <f t="shared" si="75"/>
        <v/>
      </c>
      <c r="BJ86" s="148" t="str">
        <f t="shared" si="76"/>
        <v/>
      </c>
      <c r="BK86" s="604"/>
      <c r="BL86" s="604"/>
      <c r="BM86" s="604"/>
      <c r="BN86" s="604"/>
      <c r="BO86" s="151" t="str">
        <f t="shared" si="77"/>
        <v/>
      </c>
      <c r="BP86" s="33" t="str">
        <f t="shared" si="78"/>
        <v/>
      </c>
      <c r="BQ86" s="180" t="str">
        <f t="shared" si="79"/>
        <v/>
      </c>
      <c r="BR86" s="185" t="str">
        <f t="shared" si="80"/>
        <v/>
      </c>
    </row>
    <row r="87" spans="1:70" x14ac:dyDescent="0.2">
      <c r="A87" s="71" t="str">
        <f>IF(C87="","",COUNTA($C$10:C87))</f>
        <v/>
      </c>
      <c r="B87" s="598"/>
      <c r="C87" s="598"/>
      <c r="D87" s="599"/>
      <c r="E87" s="600"/>
      <c r="F87" s="601"/>
      <c r="G87" s="601"/>
      <c r="H87" s="203" t="str">
        <f t="shared" si="81"/>
        <v/>
      </c>
      <c r="I87" s="602"/>
      <c r="J87" s="602"/>
      <c r="K87" s="58" t="str">
        <f t="shared" si="90"/>
        <v/>
      </c>
      <c r="L87" s="58" t="str">
        <f t="shared" si="91"/>
        <v/>
      </c>
      <c r="M87" s="58" t="str">
        <f t="shared" si="92"/>
        <v/>
      </c>
      <c r="N87" s="58" t="str">
        <f t="shared" si="93"/>
        <v/>
      </c>
      <c r="O87" s="211" t="str">
        <f>IF($C87="","",VLOOKUP($K87,'2.年齢給'!$B$7:$C$53,2))</f>
        <v/>
      </c>
      <c r="P87" s="211" t="str">
        <f>IF($C87="","",INDEX('6.参照データ'!$D$6:$AW$36,MATCH($F87,'6.参照データ'!$D$6:$D$36,0),MATCH($H87,'6.参照データ'!$D$6:$AW$6,0)))</f>
        <v/>
      </c>
      <c r="Q87" s="603" t="s">
        <v>71</v>
      </c>
      <c r="R87" s="603"/>
      <c r="S87" s="61" t="str">
        <f t="shared" si="82"/>
        <v/>
      </c>
      <c r="T87" s="604"/>
      <c r="U87" s="604"/>
      <c r="V87" s="604"/>
      <c r="W87" s="604"/>
      <c r="X87" s="65" t="str">
        <f t="shared" si="59"/>
        <v/>
      </c>
      <c r="Y87" s="66" t="str">
        <f t="shared" si="60"/>
        <v/>
      </c>
      <c r="Z87" s="131" t="str">
        <f t="shared" si="61"/>
        <v/>
      </c>
      <c r="AA87" s="131" t="str">
        <f t="shared" si="62"/>
        <v/>
      </c>
      <c r="AB87" s="39" t="str">
        <f>IF($C87="","",IF($Z87&gt;$AA$7,0,VLOOKUP($Z87,'2.年齢給'!$B$7:$C$53,2)))</f>
        <v/>
      </c>
      <c r="AC87" s="125" t="str">
        <f t="shared" si="63"/>
        <v/>
      </c>
      <c r="AD87" s="606"/>
      <c r="AE87" s="77" t="str">
        <f t="shared" si="83"/>
        <v/>
      </c>
      <c r="AF87" s="27" t="str">
        <f t="shared" si="64"/>
        <v/>
      </c>
      <c r="AG87" s="27" t="str">
        <f>IF($AE87="","",VLOOKUP($AE87,'4.号俸表設計'!$V$4:$AF$13,10,FALSE))</f>
        <v/>
      </c>
      <c r="AH87" s="27" t="str">
        <f t="shared" si="84"/>
        <v/>
      </c>
      <c r="AI87" s="27" t="str">
        <f t="shared" si="65"/>
        <v/>
      </c>
      <c r="AJ87" s="27" t="str">
        <f t="shared" si="85"/>
        <v/>
      </c>
      <c r="AK87" s="33" t="str">
        <f>IF($C87="","",INDEX('6.参照データ'!$D$6:$AW$36,MATCH($AI87,'6.参照データ'!$D$6:$D$36,0),MATCH($AJ87,'6.参照データ'!$D$6:$AW$6,0)))</f>
        <v/>
      </c>
      <c r="AL87" s="33" t="str">
        <f t="shared" si="66"/>
        <v/>
      </c>
      <c r="AM87" s="27" t="str">
        <f t="shared" si="86"/>
        <v/>
      </c>
      <c r="AN87" s="606"/>
      <c r="AO87" s="168" t="str">
        <f t="shared" si="87"/>
        <v/>
      </c>
      <c r="AP87" s="27" t="str">
        <f t="shared" si="88"/>
        <v/>
      </c>
      <c r="AQ87" s="31" t="str">
        <f>IF($C87="","",IF($AD87="","",IF($AO87=AM87,0,VLOOKUP($AO87,'4.号俸表設計'!$V$20:$X$29,3,FALSE)-VLOOKUP('1.メイン'!$AM87,'4.号俸表設計'!$V$20:$X$29,3,FALSE))))</f>
        <v/>
      </c>
      <c r="AR87" s="27" t="str">
        <f>IF($C87="","",IF($AM87=$AO87,0,VLOOKUP($AO87,'4.号俸表設計'!$V$4:$AF$13,2,FALSE)))</f>
        <v/>
      </c>
      <c r="AS87" s="27" t="str">
        <f t="shared" si="67"/>
        <v/>
      </c>
      <c r="AT87" s="27" t="str">
        <f>IF($AO87="","",IF($AS87=0,0,ROUNDUP($AS87/VLOOKUP('1.メイン'!$AO87,'4.号俸表設計'!$V$4:$AF$13,3,FALSE),0)+1))</f>
        <v/>
      </c>
      <c r="AU87" s="27" t="str">
        <f t="shared" si="68"/>
        <v/>
      </c>
      <c r="AV87" s="31" t="str">
        <f>IF($AO87="","",($AU87-1)*VLOOKUP($AO87,'4.号俸表設計'!$V$4:$AF$13,3,FALSE))</f>
        <v/>
      </c>
      <c r="AW87" s="31" t="str">
        <f t="shared" si="89"/>
        <v/>
      </c>
      <c r="AX87" s="31" t="str">
        <f>IF($AO87="","",IF($AW87&lt;=0,0,ROUNDUP($AW87/VLOOKUP($AO87,'4.号俸表設計'!$V$4:$AF$13,6,FALSE),0)))</f>
        <v/>
      </c>
      <c r="AY87" s="31" t="str">
        <f t="shared" si="69"/>
        <v/>
      </c>
      <c r="AZ87" s="168" t="str">
        <f t="shared" si="70"/>
        <v/>
      </c>
      <c r="BA87" s="27" t="str">
        <f>IF($AO87="","",VLOOKUP($AO87,'4.号俸表設計'!$V$4:$AF$13,9,FALSE))</f>
        <v/>
      </c>
      <c r="BB87" s="27" t="str">
        <f>IF($AO87="","",VLOOKUP($AO87,'4.号俸表設計'!$V$4:$AF$13,10,FALSE))</f>
        <v/>
      </c>
      <c r="BC87" s="33" t="str">
        <f>IF($C87="","",INDEX('6.参照データ'!$D$6:$AW$35,MATCH($AZ87,'6.参照データ'!$D$6:$D$35,0),MATCH($AP87,'6.参照データ'!$D$6:$AW$6,0)))</f>
        <v/>
      </c>
      <c r="BD87" s="33" t="str">
        <f t="shared" si="71"/>
        <v/>
      </c>
      <c r="BE87" s="33" t="str">
        <f t="shared" si="72"/>
        <v/>
      </c>
      <c r="BF87" s="607"/>
      <c r="BG87" s="33" t="str">
        <f t="shared" si="73"/>
        <v/>
      </c>
      <c r="BH87" s="33" t="str">
        <f t="shared" si="74"/>
        <v/>
      </c>
      <c r="BI87" s="33" t="str">
        <f t="shared" si="75"/>
        <v/>
      </c>
      <c r="BJ87" s="148" t="str">
        <f t="shared" si="76"/>
        <v/>
      </c>
      <c r="BK87" s="604"/>
      <c r="BL87" s="604"/>
      <c r="BM87" s="604"/>
      <c r="BN87" s="604"/>
      <c r="BO87" s="151" t="str">
        <f t="shared" si="77"/>
        <v/>
      </c>
      <c r="BP87" s="33" t="str">
        <f t="shared" si="78"/>
        <v/>
      </c>
      <c r="BQ87" s="180" t="str">
        <f t="shared" si="79"/>
        <v/>
      </c>
      <c r="BR87" s="185" t="str">
        <f t="shared" si="80"/>
        <v/>
      </c>
    </row>
    <row r="88" spans="1:70" x14ac:dyDescent="0.2">
      <c r="A88" s="71" t="str">
        <f>IF(C88="","",COUNTA($C$10:C88))</f>
        <v/>
      </c>
      <c r="B88" s="598"/>
      <c r="C88" s="598"/>
      <c r="D88" s="599"/>
      <c r="E88" s="600"/>
      <c r="F88" s="601"/>
      <c r="G88" s="601"/>
      <c r="H88" s="203" t="str">
        <f t="shared" si="81"/>
        <v/>
      </c>
      <c r="I88" s="602"/>
      <c r="J88" s="602"/>
      <c r="K88" s="58" t="str">
        <f t="shared" si="90"/>
        <v/>
      </c>
      <c r="L88" s="58" t="str">
        <f t="shared" si="91"/>
        <v/>
      </c>
      <c r="M88" s="58" t="str">
        <f t="shared" si="92"/>
        <v/>
      </c>
      <c r="N88" s="58" t="str">
        <f t="shared" si="93"/>
        <v/>
      </c>
      <c r="O88" s="211" t="str">
        <f>IF($C88="","",VLOOKUP($K88,'2.年齢給'!$B$7:$C$53,2))</f>
        <v/>
      </c>
      <c r="P88" s="211" t="str">
        <f>IF($C88="","",INDEX('6.参照データ'!$D$6:$AW$36,MATCH($F88,'6.参照データ'!$D$6:$D$36,0),MATCH($H88,'6.参照データ'!$D$6:$AW$6,0)))</f>
        <v/>
      </c>
      <c r="Q88" s="603" t="s">
        <v>71</v>
      </c>
      <c r="R88" s="603"/>
      <c r="S88" s="61" t="str">
        <f t="shared" si="82"/>
        <v/>
      </c>
      <c r="T88" s="604"/>
      <c r="U88" s="604"/>
      <c r="V88" s="604"/>
      <c r="W88" s="604"/>
      <c r="X88" s="65" t="str">
        <f t="shared" si="59"/>
        <v/>
      </c>
      <c r="Y88" s="66" t="str">
        <f t="shared" si="60"/>
        <v/>
      </c>
      <c r="Z88" s="131" t="str">
        <f t="shared" si="61"/>
        <v/>
      </c>
      <c r="AA88" s="131" t="str">
        <f t="shared" si="62"/>
        <v/>
      </c>
      <c r="AB88" s="39" t="str">
        <f>IF($C88="","",IF($Z88&gt;$AA$7,0,VLOOKUP($Z88,'2.年齢給'!$B$7:$C$53,2)))</f>
        <v/>
      </c>
      <c r="AC88" s="125" t="str">
        <f t="shared" si="63"/>
        <v/>
      </c>
      <c r="AD88" s="606"/>
      <c r="AE88" s="77" t="str">
        <f t="shared" si="83"/>
        <v/>
      </c>
      <c r="AF88" s="27" t="str">
        <f t="shared" si="64"/>
        <v/>
      </c>
      <c r="AG88" s="27" t="str">
        <f>IF($AE88="","",VLOOKUP($AE88,'4.号俸表設計'!$V$4:$AF$13,10,FALSE))</f>
        <v/>
      </c>
      <c r="AH88" s="27" t="str">
        <f t="shared" si="84"/>
        <v/>
      </c>
      <c r="AI88" s="27" t="str">
        <f t="shared" si="65"/>
        <v/>
      </c>
      <c r="AJ88" s="27" t="str">
        <f t="shared" si="85"/>
        <v/>
      </c>
      <c r="AK88" s="33" t="str">
        <f>IF($C88="","",INDEX('6.参照データ'!$D$6:$AW$36,MATCH($AI88,'6.参照データ'!$D$6:$D$36,0),MATCH($AJ88,'6.参照データ'!$D$6:$AW$6,0)))</f>
        <v/>
      </c>
      <c r="AL88" s="33" t="str">
        <f t="shared" si="66"/>
        <v/>
      </c>
      <c r="AM88" s="27" t="str">
        <f t="shared" si="86"/>
        <v/>
      </c>
      <c r="AN88" s="606"/>
      <c r="AO88" s="168" t="str">
        <f t="shared" si="87"/>
        <v/>
      </c>
      <c r="AP88" s="27" t="str">
        <f t="shared" si="88"/>
        <v/>
      </c>
      <c r="AQ88" s="31" t="str">
        <f>IF($C88="","",IF($AD88="","",IF($AO88=AM88,0,VLOOKUP($AO88,'4.号俸表設計'!$V$20:$X$29,3,FALSE)-VLOOKUP('1.メイン'!$AM88,'4.号俸表設計'!$V$20:$X$29,3,FALSE))))</f>
        <v/>
      </c>
      <c r="AR88" s="27" t="str">
        <f>IF($C88="","",IF($AM88=$AO88,0,VLOOKUP($AO88,'4.号俸表設計'!$V$4:$AF$13,2,FALSE)))</f>
        <v/>
      </c>
      <c r="AS88" s="27" t="str">
        <f t="shared" si="67"/>
        <v/>
      </c>
      <c r="AT88" s="27" t="str">
        <f>IF($AO88="","",IF($AS88=0,0,ROUNDUP($AS88/VLOOKUP('1.メイン'!$AO88,'4.号俸表設計'!$V$4:$AF$13,3,FALSE),0)+1))</f>
        <v/>
      </c>
      <c r="AU88" s="27" t="str">
        <f t="shared" si="68"/>
        <v/>
      </c>
      <c r="AV88" s="31" t="str">
        <f>IF($AO88="","",($AU88-1)*VLOOKUP($AO88,'4.号俸表設計'!$V$4:$AF$13,3,FALSE))</f>
        <v/>
      </c>
      <c r="AW88" s="31" t="str">
        <f t="shared" si="89"/>
        <v/>
      </c>
      <c r="AX88" s="31" t="str">
        <f>IF($AO88="","",IF($AW88&lt;=0,0,ROUNDUP($AW88/VLOOKUP($AO88,'4.号俸表設計'!$V$4:$AF$13,6,FALSE),0)))</f>
        <v/>
      </c>
      <c r="AY88" s="31" t="str">
        <f t="shared" si="69"/>
        <v/>
      </c>
      <c r="AZ88" s="168" t="str">
        <f t="shared" si="70"/>
        <v/>
      </c>
      <c r="BA88" s="27" t="str">
        <f>IF($AO88="","",VLOOKUP($AO88,'4.号俸表設計'!$V$4:$AF$13,9,FALSE))</f>
        <v/>
      </c>
      <c r="BB88" s="27" t="str">
        <f>IF($AO88="","",VLOOKUP($AO88,'4.号俸表設計'!$V$4:$AF$13,10,FALSE))</f>
        <v/>
      </c>
      <c r="BC88" s="33" t="str">
        <f>IF($C88="","",INDEX('6.参照データ'!$D$6:$AW$35,MATCH($AZ88,'6.参照データ'!$D$6:$D$35,0),MATCH($AP88,'6.参照データ'!$D$6:$AW$6,0)))</f>
        <v/>
      </c>
      <c r="BD88" s="33" t="str">
        <f t="shared" si="71"/>
        <v/>
      </c>
      <c r="BE88" s="33" t="str">
        <f t="shared" si="72"/>
        <v/>
      </c>
      <c r="BF88" s="607"/>
      <c r="BG88" s="33" t="str">
        <f t="shared" si="73"/>
        <v/>
      </c>
      <c r="BH88" s="33" t="str">
        <f t="shared" si="74"/>
        <v/>
      </c>
      <c r="BI88" s="33" t="str">
        <f t="shared" si="75"/>
        <v/>
      </c>
      <c r="BJ88" s="148" t="str">
        <f t="shared" si="76"/>
        <v/>
      </c>
      <c r="BK88" s="604"/>
      <c r="BL88" s="604"/>
      <c r="BM88" s="604"/>
      <c r="BN88" s="604"/>
      <c r="BO88" s="151" t="str">
        <f t="shared" si="77"/>
        <v/>
      </c>
      <c r="BP88" s="33" t="str">
        <f t="shared" si="78"/>
        <v/>
      </c>
      <c r="BQ88" s="180" t="str">
        <f t="shared" si="79"/>
        <v/>
      </c>
      <c r="BR88" s="185" t="str">
        <f t="shared" si="80"/>
        <v/>
      </c>
    </row>
    <row r="89" spans="1:70" x14ac:dyDescent="0.2">
      <c r="A89" s="71" t="str">
        <f>IF(C89="","",COUNTA($C$10:C89))</f>
        <v/>
      </c>
      <c r="B89" s="598"/>
      <c r="C89" s="598"/>
      <c r="D89" s="599"/>
      <c r="E89" s="600"/>
      <c r="F89" s="601"/>
      <c r="G89" s="601"/>
      <c r="H89" s="203" t="str">
        <f t="shared" si="81"/>
        <v/>
      </c>
      <c r="I89" s="602"/>
      <c r="J89" s="602"/>
      <c r="K89" s="58" t="str">
        <f t="shared" si="90"/>
        <v/>
      </c>
      <c r="L89" s="58" t="str">
        <f t="shared" si="91"/>
        <v/>
      </c>
      <c r="M89" s="58" t="str">
        <f t="shared" si="92"/>
        <v/>
      </c>
      <c r="N89" s="58" t="str">
        <f t="shared" si="93"/>
        <v/>
      </c>
      <c r="O89" s="211" t="str">
        <f>IF($C89="","",VLOOKUP($K89,'2.年齢給'!$B$7:$C$53,2))</f>
        <v/>
      </c>
      <c r="P89" s="211" t="str">
        <f>IF($C89="","",INDEX('6.参照データ'!$D$6:$AW$36,MATCH($F89,'6.参照データ'!$D$6:$D$36,0),MATCH($H89,'6.参照データ'!$D$6:$AW$6,0)))</f>
        <v/>
      </c>
      <c r="Q89" s="603" t="s">
        <v>71</v>
      </c>
      <c r="R89" s="603"/>
      <c r="S89" s="61" t="str">
        <f t="shared" si="82"/>
        <v/>
      </c>
      <c r="T89" s="604"/>
      <c r="U89" s="604"/>
      <c r="V89" s="604"/>
      <c r="W89" s="604"/>
      <c r="X89" s="65" t="str">
        <f t="shared" si="59"/>
        <v/>
      </c>
      <c r="Y89" s="66" t="str">
        <f t="shared" si="60"/>
        <v/>
      </c>
      <c r="Z89" s="131" t="str">
        <f t="shared" si="61"/>
        <v/>
      </c>
      <c r="AA89" s="131" t="str">
        <f t="shared" si="62"/>
        <v/>
      </c>
      <c r="AB89" s="39" t="str">
        <f>IF($C89="","",IF($Z89&gt;$AA$7,0,VLOOKUP($Z89,'2.年齢給'!$B$7:$C$53,2)))</f>
        <v/>
      </c>
      <c r="AC89" s="125" t="str">
        <f t="shared" si="63"/>
        <v/>
      </c>
      <c r="AD89" s="606"/>
      <c r="AE89" s="77" t="str">
        <f t="shared" si="83"/>
        <v/>
      </c>
      <c r="AF89" s="27" t="str">
        <f t="shared" si="64"/>
        <v/>
      </c>
      <c r="AG89" s="27" t="str">
        <f>IF($AE89="","",VLOOKUP($AE89,'4.号俸表設計'!$V$4:$AF$13,10,FALSE))</f>
        <v/>
      </c>
      <c r="AH89" s="27" t="str">
        <f t="shared" si="84"/>
        <v/>
      </c>
      <c r="AI89" s="27" t="str">
        <f t="shared" si="65"/>
        <v/>
      </c>
      <c r="AJ89" s="27" t="str">
        <f t="shared" si="85"/>
        <v/>
      </c>
      <c r="AK89" s="33" t="str">
        <f>IF($C89="","",INDEX('6.参照データ'!$D$6:$AW$36,MATCH($AI89,'6.参照データ'!$D$6:$D$36,0),MATCH($AJ89,'6.参照データ'!$D$6:$AW$6,0)))</f>
        <v/>
      </c>
      <c r="AL89" s="33" t="str">
        <f t="shared" si="66"/>
        <v/>
      </c>
      <c r="AM89" s="27" t="str">
        <f t="shared" si="86"/>
        <v/>
      </c>
      <c r="AN89" s="606"/>
      <c r="AO89" s="168" t="str">
        <f t="shared" si="87"/>
        <v/>
      </c>
      <c r="AP89" s="27" t="str">
        <f t="shared" si="88"/>
        <v/>
      </c>
      <c r="AQ89" s="31" t="str">
        <f>IF($C89="","",IF($AD89="","",IF($AO89=AM89,0,VLOOKUP($AO89,'4.号俸表設計'!$V$20:$X$29,3,FALSE)-VLOOKUP('1.メイン'!$AM89,'4.号俸表設計'!$V$20:$X$29,3,FALSE))))</f>
        <v/>
      </c>
      <c r="AR89" s="27" t="str">
        <f>IF($C89="","",IF($AM89=$AO89,0,VLOOKUP($AO89,'4.号俸表設計'!$V$4:$AF$13,2,FALSE)))</f>
        <v/>
      </c>
      <c r="AS89" s="27" t="str">
        <f t="shared" si="67"/>
        <v/>
      </c>
      <c r="AT89" s="27" t="str">
        <f>IF($AO89="","",IF($AS89=0,0,ROUNDUP($AS89/VLOOKUP('1.メイン'!$AO89,'4.号俸表設計'!$V$4:$AF$13,3,FALSE),0)+1))</f>
        <v/>
      </c>
      <c r="AU89" s="27" t="str">
        <f t="shared" si="68"/>
        <v/>
      </c>
      <c r="AV89" s="31" t="str">
        <f>IF($AO89="","",($AU89-1)*VLOOKUP($AO89,'4.号俸表設計'!$V$4:$AF$13,3,FALSE))</f>
        <v/>
      </c>
      <c r="AW89" s="31" t="str">
        <f t="shared" si="89"/>
        <v/>
      </c>
      <c r="AX89" s="31" t="str">
        <f>IF($AO89="","",IF($AW89&lt;=0,0,ROUNDUP($AW89/VLOOKUP($AO89,'4.号俸表設計'!$V$4:$AF$13,6,FALSE),0)))</f>
        <v/>
      </c>
      <c r="AY89" s="31" t="str">
        <f t="shared" si="69"/>
        <v/>
      </c>
      <c r="AZ89" s="168" t="str">
        <f t="shared" si="70"/>
        <v/>
      </c>
      <c r="BA89" s="27" t="str">
        <f>IF($AO89="","",VLOOKUP($AO89,'4.号俸表設計'!$V$4:$AF$13,9,FALSE))</f>
        <v/>
      </c>
      <c r="BB89" s="27" t="str">
        <f>IF($AO89="","",VLOOKUP($AO89,'4.号俸表設計'!$V$4:$AF$13,10,FALSE))</f>
        <v/>
      </c>
      <c r="BC89" s="33" t="str">
        <f>IF($C89="","",INDEX('6.参照データ'!$D$6:$AW$35,MATCH($AZ89,'6.参照データ'!$D$6:$D$35,0),MATCH($AP89,'6.参照データ'!$D$6:$AW$6,0)))</f>
        <v/>
      </c>
      <c r="BD89" s="33" t="str">
        <f t="shared" si="71"/>
        <v/>
      </c>
      <c r="BE89" s="33" t="str">
        <f t="shared" si="72"/>
        <v/>
      </c>
      <c r="BF89" s="607"/>
      <c r="BG89" s="33" t="str">
        <f t="shared" si="73"/>
        <v/>
      </c>
      <c r="BH89" s="33" t="str">
        <f t="shared" si="74"/>
        <v/>
      </c>
      <c r="BI89" s="33" t="str">
        <f t="shared" si="75"/>
        <v/>
      </c>
      <c r="BJ89" s="148" t="str">
        <f t="shared" si="76"/>
        <v/>
      </c>
      <c r="BK89" s="604"/>
      <c r="BL89" s="604"/>
      <c r="BM89" s="604"/>
      <c r="BN89" s="604"/>
      <c r="BO89" s="151" t="str">
        <f t="shared" si="77"/>
        <v/>
      </c>
      <c r="BP89" s="33" t="str">
        <f t="shared" si="78"/>
        <v/>
      </c>
      <c r="BQ89" s="180" t="str">
        <f t="shared" si="79"/>
        <v/>
      </c>
      <c r="BR89" s="185" t="str">
        <f t="shared" si="80"/>
        <v/>
      </c>
    </row>
    <row r="90" spans="1:70" x14ac:dyDescent="0.2">
      <c r="A90" s="71" t="str">
        <f>IF(C90="","",COUNTA($C$10:C90))</f>
        <v/>
      </c>
      <c r="B90" s="598"/>
      <c r="C90" s="598"/>
      <c r="D90" s="599"/>
      <c r="E90" s="600"/>
      <c r="F90" s="601"/>
      <c r="G90" s="601"/>
      <c r="H90" s="203" t="str">
        <f t="shared" si="81"/>
        <v/>
      </c>
      <c r="I90" s="602"/>
      <c r="J90" s="602"/>
      <c r="K90" s="58" t="str">
        <f t="shared" si="90"/>
        <v/>
      </c>
      <c r="L90" s="58" t="str">
        <f t="shared" si="91"/>
        <v/>
      </c>
      <c r="M90" s="58" t="str">
        <f t="shared" si="92"/>
        <v/>
      </c>
      <c r="N90" s="58" t="str">
        <f t="shared" si="93"/>
        <v/>
      </c>
      <c r="O90" s="211" t="str">
        <f>IF($C90="","",VLOOKUP($K90,'2.年齢給'!$B$7:$C$53,2))</f>
        <v/>
      </c>
      <c r="P90" s="211" t="str">
        <f>IF($C90="","",INDEX('6.参照データ'!$D$6:$AW$36,MATCH($F90,'6.参照データ'!$D$6:$D$36,0),MATCH($H90,'6.参照データ'!$D$6:$AW$6,0)))</f>
        <v/>
      </c>
      <c r="Q90" s="603" t="s">
        <v>71</v>
      </c>
      <c r="R90" s="603"/>
      <c r="S90" s="61" t="str">
        <f t="shared" si="82"/>
        <v/>
      </c>
      <c r="T90" s="604"/>
      <c r="U90" s="604"/>
      <c r="V90" s="604"/>
      <c r="W90" s="604"/>
      <c r="X90" s="65" t="str">
        <f t="shared" si="59"/>
        <v/>
      </c>
      <c r="Y90" s="66" t="str">
        <f t="shared" si="60"/>
        <v/>
      </c>
      <c r="Z90" s="131" t="str">
        <f t="shared" si="61"/>
        <v/>
      </c>
      <c r="AA90" s="131" t="str">
        <f t="shared" si="62"/>
        <v/>
      </c>
      <c r="AB90" s="39" t="str">
        <f>IF($C90="","",IF($Z90&gt;$AA$7,0,VLOOKUP($Z90,'2.年齢給'!$B$7:$C$53,2)))</f>
        <v/>
      </c>
      <c r="AC90" s="125" t="str">
        <f t="shared" si="63"/>
        <v/>
      </c>
      <c r="AD90" s="606"/>
      <c r="AE90" s="77" t="str">
        <f t="shared" si="83"/>
        <v/>
      </c>
      <c r="AF90" s="27" t="str">
        <f t="shared" si="64"/>
        <v/>
      </c>
      <c r="AG90" s="27" t="str">
        <f>IF($AE90="","",VLOOKUP($AE90,'4.号俸表設計'!$V$4:$AF$13,10,FALSE))</f>
        <v/>
      </c>
      <c r="AH90" s="27" t="str">
        <f t="shared" si="84"/>
        <v/>
      </c>
      <c r="AI90" s="27" t="str">
        <f t="shared" si="65"/>
        <v/>
      </c>
      <c r="AJ90" s="27" t="str">
        <f t="shared" si="85"/>
        <v/>
      </c>
      <c r="AK90" s="33" t="str">
        <f>IF($C90="","",INDEX('6.参照データ'!$D$6:$AW$36,MATCH($AI90,'6.参照データ'!$D$6:$D$36,0),MATCH($AJ90,'6.参照データ'!$D$6:$AW$6,0)))</f>
        <v/>
      </c>
      <c r="AL90" s="33" t="str">
        <f t="shared" si="66"/>
        <v/>
      </c>
      <c r="AM90" s="27" t="str">
        <f t="shared" si="86"/>
        <v/>
      </c>
      <c r="AN90" s="606"/>
      <c r="AO90" s="168" t="str">
        <f t="shared" si="87"/>
        <v/>
      </c>
      <c r="AP90" s="27" t="str">
        <f t="shared" si="88"/>
        <v/>
      </c>
      <c r="AQ90" s="31" t="str">
        <f>IF($C90="","",IF($AD90="","",IF($AO90=AM90,0,VLOOKUP($AO90,'4.号俸表設計'!$V$20:$X$29,3,FALSE)-VLOOKUP('1.メイン'!$AM90,'4.号俸表設計'!$V$20:$X$29,3,FALSE))))</f>
        <v/>
      </c>
      <c r="AR90" s="27" t="str">
        <f>IF($C90="","",IF($AM90=$AO90,0,VLOOKUP($AO90,'4.号俸表設計'!$V$4:$AF$13,2,FALSE)))</f>
        <v/>
      </c>
      <c r="AS90" s="27" t="str">
        <f t="shared" si="67"/>
        <v/>
      </c>
      <c r="AT90" s="27" t="str">
        <f>IF($AO90="","",IF($AS90=0,0,ROUNDUP($AS90/VLOOKUP('1.メイン'!$AO90,'4.号俸表設計'!$V$4:$AF$13,3,FALSE),0)+1))</f>
        <v/>
      </c>
      <c r="AU90" s="27" t="str">
        <f t="shared" si="68"/>
        <v/>
      </c>
      <c r="AV90" s="31" t="str">
        <f>IF($AO90="","",($AU90-1)*VLOOKUP($AO90,'4.号俸表設計'!$V$4:$AF$13,3,FALSE))</f>
        <v/>
      </c>
      <c r="AW90" s="31" t="str">
        <f t="shared" si="89"/>
        <v/>
      </c>
      <c r="AX90" s="31" t="str">
        <f>IF($AO90="","",IF($AW90&lt;=0,0,ROUNDUP($AW90/VLOOKUP($AO90,'4.号俸表設計'!$V$4:$AF$13,6,FALSE),0)))</f>
        <v/>
      </c>
      <c r="AY90" s="31" t="str">
        <f t="shared" si="69"/>
        <v/>
      </c>
      <c r="AZ90" s="168" t="str">
        <f t="shared" si="70"/>
        <v/>
      </c>
      <c r="BA90" s="27" t="str">
        <f>IF($AO90="","",VLOOKUP($AO90,'4.号俸表設計'!$V$4:$AF$13,9,FALSE))</f>
        <v/>
      </c>
      <c r="BB90" s="27" t="str">
        <f>IF($AO90="","",VLOOKUP($AO90,'4.号俸表設計'!$V$4:$AF$13,10,FALSE))</f>
        <v/>
      </c>
      <c r="BC90" s="33" t="str">
        <f>IF($C90="","",INDEX('6.参照データ'!$D$6:$AW$35,MATCH($AZ90,'6.参照データ'!$D$6:$D$35,0),MATCH($AP90,'6.参照データ'!$D$6:$AW$6,0)))</f>
        <v/>
      </c>
      <c r="BD90" s="33" t="str">
        <f t="shared" si="71"/>
        <v/>
      </c>
      <c r="BE90" s="33" t="str">
        <f t="shared" si="72"/>
        <v/>
      </c>
      <c r="BF90" s="607"/>
      <c r="BG90" s="33" t="str">
        <f t="shared" si="73"/>
        <v/>
      </c>
      <c r="BH90" s="33" t="str">
        <f t="shared" si="74"/>
        <v/>
      </c>
      <c r="BI90" s="33" t="str">
        <f t="shared" si="75"/>
        <v/>
      </c>
      <c r="BJ90" s="148" t="str">
        <f t="shared" si="76"/>
        <v/>
      </c>
      <c r="BK90" s="604"/>
      <c r="BL90" s="604"/>
      <c r="BM90" s="604"/>
      <c r="BN90" s="604"/>
      <c r="BO90" s="151" t="str">
        <f t="shared" si="77"/>
        <v/>
      </c>
      <c r="BP90" s="33" t="str">
        <f t="shared" si="78"/>
        <v/>
      </c>
      <c r="BQ90" s="180" t="str">
        <f t="shared" si="79"/>
        <v/>
      </c>
      <c r="BR90" s="185" t="str">
        <f t="shared" si="80"/>
        <v/>
      </c>
    </row>
    <row r="91" spans="1:70" x14ac:dyDescent="0.2">
      <c r="A91" s="71" t="str">
        <f>IF(C91="","",COUNTA($C$10:C91))</f>
        <v/>
      </c>
      <c r="B91" s="598"/>
      <c r="C91" s="598"/>
      <c r="D91" s="599"/>
      <c r="E91" s="600"/>
      <c r="F91" s="601"/>
      <c r="G91" s="601"/>
      <c r="H91" s="203" t="str">
        <f t="shared" si="81"/>
        <v/>
      </c>
      <c r="I91" s="602"/>
      <c r="J91" s="602"/>
      <c r="K91" s="58" t="str">
        <f t="shared" si="90"/>
        <v/>
      </c>
      <c r="L91" s="58" t="str">
        <f t="shared" si="91"/>
        <v/>
      </c>
      <c r="M91" s="58" t="str">
        <f t="shared" si="92"/>
        <v/>
      </c>
      <c r="N91" s="58" t="str">
        <f t="shared" si="93"/>
        <v/>
      </c>
      <c r="O91" s="211" t="str">
        <f>IF($C91="","",VLOOKUP($K91,'2.年齢給'!$B$7:$C$53,2))</f>
        <v/>
      </c>
      <c r="P91" s="211" t="str">
        <f>IF($C91="","",INDEX('6.参照データ'!$D$6:$AW$36,MATCH($F91,'6.参照データ'!$D$6:$D$36,0),MATCH($H91,'6.参照データ'!$D$6:$AW$6,0)))</f>
        <v/>
      </c>
      <c r="Q91" s="603" t="s">
        <v>71</v>
      </c>
      <c r="R91" s="603"/>
      <c r="S91" s="61" t="str">
        <f t="shared" si="82"/>
        <v/>
      </c>
      <c r="T91" s="604"/>
      <c r="U91" s="604"/>
      <c r="V91" s="604"/>
      <c r="W91" s="604"/>
      <c r="X91" s="65" t="str">
        <f t="shared" si="59"/>
        <v/>
      </c>
      <c r="Y91" s="66" t="str">
        <f t="shared" si="60"/>
        <v/>
      </c>
      <c r="Z91" s="131" t="str">
        <f t="shared" si="61"/>
        <v/>
      </c>
      <c r="AA91" s="131" t="str">
        <f t="shared" si="62"/>
        <v/>
      </c>
      <c r="AB91" s="39" t="str">
        <f>IF($C91="","",IF($Z91&gt;$AA$7,0,VLOOKUP($Z91,'2.年齢給'!$B$7:$C$53,2)))</f>
        <v/>
      </c>
      <c r="AC91" s="125" t="str">
        <f t="shared" si="63"/>
        <v/>
      </c>
      <c r="AD91" s="606"/>
      <c r="AE91" s="77" t="str">
        <f t="shared" si="83"/>
        <v/>
      </c>
      <c r="AF91" s="27" t="str">
        <f t="shared" si="64"/>
        <v/>
      </c>
      <c r="AG91" s="27" t="str">
        <f>IF($AE91="","",VLOOKUP($AE91,'4.号俸表設計'!$V$4:$AF$13,10,FALSE))</f>
        <v/>
      </c>
      <c r="AH91" s="27" t="str">
        <f t="shared" si="84"/>
        <v/>
      </c>
      <c r="AI91" s="27" t="str">
        <f t="shared" si="65"/>
        <v/>
      </c>
      <c r="AJ91" s="27" t="str">
        <f t="shared" si="85"/>
        <v/>
      </c>
      <c r="AK91" s="33" t="str">
        <f>IF($C91="","",INDEX('6.参照データ'!$D$6:$AW$36,MATCH($AI91,'6.参照データ'!$D$6:$D$36,0),MATCH($AJ91,'6.参照データ'!$D$6:$AW$6,0)))</f>
        <v/>
      </c>
      <c r="AL91" s="33" t="str">
        <f t="shared" si="66"/>
        <v/>
      </c>
      <c r="AM91" s="27" t="str">
        <f t="shared" si="86"/>
        <v/>
      </c>
      <c r="AN91" s="606"/>
      <c r="AO91" s="168" t="str">
        <f t="shared" si="87"/>
        <v/>
      </c>
      <c r="AP91" s="27" t="str">
        <f t="shared" si="88"/>
        <v/>
      </c>
      <c r="AQ91" s="31" t="str">
        <f>IF($C91="","",IF($AD91="","",IF($AO91=AM91,0,VLOOKUP($AO91,'4.号俸表設計'!$V$20:$X$29,3,FALSE)-VLOOKUP('1.メイン'!$AM91,'4.号俸表設計'!$V$20:$X$29,3,FALSE))))</f>
        <v/>
      </c>
      <c r="AR91" s="27" t="str">
        <f>IF($C91="","",IF($AM91=$AO91,0,VLOOKUP($AO91,'4.号俸表設計'!$V$4:$AF$13,2,FALSE)))</f>
        <v/>
      </c>
      <c r="AS91" s="27" t="str">
        <f t="shared" si="67"/>
        <v/>
      </c>
      <c r="AT91" s="27" t="str">
        <f>IF($AO91="","",IF($AS91=0,0,ROUNDUP($AS91/VLOOKUP('1.メイン'!$AO91,'4.号俸表設計'!$V$4:$AF$13,3,FALSE),0)+1))</f>
        <v/>
      </c>
      <c r="AU91" s="27" t="str">
        <f t="shared" si="68"/>
        <v/>
      </c>
      <c r="AV91" s="31" t="str">
        <f>IF($AO91="","",($AU91-1)*VLOOKUP($AO91,'4.号俸表設計'!$V$4:$AF$13,3,FALSE))</f>
        <v/>
      </c>
      <c r="AW91" s="31" t="str">
        <f t="shared" si="89"/>
        <v/>
      </c>
      <c r="AX91" s="31" t="str">
        <f>IF($AO91="","",IF($AW91&lt;=0,0,ROUNDUP($AW91/VLOOKUP($AO91,'4.号俸表設計'!$V$4:$AF$13,6,FALSE),0)))</f>
        <v/>
      </c>
      <c r="AY91" s="31" t="str">
        <f t="shared" si="69"/>
        <v/>
      </c>
      <c r="AZ91" s="168" t="str">
        <f t="shared" si="70"/>
        <v/>
      </c>
      <c r="BA91" s="27" t="str">
        <f>IF($AO91="","",VLOOKUP($AO91,'4.号俸表設計'!$V$4:$AF$13,9,FALSE))</f>
        <v/>
      </c>
      <c r="BB91" s="27" t="str">
        <f>IF($AO91="","",VLOOKUP($AO91,'4.号俸表設計'!$V$4:$AF$13,10,FALSE))</f>
        <v/>
      </c>
      <c r="BC91" s="33" t="str">
        <f>IF($C91="","",INDEX('6.参照データ'!$D$6:$AW$35,MATCH($AZ91,'6.参照データ'!$D$6:$D$35,0),MATCH($AP91,'6.参照データ'!$D$6:$AW$6,0)))</f>
        <v/>
      </c>
      <c r="BD91" s="33" t="str">
        <f t="shared" si="71"/>
        <v/>
      </c>
      <c r="BE91" s="33" t="str">
        <f t="shared" si="72"/>
        <v/>
      </c>
      <c r="BF91" s="607"/>
      <c r="BG91" s="33" t="str">
        <f t="shared" si="73"/>
        <v/>
      </c>
      <c r="BH91" s="33" t="str">
        <f t="shared" si="74"/>
        <v/>
      </c>
      <c r="BI91" s="33" t="str">
        <f t="shared" si="75"/>
        <v/>
      </c>
      <c r="BJ91" s="148" t="str">
        <f t="shared" si="76"/>
        <v/>
      </c>
      <c r="BK91" s="604"/>
      <c r="BL91" s="604"/>
      <c r="BM91" s="604"/>
      <c r="BN91" s="604"/>
      <c r="BO91" s="151" t="str">
        <f t="shared" si="77"/>
        <v/>
      </c>
      <c r="BP91" s="33" t="str">
        <f t="shared" si="78"/>
        <v/>
      </c>
      <c r="BQ91" s="180" t="str">
        <f t="shared" si="79"/>
        <v/>
      </c>
      <c r="BR91" s="185" t="str">
        <f t="shared" si="80"/>
        <v/>
      </c>
    </row>
    <row r="92" spans="1:70" x14ac:dyDescent="0.2">
      <c r="A92" s="71" t="str">
        <f>IF(C92="","",COUNTA($C$10:C92))</f>
        <v/>
      </c>
      <c r="B92" s="598"/>
      <c r="C92" s="598"/>
      <c r="D92" s="599"/>
      <c r="E92" s="600"/>
      <c r="F92" s="601"/>
      <c r="G92" s="601"/>
      <c r="H92" s="203" t="str">
        <f t="shared" si="81"/>
        <v/>
      </c>
      <c r="I92" s="602"/>
      <c r="J92" s="602"/>
      <c r="K92" s="58" t="str">
        <f t="shared" si="90"/>
        <v/>
      </c>
      <c r="L92" s="58" t="str">
        <f t="shared" si="91"/>
        <v/>
      </c>
      <c r="M92" s="58" t="str">
        <f t="shared" si="92"/>
        <v/>
      </c>
      <c r="N92" s="58" t="str">
        <f t="shared" si="93"/>
        <v/>
      </c>
      <c r="O92" s="211" t="str">
        <f>IF($C92="","",VLOOKUP($K92,'2.年齢給'!$B$7:$C$53,2))</f>
        <v/>
      </c>
      <c r="P92" s="211" t="str">
        <f>IF($C92="","",INDEX('6.参照データ'!$D$6:$AW$36,MATCH($F92,'6.参照データ'!$D$6:$D$36,0),MATCH($H92,'6.参照データ'!$D$6:$AW$6,0)))</f>
        <v/>
      </c>
      <c r="Q92" s="603" t="s">
        <v>71</v>
      </c>
      <c r="R92" s="603"/>
      <c r="S92" s="61" t="str">
        <f t="shared" si="82"/>
        <v/>
      </c>
      <c r="T92" s="604"/>
      <c r="U92" s="604"/>
      <c r="V92" s="604"/>
      <c r="W92" s="604"/>
      <c r="X92" s="65" t="str">
        <f t="shared" si="59"/>
        <v/>
      </c>
      <c r="Y92" s="66" t="str">
        <f t="shared" si="60"/>
        <v/>
      </c>
      <c r="Z92" s="131" t="str">
        <f t="shared" si="61"/>
        <v/>
      </c>
      <c r="AA92" s="131" t="str">
        <f t="shared" si="62"/>
        <v/>
      </c>
      <c r="AB92" s="39" t="str">
        <f>IF($C92="","",IF($Z92&gt;$AA$7,0,VLOOKUP($Z92,'2.年齢給'!$B$7:$C$53,2)))</f>
        <v/>
      </c>
      <c r="AC92" s="125" t="str">
        <f t="shared" si="63"/>
        <v/>
      </c>
      <c r="AD92" s="606"/>
      <c r="AE92" s="77" t="str">
        <f t="shared" si="83"/>
        <v/>
      </c>
      <c r="AF92" s="27" t="str">
        <f t="shared" si="64"/>
        <v/>
      </c>
      <c r="AG92" s="27" t="str">
        <f>IF($AE92="","",VLOOKUP($AE92,'4.号俸表設計'!$V$4:$AF$13,10,FALSE))</f>
        <v/>
      </c>
      <c r="AH92" s="27" t="str">
        <f t="shared" si="84"/>
        <v/>
      </c>
      <c r="AI92" s="27" t="str">
        <f t="shared" si="65"/>
        <v/>
      </c>
      <c r="AJ92" s="27" t="str">
        <f t="shared" si="85"/>
        <v/>
      </c>
      <c r="AK92" s="33" t="str">
        <f>IF($C92="","",INDEX('6.参照データ'!$D$6:$AW$36,MATCH($AI92,'6.参照データ'!$D$6:$D$36,0),MATCH($AJ92,'6.参照データ'!$D$6:$AW$6,0)))</f>
        <v/>
      </c>
      <c r="AL92" s="33" t="str">
        <f t="shared" si="66"/>
        <v/>
      </c>
      <c r="AM92" s="27" t="str">
        <f t="shared" si="86"/>
        <v/>
      </c>
      <c r="AN92" s="606"/>
      <c r="AO92" s="168" t="str">
        <f t="shared" si="87"/>
        <v/>
      </c>
      <c r="AP92" s="27" t="str">
        <f t="shared" si="88"/>
        <v/>
      </c>
      <c r="AQ92" s="31" t="str">
        <f>IF($C92="","",IF($AD92="","",IF($AO92=AM92,0,VLOOKUP($AO92,'4.号俸表設計'!$V$20:$X$29,3,FALSE)-VLOOKUP('1.メイン'!$AM92,'4.号俸表設計'!$V$20:$X$29,3,FALSE))))</f>
        <v/>
      </c>
      <c r="AR92" s="27" t="str">
        <f>IF($C92="","",IF($AM92=$AO92,0,VLOOKUP($AO92,'4.号俸表設計'!$V$4:$AF$13,2,FALSE)))</f>
        <v/>
      </c>
      <c r="AS92" s="27" t="str">
        <f t="shared" si="67"/>
        <v/>
      </c>
      <c r="AT92" s="27" t="str">
        <f>IF($AO92="","",IF($AS92=0,0,ROUNDUP($AS92/VLOOKUP('1.メイン'!$AO92,'4.号俸表設計'!$V$4:$AF$13,3,FALSE),0)+1))</f>
        <v/>
      </c>
      <c r="AU92" s="27" t="str">
        <f t="shared" si="68"/>
        <v/>
      </c>
      <c r="AV92" s="31" t="str">
        <f>IF($AO92="","",($AU92-1)*VLOOKUP($AO92,'4.号俸表設計'!$V$4:$AF$13,3,FALSE))</f>
        <v/>
      </c>
      <c r="AW92" s="31" t="str">
        <f t="shared" si="89"/>
        <v/>
      </c>
      <c r="AX92" s="31" t="str">
        <f>IF($AO92="","",IF($AW92&lt;=0,0,ROUNDUP($AW92/VLOOKUP($AO92,'4.号俸表設計'!$V$4:$AF$13,6,FALSE),0)))</f>
        <v/>
      </c>
      <c r="AY92" s="31" t="str">
        <f t="shared" si="69"/>
        <v/>
      </c>
      <c r="AZ92" s="168" t="str">
        <f t="shared" si="70"/>
        <v/>
      </c>
      <c r="BA92" s="27" t="str">
        <f>IF($AO92="","",VLOOKUP($AO92,'4.号俸表設計'!$V$4:$AF$13,9,FALSE))</f>
        <v/>
      </c>
      <c r="BB92" s="27" t="str">
        <f>IF($AO92="","",VLOOKUP($AO92,'4.号俸表設計'!$V$4:$AF$13,10,FALSE))</f>
        <v/>
      </c>
      <c r="BC92" s="33" t="str">
        <f>IF($C92="","",INDEX('6.参照データ'!$D$6:$AW$35,MATCH($AZ92,'6.参照データ'!$D$6:$D$35,0),MATCH($AP92,'6.参照データ'!$D$6:$AW$6,0)))</f>
        <v/>
      </c>
      <c r="BD92" s="33" t="str">
        <f t="shared" si="71"/>
        <v/>
      </c>
      <c r="BE92" s="33" t="str">
        <f t="shared" si="72"/>
        <v/>
      </c>
      <c r="BF92" s="607"/>
      <c r="BG92" s="33" t="str">
        <f t="shared" si="73"/>
        <v/>
      </c>
      <c r="BH92" s="33" t="str">
        <f t="shared" si="74"/>
        <v/>
      </c>
      <c r="BI92" s="33" t="str">
        <f t="shared" si="75"/>
        <v/>
      </c>
      <c r="BJ92" s="148" t="str">
        <f t="shared" si="76"/>
        <v/>
      </c>
      <c r="BK92" s="604"/>
      <c r="BL92" s="604"/>
      <c r="BM92" s="604"/>
      <c r="BN92" s="604"/>
      <c r="BO92" s="151" t="str">
        <f t="shared" si="77"/>
        <v/>
      </c>
      <c r="BP92" s="33" t="str">
        <f t="shared" si="78"/>
        <v/>
      </c>
      <c r="BQ92" s="180" t="str">
        <f t="shared" si="79"/>
        <v/>
      </c>
      <c r="BR92" s="185" t="str">
        <f t="shared" si="80"/>
        <v/>
      </c>
    </row>
    <row r="93" spans="1:70" x14ac:dyDescent="0.2">
      <c r="A93" s="71" t="str">
        <f>IF(C93="","",COUNTA($C$10:C93))</f>
        <v/>
      </c>
      <c r="B93" s="598"/>
      <c r="C93" s="598"/>
      <c r="D93" s="599"/>
      <c r="E93" s="600"/>
      <c r="F93" s="601"/>
      <c r="G93" s="601"/>
      <c r="H93" s="203" t="str">
        <f t="shared" si="81"/>
        <v/>
      </c>
      <c r="I93" s="602"/>
      <c r="J93" s="602"/>
      <c r="K93" s="58" t="str">
        <f t="shared" si="90"/>
        <v/>
      </c>
      <c r="L93" s="58" t="str">
        <f t="shared" si="91"/>
        <v/>
      </c>
      <c r="M93" s="58" t="str">
        <f t="shared" si="92"/>
        <v/>
      </c>
      <c r="N93" s="58" t="str">
        <f t="shared" si="93"/>
        <v/>
      </c>
      <c r="O93" s="211" t="str">
        <f>IF($C93="","",VLOOKUP($K93,'2.年齢給'!$B$7:$C$53,2))</f>
        <v/>
      </c>
      <c r="P93" s="211" t="str">
        <f>IF($C93="","",INDEX('6.参照データ'!$D$6:$AW$36,MATCH($F93,'6.参照データ'!$D$6:$D$36,0),MATCH($H93,'6.参照データ'!$D$6:$AW$6,0)))</f>
        <v/>
      </c>
      <c r="Q93" s="603" t="s">
        <v>71</v>
      </c>
      <c r="R93" s="603"/>
      <c r="S93" s="61" t="str">
        <f t="shared" si="82"/>
        <v/>
      </c>
      <c r="T93" s="604"/>
      <c r="U93" s="604"/>
      <c r="V93" s="604"/>
      <c r="W93" s="604"/>
      <c r="X93" s="65" t="str">
        <f t="shared" si="59"/>
        <v/>
      </c>
      <c r="Y93" s="66" t="str">
        <f t="shared" si="60"/>
        <v/>
      </c>
      <c r="Z93" s="131" t="str">
        <f t="shared" si="61"/>
        <v/>
      </c>
      <c r="AA93" s="131" t="str">
        <f t="shared" si="62"/>
        <v/>
      </c>
      <c r="AB93" s="39" t="str">
        <f>IF($C93="","",IF($Z93&gt;$AA$7,0,VLOOKUP($Z93,'2.年齢給'!$B$7:$C$53,2)))</f>
        <v/>
      </c>
      <c r="AC93" s="125" t="str">
        <f t="shared" si="63"/>
        <v/>
      </c>
      <c r="AD93" s="606"/>
      <c r="AE93" s="77" t="str">
        <f t="shared" si="83"/>
        <v/>
      </c>
      <c r="AF93" s="27" t="str">
        <f t="shared" si="64"/>
        <v/>
      </c>
      <c r="AG93" s="27" t="str">
        <f>IF($AE93="","",VLOOKUP($AE93,'4.号俸表設計'!$V$4:$AF$13,10,FALSE))</f>
        <v/>
      </c>
      <c r="AH93" s="27" t="str">
        <f t="shared" si="84"/>
        <v/>
      </c>
      <c r="AI93" s="27" t="str">
        <f t="shared" si="65"/>
        <v/>
      </c>
      <c r="AJ93" s="27" t="str">
        <f t="shared" si="85"/>
        <v/>
      </c>
      <c r="AK93" s="33" t="str">
        <f>IF($C93="","",INDEX('6.参照データ'!$D$6:$AW$36,MATCH($AI93,'6.参照データ'!$D$6:$D$36,0),MATCH($AJ93,'6.参照データ'!$D$6:$AW$6,0)))</f>
        <v/>
      </c>
      <c r="AL93" s="33" t="str">
        <f t="shared" si="66"/>
        <v/>
      </c>
      <c r="AM93" s="27" t="str">
        <f t="shared" si="86"/>
        <v/>
      </c>
      <c r="AN93" s="606"/>
      <c r="AO93" s="168" t="str">
        <f t="shared" si="87"/>
        <v/>
      </c>
      <c r="AP93" s="27" t="str">
        <f t="shared" si="88"/>
        <v/>
      </c>
      <c r="AQ93" s="31" t="str">
        <f>IF($C93="","",IF($AD93="","",IF($AO93=AM93,0,VLOOKUP($AO93,'4.号俸表設計'!$V$20:$X$29,3,FALSE)-VLOOKUP('1.メイン'!$AM93,'4.号俸表設計'!$V$20:$X$29,3,FALSE))))</f>
        <v/>
      </c>
      <c r="AR93" s="27" t="str">
        <f>IF($C93="","",IF($AM93=$AO93,0,VLOOKUP($AO93,'4.号俸表設計'!$V$4:$AF$13,2,FALSE)))</f>
        <v/>
      </c>
      <c r="AS93" s="27" t="str">
        <f t="shared" si="67"/>
        <v/>
      </c>
      <c r="AT93" s="27" t="str">
        <f>IF($AO93="","",IF($AS93=0,0,ROUNDUP($AS93/VLOOKUP('1.メイン'!$AO93,'4.号俸表設計'!$V$4:$AF$13,3,FALSE),0)+1))</f>
        <v/>
      </c>
      <c r="AU93" s="27" t="str">
        <f t="shared" si="68"/>
        <v/>
      </c>
      <c r="AV93" s="31" t="str">
        <f>IF($AO93="","",($AU93-1)*VLOOKUP($AO93,'4.号俸表設計'!$V$4:$AF$13,3,FALSE))</f>
        <v/>
      </c>
      <c r="AW93" s="31" t="str">
        <f t="shared" si="89"/>
        <v/>
      </c>
      <c r="AX93" s="31" t="str">
        <f>IF($AO93="","",IF($AW93&lt;=0,0,ROUNDUP($AW93/VLOOKUP($AO93,'4.号俸表設計'!$V$4:$AF$13,6,FALSE),0)))</f>
        <v/>
      </c>
      <c r="AY93" s="31" t="str">
        <f t="shared" si="69"/>
        <v/>
      </c>
      <c r="AZ93" s="168" t="str">
        <f t="shared" si="70"/>
        <v/>
      </c>
      <c r="BA93" s="27" t="str">
        <f>IF($AO93="","",VLOOKUP($AO93,'4.号俸表設計'!$V$4:$AF$13,9,FALSE))</f>
        <v/>
      </c>
      <c r="BB93" s="27" t="str">
        <f>IF($AO93="","",VLOOKUP($AO93,'4.号俸表設計'!$V$4:$AF$13,10,FALSE))</f>
        <v/>
      </c>
      <c r="BC93" s="33" t="str">
        <f>IF($C93="","",INDEX('6.参照データ'!$D$6:$AW$35,MATCH($AZ93,'6.参照データ'!$D$6:$D$35,0),MATCH($AP93,'6.参照データ'!$D$6:$AW$6,0)))</f>
        <v/>
      </c>
      <c r="BD93" s="33" t="str">
        <f t="shared" si="71"/>
        <v/>
      </c>
      <c r="BE93" s="33" t="str">
        <f t="shared" si="72"/>
        <v/>
      </c>
      <c r="BF93" s="607"/>
      <c r="BG93" s="33" t="str">
        <f t="shared" si="73"/>
        <v/>
      </c>
      <c r="BH93" s="33" t="str">
        <f t="shared" si="74"/>
        <v/>
      </c>
      <c r="BI93" s="33" t="str">
        <f t="shared" si="75"/>
        <v/>
      </c>
      <c r="BJ93" s="148" t="str">
        <f t="shared" si="76"/>
        <v/>
      </c>
      <c r="BK93" s="604"/>
      <c r="BL93" s="604"/>
      <c r="BM93" s="604"/>
      <c r="BN93" s="604"/>
      <c r="BO93" s="151" t="str">
        <f t="shared" si="77"/>
        <v/>
      </c>
      <c r="BP93" s="33" t="str">
        <f t="shared" si="78"/>
        <v/>
      </c>
      <c r="BQ93" s="180" t="str">
        <f t="shared" si="79"/>
        <v/>
      </c>
      <c r="BR93" s="185" t="str">
        <f t="shared" si="80"/>
        <v/>
      </c>
    </row>
    <row r="94" spans="1:70" x14ac:dyDescent="0.2">
      <c r="A94" s="71" t="str">
        <f>IF(C94="","",COUNTA($C$10:C94))</f>
        <v/>
      </c>
      <c r="B94" s="598"/>
      <c r="C94" s="598"/>
      <c r="D94" s="599"/>
      <c r="E94" s="600"/>
      <c r="F94" s="601"/>
      <c r="G94" s="601"/>
      <c r="H94" s="203" t="str">
        <f t="shared" si="81"/>
        <v/>
      </c>
      <c r="I94" s="602"/>
      <c r="J94" s="602"/>
      <c r="K94" s="58" t="str">
        <f t="shared" si="90"/>
        <v/>
      </c>
      <c r="L94" s="58" t="str">
        <f t="shared" si="91"/>
        <v/>
      </c>
      <c r="M94" s="58" t="str">
        <f t="shared" si="92"/>
        <v/>
      </c>
      <c r="N94" s="58" t="str">
        <f t="shared" si="93"/>
        <v/>
      </c>
      <c r="O94" s="211" t="str">
        <f>IF($C94="","",VLOOKUP($K94,'2.年齢給'!$B$7:$C$53,2))</f>
        <v/>
      </c>
      <c r="P94" s="211" t="str">
        <f>IF($C94="","",INDEX('6.参照データ'!$D$6:$AW$36,MATCH($F94,'6.参照データ'!$D$6:$D$36,0),MATCH($H94,'6.参照データ'!$D$6:$AW$6,0)))</f>
        <v/>
      </c>
      <c r="Q94" s="603" t="s">
        <v>71</v>
      </c>
      <c r="R94" s="603"/>
      <c r="S94" s="61" t="str">
        <f t="shared" si="82"/>
        <v/>
      </c>
      <c r="T94" s="604"/>
      <c r="U94" s="604"/>
      <c r="V94" s="604"/>
      <c r="W94" s="604"/>
      <c r="X94" s="65" t="str">
        <f t="shared" si="59"/>
        <v/>
      </c>
      <c r="Y94" s="66" t="str">
        <f t="shared" si="60"/>
        <v/>
      </c>
      <c r="Z94" s="131" t="str">
        <f t="shared" si="61"/>
        <v/>
      </c>
      <c r="AA94" s="131" t="str">
        <f t="shared" si="62"/>
        <v/>
      </c>
      <c r="AB94" s="39" t="str">
        <f>IF($C94="","",IF($Z94&gt;$AA$7,0,VLOOKUP($Z94,'2.年齢給'!$B$7:$C$53,2)))</f>
        <v/>
      </c>
      <c r="AC94" s="125" t="str">
        <f t="shared" si="63"/>
        <v/>
      </c>
      <c r="AD94" s="606"/>
      <c r="AE94" s="77" t="str">
        <f t="shared" si="83"/>
        <v/>
      </c>
      <c r="AF94" s="27" t="str">
        <f t="shared" si="64"/>
        <v/>
      </c>
      <c r="AG94" s="27" t="str">
        <f>IF($AE94="","",VLOOKUP($AE94,'4.号俸表設計'!$V$4:$AF$13,10,FALSE))</f>
        <v/>
      </c>
      <c r="AH94" s="27" t="str">
        <f t="shared" si="84"/>
        <v/>
      </c>
      <c r="AI94" s="27" t="str">
        <f t="shared" si="65"/>
        <v/>
      </c>
      <c r="AJ94" s="27" t="str">
        <f t="shared" si="85"/>
        <v/>
      </c>
      <c r="AK94" s="33" t="str">
        <f>IF($C94="","",INDEX('6.参照データ'!$D$6:$AW$36,MATCH($AI94,'6.参照データ'!$D$6:$D$36,0),MATCH($AJ94,'6.参照データ'!$D$6:$AW$6,0)))</f>
        <v/>
      </c>
      <c r="AL94" s="33" t="str">
        <f t="shared" si="66"/>
        <v/>
      </c>
      <c r="AM94" s="27" t="str">
        <f t="shared" si="86"/>
        <v/>
      </c>
      <c r="AN94" s="606"/>
      <c r="AO94" s="168" t="str">
        <f t="shared" si="87"/>
        <v/>
      </c>
      <c r="AP94" s="27" t="str">
        <f t="shared" si="88"/>
        <v/>
      </c>
      <c r="AQ94" s="31" t="str">
        <f>IF($C94="","",IF($AD94="","",IF($AO94=AM94,0,VLOOKUP($AO94,'4.号俸表設計'!$V$20:$X$29,3,FALSE)-VLOOKUP('1.メイン'!$AM94,'4.号俸表設計'!$V$20:$X$29,3,FALSE))))</f>
        <v/>
      </c>
      <c r="AR94" s="27" t="str">
        <f>IF($C94="","",IF($AM94=$AO94,0,VLOOKUP($AO94,'4.号俸表設計'!$V$4:$AF$13,2,FALSE)))</f>
        <v/>
      </c>
      <c r="AS94" s="27" t="str">
        <f t="shared" si="67"/>
        <v/>
      </c>
      <c r="AT94" s="27" t="str">
        <f>IF($AO94="","",IF($AS94=0,0,ROUNDUP($AS94/VLOOKUP('1.メイン'!$AO94,'4.号俸表設計'!$V$4:$AF$13,3,FALSE),0)+1))</f>
        <v/>
      </c>
      <c r="AU94" s="27" t="str">
        <f t="shared" si="68"/>
        <v/>
      </c>
      <c r="AV94" s="31" t="str">
        <f>IF($AO94="","",($AU94-1)*VLOOKUP($AO94,'4.号俸表設計'!$V$4:$AF$13,3,FALSE))</f>
        <v/>
      </c>
      <c r="AW94" s="31" t="str">
        <f t="shared" si="89"/>
        <v/>
      </c>
      <c r="AX94" s="31" t="str">
        <f>IF($AO94="","",IF($AW94&lt;=0,0,ROUNDUP($AW94/VLOOKUP($AO94,'4.号俸表設計'!$V$4:$AF$13,6,FALSE),0)))</f>
        <v/>
      </c>
      <c r="AY94" s="31" t="str">
        <f t="shared" si="69"/>
        <v/>
      </c>
      <c r="AZ94" s="168" t="str">
        <f t="shared" si="70"/>
        <v/>
      </c>
      <c r="BA94" s="27" t="str">
        <f>IF($AO94="","",VLOOKUP($AO94,'4.号俸表設計'!$V$4:$AF$13,9,FALSE))</f>
        <v/>
      </c>
      <c r="BB94" s="27" t="str">
        <f>IF($AO94="","",VLOOKUP($AO94,'4.号俸表設計'!$V$4:$AF$13,10,FALSE))</f>
        <v/>
      </c>
      <c r="BC94" s="33" t="str">
        <f>IF($C94="","",INDEX('6.参照データ'!$D$6:$AW$35,MATCH($AZ94,'6.参照データ'!$D$6:$D$35,0),MATCH($AP94,'6.参照データ'!$D$6:$AW$6,0)))</f>
        <v/>
      </c>
      <c r="BD94" s="33" t="str">
        <f t="shared" si="71"/>
        <v/>
      </c>
      <c r="BE94" s="33" t="str">
        <f t="shared" si="72"/>
        <v/>
      </c>
      <c r="BF94" s="607"/>
      <c r="BG94" s="33" t="str">
        <f t="shared" si="73"/>
        <v/>
      </c>
      <c r="BH94" s="33" t="str">
        <f t="shared" si="74"/>
        <v/>
      </c>
      <c r="BI94" s="33" t="str">
        <f t="shared" si="75"/>
        <v/>
      </c>
      <c r="BJ94" s="148" t="str">
        <f t="shared" si="76"/>
        <v/>
      </c>
      <c r="BK94" s="604"/>
      <c r="BL94" s="604"/>
      <c r="BM94" s="604"/>
      <c r="BN94" s="604"/>
      <c r="BO94" s="151" t="str">
        <f t="shared" si="77"/>
        <v/>
      </c>
      <c r="BP94" s="33" t="str">
        <f t="shared" si="78"/>
        <v/>
      </c>
      <c r="BQ94" s="180" t="str">
        <f t="shared" si="79"/>
        <v/>
      </c>
      <c r="BR94" s="185" t="str">
        <f t="shared" si="80"/>
        <v/>
      </c>
    </row>
    <row r="95" spans="1:70" x14ac:dyDescent="0.2">
      <c r="A95" s="71" t="str">
        <f>IF(C95="","",COUNTA($C$10:C95))</f>
        <v/>
      </c>
      <c r="B95" s="598"/>
      <c r="C95" s="598"/>
      <c r="D95" s="599"/>
      <c r="E95" s="600"/>
      <c r="F95" s="601"/>
      <c r="G95" s="601"/>
      <c r="H95" s="203" t="str">
        <f t="shared" si="81"/>
        <v/>
      </c>
      <c r="I95" s="602"/>
      <c r="J95" s="602"/>
      <c r="K95" s="58" t="str">
        <f t="shared" si="90"/>
        <v/>
      </c>
      <c r="L95" s="58" t="str">
        <f t="shared" si="91"/>
        <v/>
      </c>
      <c r="M95" s="58" t="str">
        <f t="shared" si="92"/>
        <v/>
      </c>
      <c r="N95" s="58" t="str">
        <f t="shared" si="93"/>
        <v/>
      </c>
      <c r="O95" s="211" t="str">
        <f>IF($C95="","",VLOOKUP($K95,'2.年齢給'!$B$7:$C$53,2))</f>
        <v/>
      </c>
      <c r="P95" s="211" t="str">
        <f>IF($C95="","",INDEX('6.参照データ'!$D$6:$AW$36,MATCH($F95,'6.参照データ'!$D$6:$D$36,0),MATCH($H95,'6.参照データ'!$D$6:$AW$6,0)))</f>
        <v/>
      </c>
      <c r="Q95" s="603" t="s">
        <v>71</v>
      </c>
      <c r="R95" s="603"/>
      <c r="S95" s="61" t="str">
        <f t="shared" si="82"/>
        <v/>
      </c>
      <c r="T95" s="604"/>
      <c r="U95" s="604"/>
      <c r="V95" s="604"/>
      <c r="W95" s="604"/>
      <c r="X95" s="65" t="str">
        <f t="shared" si="59"/>
        <v/>
      </c>
      <c r="Y95" s="66" t="str">
        <f t="shared" si="60"/>
        <v/>
      </c>
      <c r="Z95" s="131" t="str">
        <f t="shared" si="61"/>
        <v/>
      </c>
      <c r="AA95" s="131" t="str">
        <f t="shared" si="62"/>
        <v/>
      </c>
      <c r="AB95" s="39" t="str">
        <f>IF($C95="","",IF($Z95&gt;$AA$7,0,VLOOKUP($Z95,'2.年齢給'!$B$7:$C$53,2)))</f>
        <v/>
      </c>
      <c r="AC95" s="125" t="str">
        <f t="shared" si="63"/>
        <v/>
      </c>
      <c r="AD95" s="606"/>
      <c r="AE95" s="77" t="str">
        <f t="shared" si="83"/>
        <v/>
      </c>
      <c r="AF95" s="27" t="str">
        <f t="shared" si="64"/>
        <v/>
      </c>
      <c r="AG95" s="27" t="str">
        <f>IF($AE95="","",VLOOKUP($AE95,'4.号俸表設計'!$V$4:$AF$13,10,FALSE))</f>
        <v/>
      </c>
      <c r="AH95" s="27" t="str">
        <f t="shared" si="84"/>
        <v/>
      </c>
      <c r="AI95" s="27" t="str">
        <f t="shared" si="65"/>
        <v/>
      </c>
      <c r="AJ95" s="27" t="str">
        <f t="shared" si="85"/>
        <v/>
      </c>
      <c r="AK95" s="33" t="str">
        <f>IF($C95="","",INDEX('6.参照データ'!$D$6:$AW$36,MATCH($AI95,'6.参照データ'!$D$6:$D$36,0),MATCH($AJ95,'6.参照データ'!$D$6:$AW$6,0)))</f>
        <v/>
      </c>
      <c r="AL95" s="33" t="str">
        <f t="shared" si="66"/>
        <v/>
      </c>
      <c r="AM95" s="27" t="str">
        <f t="shared" si="86"/>
        <v/>
      </c>
      <c r="AN95" s="606"/>
      <c r="AO95" s="168" t="str">
        <f t="shared" si="87"/>
        <v/>
      </c>
      <c r="AP95" s="27" t="str">
        <f t="shared" si="88"/>
        <v/>
      </c>
      <c r="AQ95" s="31" t="str">
        <f>IF($C95="","",IF($AD95="","",IF($AO95=AM95,0,VLOOKUP($AO95,'4.号俸表設計'!$V$20:$X$29,3,FALSE)-VLOOKUP('1.メイン'!$AM95,'4.号俸表設計'!$V$20:$X$29,3,FALSE))))</f>
        <v/>
      </c>
      <c r="AR95" s="27" t="str">
        <f>IF($C95="","",IF($AM95=$AO95,0,VLOOKUP($AO95,'4.号俸表設計'!$V$4:$AF$13,2,FALSE)))</f>
        <v/>
      </c>
      <c r="AS95" s="27" t="str">
        <f t="shared" si="67"/>
        <v/>
      </c>
      <c r="AT95" s="27" t="str">
        <f>IF($AO95="","",IF($AS95=0,0,ROUNDUP($AS95/VLOOKUP('1.メイン'!$AO95,'4.号俸表設計'!$V$4:$AF$13,3,FALSE),0)+1))</f>
        <v/>
      </c>
      <c r="AU95" s="27" t="str">
        <f t="shared" si="68"/>
        <v/>
      </c>
      <c r="AV95" s="31" t="str">
        <f>IF($AO95="","",($AU95-1)*VLOOKUP($AO95,'4.号俸表設計'!$V$4:$AF$13,3,FALSE))</f>
        <v/>
      </c>
      <c r="AW95" s="31" t="str">
        <f t="shared" si="89"/>
        <v/>
      </c>
      <c r="AX95" s="31" t="str">
        <f>IF($AO95="","",IF($AW95&lt;=0,0,ROUNDUP($AW95/VLOOKUP($AO95,'4.号俸表設計'!$V$4:$AF$13,6,FALSE),0)))</f>
        <v/>
      </c>
      <c r="AY95" s="31" t="str">
        <f t="shared" si="69"/>
        <v/>
      </c>
      <c r="AZ95" s="168" t="str">
        <f t="shared" si="70"/>
        <v/>
      </c>
      <c r="BA95" s="27" t="str">
        <f>IF($AO95="","",VLOOKUP($AO95,'4.号俸表設計'!$V$4:$AF$13,9,FALSE))</f>
        <v/>
      </c>
      <c r="BB95" s="27" t="str">
        <f>IF($AO95="","",VLOOKUP($AO95,'4.号俸表設計'!$V$4:$AF$13,10,FALSE))</f>
        <v/>
      </c>
      <c r="BC95" s="33" t="str">
        <f>IF($C95="","",INDEX('6.参照データ'!$D$6:$AW$35,MATCH($AZ95,'6.参照データ'!$D$6:$D$35,0),MATCH($AP95,'6.参照データ'!$D$6:$AW$6,0)))</f>
        <v/>
      </c>
      <c r="BD95" s="33" t="str">
        <f t="shared" si="71"/>
        <v/>
      </c>
      <c r="BE95" s="33" t="str">
        <f t="shared" si="72"/>
        <v/>
      </c>
      <c r="BF95" s="607"/>
      <c r="BG95" s="33" t="str">
        <f t="shared" si="73"/>
        <v/>
      </c>
      <c r="BH95" s="33" t="str">
        <f t="shared" si="74"/>
        <v/>
      </c>
      <c r="BI95" s="33" t="str">
        <f t="shared" si="75"/>
        <v/>
      </c>
      <c r="BJ95" s="148" t="str">
        <f t="shared" si="76"/>
        <v/>
      </c>
      <c r="BK95" s="604"/>
      <c r="BL95" s="604"/>
      <c r="BM95" s="604"/>
      <c r="BN95" s="604"/>
      <c r="BO95" s="151" t="str">
        <f t="shared" si="77"/>
        <v/>
      </c>
      <c r="BP95" s="33" t="str">
        <f t="shared" si="78"/>
        <v/>
      </c>
      <c r="BQ95" s="180" t="str">
        <f t="shared" si="79"/>
        <v/>
      </c>
      <c r="BR95" s="185" t="str">
        <f t="shared" si="80"/>
        <v/>
      </c>
    </row>
    <row r="96" spans="1:70" x14ac:dyDescent="0.2">
      <c r="A96" s="71" t="str">
        <f>IF(C96="","",COUNTA($C$10:C96))</f>
        <v/>
      </c>
      <c r="B96" s="598"/>
      <c r="C96" s="598"/>
      <c r="D96" s="599"/>
      <c r="E96" s="600"/>
      <c r="F96" s="601"/>
      <c r="G96" s="601"/>
      <c r="H96" s="203" t="str">
        <f t="shared" si="81"/>
        <v/>
      </c>
      <c r="I96" s="602"/>
      <c r="J96" s="602"/>
      <c r="K96" s="58" t="str">
        <f t="shared" si="90"/>
        <v/>
      </c>
      <c r="L96" s="58" t="str">
        <f t="shared" si="91"/>
        <v/>
      </c>
      <c r="M96" s="58" t="str">
        <f t="shared" si="92"/>
        <v/>
      </c>
      <c r="N96" s="58" t="str">
        <f t="shared" si="93"/>
        <v/>
      </c>
      <c r="O96" s="211" t="str">
        <f>IF($C96="","",VLOOKUP($K96,'2.年齢給'!$B$7:$C$53,2))</f>
        <v/>
      </c>
      <c r="P96" s="211" t="str">
        <f>IF($C96="","",INDEX('6.参照データ'!$D$6:$AW$36,MATCH($F96,'6.参照データ'!$D$6:$D$36,0),MATCH($H96,'6.参照データ'!$D$6:$AW$6,0)))</f>
        <v/>
      </c>
      <c r="Q96" s="603" t="s">
        <v>71</v>
      </c>
      <c r="R96" s="603"/>
      <c r="S96" s="61" t="str">
        <f t="shared" si="82"/>
        <v/>
      </c>
      <c r="T96" s="604"/>
      <c r="U96" s="604"/>
      <c r="V96" s="604"/>
      <c r="W96" s="604"/>
      <c r="X96" s="65" t="str">
        <f t="shared" si="59"/>
        <v/>
      </c>
      <c r="Y96" s="66" t="str">
        <f t="shared" si="60"/>
        <v/>
      </c>
      <c r="Z96" s="131" t="str">
        <f t="shared" si="61"/>
        <v/>
      </c>
      <c r="AA96" s="131" t="str">
        <f t="shared" si="62"/>
        <v/>
      </c>
      <c r="AB96" s="39" t="str">
        <f>IF($C96="","",IF($Z96&gt;$AA$7,0,VLOOKUP($Z96,'2.年齢給'!$B$7:$C$53,2)))</f>
        <v/>
      </c>
      <c r="AC96" s="125" t="str">
        <f t="shared" si="63"/>
        <v/>
      </c>
      <c r="AD96" s="606"/>
      <c r="AE96" s="77" t="str">
        <f t="shared" si="83"/>
        <v/>
      </c>
      <c r="AF96" s="27" t="str">
        <f t="shared" si="64"/>
        <v/>
      </c>
      <c r="AG96" s="27" t="str">
        <f>IF($AE96="","",VLOOKUP($AE96,'4.号俸表設計'!$V$4:$AF$13,10,FALSE))</f>
        <v/>
      </c>
      <c r="AH96" s="27" t="str">
        <f t="shared" si="84"/>
        <v/>
      </c>
      <c r="AI96" s="27" t="str">
        <f t="shared" si="65"/>
        <v/>
      </c>
      <c r="AJ96" s="27" t="str">
        <f t="shared" si="85"/>
        <v/>
      </c>
      <c r="AK96" s="33" t="str">
        <f>IF($C96="","",INDEX('6.参照データ'!$D$6:$AW$36,MATCH($AI96,'6.参照データ'!$D$6:$D$36,0),MATCH($AJ96,'6.参照データ'!$D$6:$AW$6,0)))</f>
        <v/>
      </c>
      <c r="AL96" s="33" t="str">
        <f t="shared" si="66"/>
        <v/>
      </c>
      <c r="AM96" s="27" t="str">
        <f t="shared" si="86"/>
        <v/>
      </c>
      <c r="AN96" s="606"/>
      <c r="AO96" s="168" t="str">
        <f t="shared" si="87"/>
        <v/>
      </c>
      <c r="AP96" s="27" t="str">
        <f t="shared" si="88"/>
        <v/>
      </c>
      <c r="AQ96" s="31" t="str">
        <f>IF($C96="","",IF($AD96="","",IF($AO96=AM96,0,VLOOKUP($AO96,'4.号俸表設計'!$V$20:$X$29,3,FALSE)-VLOOKUP('1.メイン'!$AM96,'4.号俸表設計'!$V$20:$X$29,3,FALSE))))</f>
        <v/>
      </c>
      <c r="AR96" s="27" t="str">
        <f>IF($C96="","",IF($AM96=$AO96,0,VLOOKUP($AO96,'4.号俸表設計'!$V$4:$AF$13,2,FALSE)))</f>
        <v/>
      </c>
      <c r="AS96" s="27" t="str">
        <f t="shared" si="67"/>
        <v/>
      </c>
      <c r="AT96" s="27" t="str">
        <f>IF($AO96="","",IF($AS96=0,0,ROUNDUP($AS96/VLOOKUP('1.メイン'!$AO96,'4.号俸表設計'!$V$4:$AF$13,3,FALSE),0)+1))</f>
        <v/>
      </c>
      <c r="AU96" s="27" t="str">
        <f t="shared" si="68"/>
        <v/>
      </c>
      <c r="AV96" s="31" t="str">
        <f>IF($AO96="","",($AU96-1)*VLOOKUP($AO96,'4.号俸表設計'!$V$4:$AF$13,3,FALSE))</f>
        <v/>
      </c>
      <c r="AW96" s="31" t="str">
        <f t="shared" si="89"/>
        <v/>
      </c>
      <c r="AX96" s="31" t="str">
        <f>IF($AO96="","",IF($AW96&lt;=0,0,ROUNDUP($AW96/VLOOKUP($AO96,'4.号俸表設計'!$V$4:$AF$13,6,FALSE),0)))</f>
        <v/>
      </c>
      <c r="AY96" s="31" t="str">
        <f t="shared" si="69"/>
        <v/>
      </c>
      <c r="AZ96" s="168" t="str">
        <f t="shared" si="70"/>
        <v/>
      </c>
      <c r="BA96" s="27" t="str">
        <f>IF($AO96="","",VLOOKUP($AO96,'4.号俸表設計'!$V$4:$AF$13,9,FALSE))</f>
        <v/>
      </c>
      <c r="BB96" s="27" t="str">
        <f>IF($AO96="","",VLOOKUP($AO96,'4.号俸表設計'!$V$4:$AF$13,10,FALSE))</f>
        <v/>
      </c>
      <c r="BC96" s="33" t="str">
        <f>IF($C96="","",INDEX('6.参照データ'!$D$6:$AW$35,MATCH($AZ96,'6.参照データ'!$D$6:$D$35,0),MATCH($AP96,'6.参照データ'!$D$6:$AW$6,0)))</f>
        <v/>
      </c>
      <c r="BD96" s="33" t="str">
        <f t="shared" si="71"/>
        <v/>
      </c>
      <c r="BE96" s="33" t="str">
        <f t="shared" si="72"/>
        <v/>
      </c>
      <c r="BF96" s="607"/>
      <c r="BG96" s="33" t="str">
        <f t="shared" si="73"/>
        <v/>
      </c>
      <c r="BH96" s="33" t="str">
        <f t="shared" si="74"/>
        <v/>
      </c>
      <c r="BI96" s="33" t="str">
        <f t="shared" si="75"/>
        <v/>
      </c>
      <c r="BJ96" s="148" t="str">
        <f t="shared" si="76"/>
        <v/>
      </c>
      <c r="BK96" s="604"/>
      <c r="BL96" s="604"/>
      <c r="BM96" s="604"/>
      <c r="BN96" s="604"/>
      <c r="BO96" s="151" t="str">
        <f t="shared" si="77"/>
        <v/>
      </c>
      <c r="BP96" s="33" t="str">
        <f t="shared" si="78"/>
        <v/>
      </c>
      <c r="BQ96" s="180" t="str">
        <f t="shared" si="79"/>
        <v/>
      </c>
      <c r="BR96" s="185" t="str">
        <f t="shared" si="80"/>
        <v/>
      </c>
    </row>
    <row r="97" spans="1:70" x14ac:dyDescent="0.2">
      <c r="A97" s="71" t="str">
        <f>IF(C97="","",COUNTA($C$10:C97))</f>
        <v/>
      </c>
      <c r="B97" s="598"/>
      <c r="C97" s="598"/>
      <c r="D97" s="599"/>
      <c r="E97" s="600"/>
      <c r="F97" s="601"/>
      <c r="G97" s="601"/>
      <c r="H97" s="203" t="str">
        <f t="shared" si="81"/>
        <v/>
      </c>
      <c r="I97" s="602"/>
      <c r="J97" s="602"/>
      <c r="K97" s="58" t="str">
        <f t="shared" si="90"/>
        <v/>
      </c>
      <c r="L97" s="58" t="str">
        <f t="shared" si="91"/>
        <v/>
      </c>
      <c r="M97" s="58" t="str">
        <f t="shared" si="92"/>
        <v/>
      </c>
      <c r="N97" s="58" t="str">
        <f t="shared" si="93"/>
        <v/>
      </c>
      <c r="O97" s="211" t="str">
        <f>IF($C97="","",VLOOKUP($K97,'2.年齢給'!$B$7:$C$53,2))</f>
        <v/>
      </c>
      <c r="P97" s="211" t="str">
        <f>IF($C97="","",INDEX('6.参照データ'!$D$6:$AW$36,MATCH($F97,'6.参照データ'!$D$6:$D$36,0),MATCH($H97,'6.参照データ'!$D$6:$AW$6,0)))</f>
        <v/>
      </c>
      <c r="Q97" s="603" t="s">
        <v>71</v>
      </c>
      <c r="R97" s="603"/>
      <c r="S97" s="61" t="str">
        <f t="shared" si="82"/>
        <v/>
      </c>
      <c r="T97" s="604"/>
      <c r="U97" s="604"/>
      <c r="V97" s="604"/>
      <c r="W97" s="604"/>
      <c r="X97" s="65" t="str">
        <f t="shared" si="59"/>
        <v/>
      </c>
      <c r="Y97" s="66" t="str">
        <f t="shared" si="60"/>
        <v/>
      </c>
      <c r="Z97" s="131" t="str">
        <f t="shared" si="61"/>
        <v/>
      </c>
      <c r="AA97" s="131" t="str">
        <f t="shared" si="62"/>
        <v/>
      </c>
      <c r="AB97" s="39" t="str">
        <f>IF($C97="","",IF($Z97&gt;$AA$7,0,VLOOKUP($Z97,'2.年齢給'!$B$7:$C$53,2)))</f>
        <v/>
      </c>
      <c r="AC97" s="125" t="str">
        <f t="shared" si="63"/>
        <v/>
      </c>
      <c r="AD97" s="606"/>
      <c r="AE97" s="77" t="str">
        <f t="shared" si="83"/>
        <v/>
      </c>
      <c r="AF97" s="27" t="str">
        <f t="shared" si="64"/>
        <v/>
      </c>
      <c r="AG97" s="27" t="str">
        <f>IF($AE97="","",VLOOKUP($AE97,'4.号俸表設計'!$V$4:$AF$13,10,FALSE))</f>
        <v/>
      </c>
      <c r="AH97" s="27" t="str">
        <f t="shared" si="84"/>
        <v/>
      </c>
      <c r="AI97" s="27" t="str">
        <f t="shared" si="65"/>
        <v/>
      </c>
      <c r="AJ97" s="27" t="str">
        <f t="shared" si="85"/>
        <v/>
      </c>
      <c r="AK97" s="33" t="str">
        <f>IF($C97="","",INDEX('6.参照データ'!$D$6:$AW$36,MATCH($AI97,'6.参照データ'!$D$6:$D$36,0),MATCH($AJ97,'6.参照データ'!$D$6:$AW$6,0)))</f>
        <v/>
      </c>
      <c r="AL97" s="33" t="str">
        <f t="shared" si="66"/>
        <v/>
      </c>
      <c r="AM97" s="27" t="str">
        <f t="shared" si="86"/>
        <v/>
      </c>
      <c r="AN97" s="606"/>
      <c r="AO97" s="168" t="str">
        <f t="shared" si="87"/>
        <v/>
      </c>
      <c r="AP97" s="27" t="str">
        <f t="shared" si="88"/>
        <v/>
      </c>
      <c r="AQ97" s="31" t="str">
        <f>IF($C97="","",IF($AD97="","",IF($AO97=AM97,0,VLOOKUP($AO97,'4.号俸表設計'!$V$20:$X$29,3,FALSE)-VLOOKUP('1.メイン'!$AM97,'4.号俸表設計'!$V$20:$X$29,3,FALSE))))</f>
        <v/>
      </c>
      <c r="AR97" s="27" t="str">
        <f>IF($C97="","",IF($AM97=$AO97,0,VLOOKUP($AO97,'4.号俸表設計'!$V$4:$AF$13,2,FALSE)))</f>
        <v/>
      </c>
      <c r="AS97" s="27" t="str">
        <f t="shared" si="67"/>
        <v/>
      </c>
      <c r="AT97" s="27" t="str">
        <f>IF($AO97="","",IF($AS97=0,0,ROUNDUP($AS97/VLOOKUP('1.メイン'!$AO97,'4.号俸表設計'!$V$4:$AF$13,3,FALSE),0)+1))</f>
        <v/>
      </c>
      <c r="AU97" s="27" t="str">
        <f t="shared" si="68"/>
        <v/>
      </c>
      <c r="AV97" s="31" t="str">
        <f>IF($AO97="","",($AU97-1)*VLOOKUP($AO97,'4.号俸表設計'!$V$4:$AF$13,3,FALSE))</f>
        <v/>
      </c>
      <c r="AW97" s="31" t="str">
        <f t="shared" si="89"/>
        <v/>
      </c>
      <c r="AX97" s="31" t="str">
        <f>IF($AO97="","",IF($AW97&lt;=0,0,ROUNDUP($AW97/VLOOKUP($AO97,'4.号俸表設計'!$V$4:$AF$13,6,FALSE),0)))</f>
        <v/>
      </c>
      <c r="AY97" s="31" t="str">
        <f t="shared" si="69"/>
        <v/>
      </c>
      <c r="AZ97" s="168" t="str">
        <f t="shared" si="70"/>
        <v/>
      </c>
      <c r="BA97" s="27" t="str">
        <f>IF($AO97="","",VLOOKUP($AO97,'4.号俸表設計'!$V$4:$AF$13,9,FALSE))</f>
        <v/>
      </c>
      <c r="BB97" s="27" t="str">
        <f>IF($AO97="","",VLOOKUP($AO97,'4.号俸表設計'!$V$4:$AF$13,10,FALSE))</f>
        <v/>
      </c>
      <c r="BC97" s="33" t="str">
        <f>IF($C97="","",INDEX('6.参照データ'!$D$6:$AW$35,MATCH($AZ97,'6.参照データ'!$D$6:$D$35,0),MATCH($AP97,'6.参照データ'!$D$6:$AW$6,0)))</f>
        <v/>
      </c>
      <c r="BD97" s="33" t="str">
        <f t="shared" si="71"/>
        <v/>
      </c>
      <c r="BE97" s="33" t="str">
        <f t="shared" si="72"/>
        <v/>
      </c>
      <c r="BF97" s="607"/>
      <c r="BG97" s="33" t="str">
        <f t="shared" si="73"/>
        <v/>
      </c>
      <c r="BH97" s="33" t="str">
        <f t="shared" si="74"/>
        <v/>
      </c>
      <c r="BI97" s="33" t="str">
        <f t="shared" si="75"/>
        <v/>
      </c>
      <c r="BJ97" s="148" t="str">
        <f t="shared" si="76"/>
        <v/>
      </c>
      <c r="BK97" s="604"/>
      <c r="BL97" s="604"/>
      <c r="BM97" s="604"/>
      <c r="BN97" s="604"/>
      <c r="BO97" s="151" t="str">
        <f t="shared" si="77"/>
        <v/>
      </c>
      <c r="BP97" s="33" t="str">
        <f t="shared" si="78"/>
        <v/>
      </c>
      <c r="BQ97" s="180" t="str">
        <f t="shared" si="79"/>
        <v/>
      </c>
      <c r="BR97" s="185" t="str">
        <f t="shared" si="80"/>
        <v/>
      </c>
    </row>
    <row r="98" spans="1:70" x14ac:dyDescent="0.2">
      <c r="A98" s="71" t="str">
        <f>IF(C98="","",COUNTA($C$10:C98))</f>
        <v/>
      </c>
      <c r="B98" s="598"/>
      <c r="C98" s="598"/>
      <c r="D98" s="599"/>
      <c r="E98" s="600"/>
      <c r="F98" s="601"/>
      <c r="G98" s="601"/>
      <c r="H98" s="203" t="str">
        <f t="shared" si="81"/>
        <v/>
      </c>
      <c r="I98" s="602"/>
      <c r="J98" s="602"/>
      <c r="K98" s="58" t="str">
        <f t="shared" si="90"/>
        <v/>
      </c>
      <c r="L98" s="58" t="str">
        <f t="shared" si="91"/>
        <v/>
      </c>
      <c r="M98" s="58" t="str">
        <f t="shared" si="92"/>
        <v/>
      </c>
      <c r="N98" s="58" t="str">
        <f t="shared" si="93"/>
        <v/>
      </c>
      <c r="O98" s="211" t="str">
        <f>IF($C98="","",VLOOKUP($K98,'2.年齢給'!$B$7:$C$53,2))</f>
        <v/>
      </c>
      <c r="P98" s="211" t="str">
        <f>IF($C98="","",INDEX('6.参照データ'!$D$6:$AW$36,MATCH($F98,'6.参照データ'!$D$6:$D$36,0),MATCH($H98,'6.参照データ'!$D$6:$AW$6,0)))</f>
        <v/>
      </c>
      <c r="Q98" s="603" t="s">
        <v>71</v>
      </c>
      <c r="R98" s="603"/>
      <c r="S98" s="61" t="str">
        <f t="shared" si="82"/>
        <v/>
      </c>
      <c r="T98" s="604"/>
      <c r="U98" s="604"/>
      <c r="V98" s="604"/>
      <c r="W98" s="604"/>
      <c r="X98" s="65" t="str">
        <f t="shared" si="59"/>
        <v/>
      </c>
      <c r="Y98" s="66" t="str">
        <f t="shared" si="60"/>
        <v/>
      </c>
      <c r="Z98" s="131" t="str">
        <f t="shared" si="61"/>
        <v/>
      </c>
      <c r="AA98" s="131" t="str">
        <f t="shared" si="62"/>
        <v/>
      </c>
      <c r="AB98" s="39" t="str">
        <f>IF($C98="","",IF($Z98&gt;$AA$7,0,VLOOKUP($Z98,'2.年齢給'!$B$7:$C$53,2)))</f>
        <v/>
      </c>
      <c r="AC98" s="125" t="str">
        <f t="shared" si="63"/>
        <v/>
      </c>
      <c r="AD98" s="606"/>
      <c r="AE98" s="77" t="str">
        <f t="shared" si="83"/>
        <v/>
      </c>
      <c r="AF98" s="27" t="str">
        <f t="shared" si="64"/>
        <v/>
      </c>
      <c r="AG98" s="27" t="str">
        <f>IF($AE98="","",VLOOKUP($AE98,'4.号俸表設計'!$V$4:$AF$13,10,FALSE))</f>
        <v/>
      </c>
      <c r="AH98" s="27" t="str">
        <f t="shared" si="84"/>
        <v/>
      </c>
      <c r="AI98" s="27" t="str">
        <f t="shared" si="65"/>
        <v/>
      </c>
      <c r="AJ98" s="27" t="str">
        <f t="shared" si="85"/>
        <v/>
      </c>
      <c r="AK98" s="33" t="str">
        <f>IF($C98="","",INDEX('6.参照データ'!$D$6:$AW$36,MATCH($AI98,'6.参照データ'!$D$6:$D$36,0),MATCH($AJ98,'6.参照データ'!$D$6:$AW$6,0)))</f>
        <v/>
      </c>
      <c r="AL98" s="33" t="str">
        <f t="shared" si="66"/>
        <v/>
      </c>
      <c r="AM98" s="27" t="str">
        <f t="shared" si="86"/>
        <v/>
      </c>
      <c r="AN98" s="606"/>
      <c r="AO98" s="168" t="str">
        <f t="shared" si="87"/>
        <v/>
      </c>
      <c r="AP98" s="27" t="str">
        <f t="shared" si="88"/>
        <v/>
      </c>
      <c r="AQ98" s="31" t="str">
        <f>IF($C98="","",IF($AD98="","",IF($AO98=AM98,0,VLOOKUP($AO98,'4.号俸表設計'!$V$20:$X$29,3,FALSE)-VLOOKUP('1.メイン'!$AM98,'4.号俸表設計'!$V$20:$X$29,3,FALSE))))</f>
        <v/>
      </c>
      <c r="AR98" s="27" t="str">
        <f>IF($C98="","",IF($AM98=$AO98,0,VLOOKUP($AO98,'4.号俸表設計'!$V$4:$AF$13,2,FALSE)))</f>
        <v/>
      </c>
      <c r="AS98" s="27" t="str">
        <f t="shared" si="67"/>
        <v/>
      </c>
      <c r="AT98" s="27" t="str">
        <f>IF($AO98="","",IF($AS98=0,0,ROUNDUP($AS98/VLOOKUP('1.メイン'!$AO98,'4.号俸表設計'!$V$4:$AF$13,3,FALSE),0)+1))</f>
        <v/>
      </c>
      <c r="AU98" s="27" t="str">
        <f t="shared" si="68"/>
        <v/>
      </c>
      <c r="AV98" s="31" t="str">
        <f>IF($AO98="","",($AU98-1)*VLOOKUP($AO98,'4.号俸表設計'!$V$4:$AF$13,3,FALSE))</f>
        <v/>
      </c>
      <c r="AW98" s="31" t="str">
        <f t="shared" si="89"/>
        <v/>
      </c>
      <c r="AX98" s="31" t="str">
        <f>IF($AO98="","",IF($AW98&lt;=0,0,ROUNDUP($AW98/VLOOKUP($AO98,'4.号俸表設計'!$V$4:$AF$13,6,FALSE),0)))</f>
        <v/>
      </c>
      <c r="AY98" s="31" t="str">
        <f t="shared" si="69"/>
        <v/>
      </c>
      <c r="AZ98" s="168" t="str">
        <f t="shared" si="70"/>
        <v/>
      </c>
      <c r="BA98" s="27" t="str">
        <f>IF($AO98="","",VLOOKUP($AO98,'4.号俸表設計'!$V$4:$AF$13,9,FALSE))</f>
        <v/>
      </c>
      <c r="BB98" s="27" t="str">
        <f>IF($AO98="","",VLOOKUP($AO98,'4.号俸表設計'!$V$4:$AF$13,10,FALSE))</f>
        <v/>
      </c>
      <c r="BC98" s="33" t="str">
        <f>IF($C98="","",INDEX('6.参照データ'!$D$6:$AW$35,MATCH($AZ98,'6.参照データ'!$D$6:$D$35,0),MATCH($AP98,'6.参照データ'!$D$6:$AW$6,0)))</f>
        <v/>
      </c>
      <c r="BD98" s="33" t="str">
        <f t="shared" si="71"/>
        <v/>
      </c>
      <c r="BE98" s="33" t="str">
        <f t="shared" si="72"/>
        <v/>
      </c>
      <c r="BF98" s="607"/>
      <c r="BG98" s="33" t="str">
        <f t="shared" si="73"/>
        <v/>
      </c>
      <c r="BH98" s="33" t="str">
        <f t="shared" si="74"/>
        <v/>
      </c>
      <c r="BI98" s="33" t="str">
        <f t="shared" si="75"/>
        <v/>
      </c>
      <c r="BJ98" s="148" t="str">
        <f t="shared" si="76"/>
        <v/>
      </c>
      <c r="BK98" s="604"/>
      <c r="BL98" s="604"/>
      <c r="BM98" s="604"/>
      <c r="BN98" s="604"/>
      <c r="BO98" s="151" t="str">
        <f t="shared" si="77"/>
        <v/>
      </c>
      <c r="BP98" s="33" t="str">
        <f t="shared" si="78"/>
        <v/>
      </c>
      <c r="BQ98" s="180" t="str">
        <f t="shared" si="79"/>
        <v/>
      </c>
      <c r="BR98" s="185" t="str">
        <f t="shared" si="80"/>
        <v/>
      </c>
    </row>
    <row r="99" spans="1:70" x14ac:dyDescent="0.2">
      <c r="A99" s="71" t="str">
        <f>IF(C99="","",COUNTA($C$10:C99))</f>
        <v/>
      </c>
      <c r="B99" s="598"/>
      <c r="C99" s="598"/>
      <c r="D99" s="599"/>
      <c r="E99" s="600"/>
      <c r="F99" s="601"/>
      <c r="G99" s="601"/>
      <c r="H99" s="203" t="str">
        <f t="shared" si="81"/>
        <v/>
      </c>
      <c r="I99" s="602"/>
      <c r="J99" s="602"/>
      <c r="K99" s="58" t="str">
        <f t="shared" si="90"/>
        <v/>
      </c>
      <c r="L99" s="58" t="str">
        <f t="shared" si="91"/>
        <v/>
      </c>
      <c r="M99" s="58" t="str">
        <f t="shared" si="92"/>
        <v/>
      </c>
      <c r="N99" s="58" t="str">
        <f t="shared" si="93"/>
        <v/>
      </c>
      <c r="O99" s="211" t="str">
        <f>IF($C99="","",VLOOKUP($K99,'2.年齢給'!$B$7:$C$53,2))</f>
        <v/>
      </c>
      <c r="P99" s="211" t="str">
        <f>IF($C99="","",INDEX('6.参照データ'!$D$6:$AW$36,MATCH($F99,'6.参照データ'!$D$6:$D$36,0),MATCH($H99,'6.参照データ'!$D$6:$AW$6,0)))</f>
        <v/>
      </c>
      <c r="Q99" s="603" t="s">
        <v>71</v>
      </c>
      <c r="R99" s="603"/>
      <c r="S99" s="61" t="str">
        <f t="shared" si="82"/>
        <v/>
      </c>
      <c r="T99" s="604"/>
      <c r="U99" s="604"/>
      <c r="V99" s="604"/>
      <c r="W99" s="604"/>
      <c r="X99" s="65" t="str">
        <f t="shared" si="59"/>
        <v/>
      </c>
      <c r="Y99" s="66" t="str">
        <f t="shared" si="60"/>
        <v/>
      </c>
      <c r="Z99" s="131" t="str">
        <f t="shared" si="61"/>
        <v/>
      </c>
      <c r="AA99" s="131" t="str">
        <f t="shared" si="62"/>
        <v/>
      </c>
      <c r="AB99" s="39" t="str">
        <f>IF($C99="","",IF($Z99&gt;$AA$7,0,VLOOKUP($Z99,'2.年齢給'!$B$7:$C$53,2)))</f>
        <v/>
      </c>
      <c r="AC99" s="125" t="str">
        <f t="shared" si="63"/>
        <v/>
      </c>
      <c r="AD99" s="606"/>
      <c r="AE99" s="77" t="str">
        <f t="shared" si="83"/>
        <v/>
      </c>
      <c r="AF99" s="27" t="str">
        <f t="shared" si="64"/>
        <v/>
      </c>
      <c r="AG99" s="27" t="str">
        <f>IF($AE99="","",VLOOKUP($AE99,'4.号俸表設計'!$V$4:$AF$13,10,FALSE))</f>
        <v/>
      </c>
      <c r="AH99" s="27" t="str">
        <f t="shared" si="84"/>
        <v/>
      </c>
      <c r="AI99" s="27" t="str">
        <f t="shared" si="65"/>
        <v/>
      </c>
      <c r="AJ99" s="27" t="str">
        <f t="shared" si="85"/>
        <v/>
      </c>
      <c r="AK99" s="33" t="str">
        <f>IF($C99="","",INDEX('6.参照データ'!$D$6:$AW$36,MATCH($AI99,'6.参照データ'!$D$6:$D$36,0),MATCH($AJ99,'6.参照データ'!$D$6:$AW$6,0)))</f>
        <v/>
      </c>
      <c r="AL99" s="33" t="str">
        <f t="shared" si="66"/>
        <v/>
      </c>
      <c r="AM99" s="27" t="str">
        <f t="shared" si="86"/>
        <v/>
      </c>
      <c r="AN99" s="606"/>
      <c r="AO99" s="168" t="str">
        <f t="shared" si="87"/>
        <v/>
      </c>
      <c r="AP99" s="27" t="str">
        <f t="shared" si="88"/>
        <v/>
      </c>
      <c r="AQ99" s="31" t="str">
        <f>IF($C99="","",IF($AD99="","",IF($AO99=AM99,0,VLOOKUP($AO99,'4.号俸表設計'!$V$20:$X$29,3,FALSE)-VLOOKUP('1.メイン'!$AM99,'4.号俸表設計'!$V$20:$X$29,3,FALSE))))</f>
        <v/>
      </c>
      <c r="AR99" s="27" t="str">
        <f>IF($C99="","",IF($AM99=$AO99,0,VLOOKUP($AO99,'4.号俸表設計'!$V$4:$AF$13,2,FALSE)))</f>
        <v/>
      </c>
      <c r="AS99" s="27" t="str">
        <f t="shared" si="67"/>
        <v/>
      </c>
      <c r="AT99" s="27" t="str">
        <f>IF($AO99="","",IF($AS99=0,0,ROUNDUP($AS99/VLOOKUP('1.メイン'!$AO99,'4.号俸表設計'!$V$4:$AF$13,3,FALSE),0)+1))</f>
        <v/>
      </c>
      <c r="AU99" s="27" t="str">
        <f t="shared" si="68"/>
        <v/>
      </c>
      <c r="AV99" s="31" t="str">
        <f>IF($AO99="","",($AU99-1)*VLOOKUP($AO99,'4.号俸表設計'!$V$4:$AF$13,3,FALSE))</f>
        <v/>
      </c>
      <c r="AW99" s="31" t="str">
        <f t="shared" si="89"/>
        <v/>
      </c>
      <c r="AX99" s="31" t="str">
        <f>IF($AO99="","",IF($AW99&lt;=0,0,ROUNDUP($AW99/VLOOKUP($AO99,'4.号俸表設計'!$V$4:$AF$13,6,FALSE),0)))</f>
        <v/>
      </c>
      <c r="AY99" s="31" t="str">
        <f t="shared" si="69"/>
        <v/>
      </c>
      <c r="AZ99" s="168" t="str">
        <f t="shared" si="70"/>
        <v/>
      </c>
      <c r="BA99" s="27" t="str">
        <f>IF($AO99="","",VLOOKUP($AO99,'4.号俸表設計'!$V$4:$AF$13,9,FALSE))</f>
        <v/>
      </c>
      <c r="BB99" s="27" t="str">
        <f>IF($AO99="","",VLOOKUP($AO99,'4.号俸表設計'!$V$4:$AF$13,10,FALSE))</f>
        <v/>
      </c>
      <c r="BC99" s="33" t="str">
        <f>IF($C99="","",INDEX('6.参照データ'!$D$6:$AW$35,MATCH($AZ99,'6.参照データ'!$D$6:$D$35,0),MATCH($AP99,'6.参照データ'!$D$6:$AW$6,0)))</f>
        <v/>
      </c>
      <c r="BD99" s="33" t="str">
        <f t="shared" si="71"/>
        <v/>
      </c>
      <c r="BE99" s="33" t="str">
        <f t="shared" si="72"/>
        <v/>
      </c>
      <c r="BF99" s="607"/>
      <c r="BG99" s="33" t="str">
        <f t="shared" si="73"/>
        <v/>
      </c>
      <c r="BH99" s="33" t="str">
        <f t="shared" si="74"/>
        <v/>
      </c>
      <c r="BI99" s="33" t="str">
        <f t="shared" si="75"/>
        <v/>
      </c>
      <c r="BJ99" s="148" t="str">
        <f t="shared" si="76"/>
        <v/>
      </c>
      <c r="BK99" s="604"/>
      <c r="BL99" s="604"/>
      <c r="BM99" s="604"/>
      <c r="BN99" s="604"/>
      <c r="BO99" s="151" t="str">
        <f t="shared" si="77"/>
        <v/>
      </c>
      <c r="BP99" s="33" t="str">
        <f t="shared" si="78"/>
        <v/>
      </c>
      <c r="BQ99" s="180" t="str">
        <f t="shared" si="79"/>
        <v/>
      </c>
      <c r="BR99" s="185" t="str">
        <f t="shared" si="80"/>
        <v/>
      </c>
    </row>
    <row r="100" spans="1:70" x14ac:dyDescent="0.2">
      <c r="A100" s="71" t="str">
        <f>IF(C100="","",COUNTA($C$10:C100))</f>
        <v/>
      </c>
      <c r="B100" s="598"/>
      <c r="C100" s="598"/>
      <c r="D100" s="599"/>
      <c r="E100" s="600"/>
      <c r="F100" s="601"/>
      <c r="G100" s="601"/>
      <c r="H100" s="203" t="str">
        <f t="shared" si="81"/>
        <v/>
      </c>
      <c r="I100" s="602"/>
      <c r="J100" s="602"/>
      <c r="K100" s="58" t="str">
        <f t="shared" si="90"/>
        <v/>
      </c>
      <c r="L100" s="58" t="str">
        <f t="shared" si="91"/>
        <v/>
      </c>
      <c r="M100" s="58" t="str">
        <f t="shared" si="92"/>
        <v/>
      </c>
      <c r="N100" s="58" t="str">
        <f t="shared" si="93"/>
        <v/>
      </c>
      <c r="O100" s="211" t="str">
        <f>IF($C100="","",VLOOKUP($K100,'2.年齢給'!$B$7:$C$53,2))</f>
        <v/>
      </c>
      <c r="P100" s="211" t="str">
        <f>IF($C100="","",INDEX('6.参照データ'!$D$6:$AW$36,MATCH($F100,'6.参照データ'!$D$6:$D$36,0),MATCH($H100,'6.参照データ'!$D$6:$AW$6,0)))</f>
        <v/>
      </c>
      <c r="Q100" s="603" t="s">
        <v>71</v>
      </c>
      <c r="R100" s="603"/>
      <c r="S100" s="61" t="str">
        <f t="shared" si="82"/>
        <v/>
      </c>
      <c r="T100" s="604"/>
      <c r="U100" s="604"/>
      <c r="V100" s="604"/>
      <c r="W100" s="604"/>
      <c r="X100" s="65" t="str">
        <f t="shared" si="59"/>
        <v/>
      </c>
      <c r="Y100" s="66" t="str">
        <f t="shared" si="60"/>
        <v/>
      </c>
      <c r="Z100" s="131" t="str">
        <f t="shared" si="61"/>
        <v/>
      </c>
      <c r="AA100" s="131" t="str">
        <f t="shared" si="62"/>
        <v/>
      </c>
      <c r="AB100" s="39" t="str">
        <f>IF($C100="","",IF($Z100&gt;$AA$7,0,VLOOKUP($Z100,'2.年齢給'!$B$7:$C$53,2)))</f>
        <v/>
      </c>
      <c r="AC100" s="125" t="str">
        <f t="shared" si="63"/>
        <v/>
      </c>
      <c r="AD100" s="606"/>
      <c r="AE100" s="77" t="str">
        <f t="shared" si="83"/>
        <v/>
      </c>
      <c r="AF100" s="27" t="str">
        <f t="shared" si="64"/>
        <v/>
      </c>
      <c r="AG100" s="27" t="str">
        <f>IF($AE100="","",VLOOKUP($AE100,'4.号俸表設計'!$V$4:$AF$13,10,FALSE))</f>
        <v/>
      </c>
      <c r="AH100" s="27" t="str">
        <f t="shared" si="84"/>
        <v/>
      </c>
      <c r="AI100" s="27" t="str">
        <f t="shared" si="65"/>
        <v/>
      </c>
      <c r="AJ100" s="27" t="str">
        <f t="shared" si="85"/>
        <v/>
      </c>
      <c r="AK100" s="33" t="str">
        <f>IF($C100="","",INDEX('6.参照データ'!$D$6:$AW$36,MATCH($AI100,'6.参照データ'!$D$6:$D$36,0),MATCH($AJ100,'6.参照データ'!$D$6:$AW$6,0)))</f>
        <v/>
      </c>
      <c r="AL100" s="33" t="str">
        <f t="shared" si="66"/>
        <v/>
      </c>
      <c r="AM100" s="27" t="str">
        <f t="shared" si="86"/>
        <v/>
      </c>
      <c r="AN100" s="606"/>
      <c r="AO100" s="168" t="str">
        <f t="shared" si="87"/>
        <v/>
      </c>
      <c r="AP100" s="27" t="str">
        <f t="shared" si="88"/>
        <v/>
      </c>
      <c r="AQ100" s="31" t="str">
        <f>IF($C100="","",IF($AD100="","",IF($AO100=AM100,0,VLOOKUP($AO100,'4.号俸表設計'!$V$20:$X$29,3,FALSE)-VLOOKUP('1.メイン'!$AM100,'4.号俸表設計'!$V$20:$X$29,3,FALSE))))</f>
        <v/>
      </c>
      <c r="AR100" s="27" t="str">
        <f>IF($C100="","",IF($AM100=$AO100,0,VLOOKUP($AO100,'4.号俸表設計'!$V$4:$AF$13,2,FALSE)))</f>
        <v/>
      </c>
      <c r="AS100" s="27" t="str">
        <f t="shared" si="67"/>
        <v/>
      </c>
      <c r="AT100" s="27" t="str">
        <f>IF($AO100="","",IF($AS100=0,0,ROUNDUP($AS100/VLOOKUP('1.メイン'!$AO100,'4.号俸表設計'!$V$4:$AF$13,3,FALSE),0)+1))</f>
        <v/>
      </c>
      <c r="AU100" s="27" t="str">
        <f t="shared" si="68"/>
        <v/>
      </c>
      <c r="AV100" s="31" t="str">
        <f>IF($AO100="","",($AU100-1)*VLOOKUP($AO100,'4.号俸表設計'!$V$4:$AF$13,3,FALSE))</f>
        <v/>
      </c>
      <c r="AW100" s="31" t="str">
        <f t="shared" si="89"/>
        <v/>
      </c>
      <c r="AX100" s="31" t="str">
        <f>IF($AO100="","",IF($AW100&lt;=0,0,ROUNDUP($AW100/VLOOKUP($AO100,'4.号俸表設計'!$V$4:$AF$13,6,FALSE),0)))</f>
        <v/>
      </c>
      <c r="AY100" s="31" t="str">
        <f t="shared" si="69"/>
        <v/>
      </c>
      <c r="AZ100" s="168" t="str">
        <f t="shared" si="70"/>
        <v/>
      </c>
      <c r="BA100" s="27" t="str">
        <f>IF($AO100="","",VLOOKUP($AO100,'4.号俸表設計'!$V$4:$AF$13,9,FALSE))</f>
        <v/>
      </c>
      <c r="BB100" s="27" t="str">
        <f>IF($AO100="","",VLOOKUP($AO100,'4.号俸表設計'!$V$4:$AF$13,10,FALSE))</f>
        <v/>
      </c>
      <c r="BC100" s="33" t="str">
        <f>IF($C100="","",INDEX('6.参照データ'!$D$6:$AW$35,MATCH($AZ100,'6.参照データ'!$D$6:$D$35,0),MATCH($AP100,'6.参照データ'!$D$6:$AW$6,0)))</f>
        <v/>
      </c>
      <c r="BD100" s="33" t="str">
        <f t="shared" si="71"/>
        <v/>
      </c>
      <c r="BE100" s="33" t="str">
        <f t="shared" si="72"/>
        <v/>
      </c>
      <c r="BF100" s="607"/>
      <c r="BG100" s="33" t="str">
        <f t="shared" si="73"/>
        <v/>
      </c>
      <c r="BH100" s="33" t="str">
        <f t="shared" si="74"/>
        <v/>
      </c>
      <c r="BI100" s="33" t="str">
        <f t="shared" si="75"/>
        <v/>
      </c>
      <c r="BJ100" s="148" t="str">
        <f t="shared" si="76"/>
        <v/>
      </c>
      <c r="BK100" s="604"/>
      <c r="BL100" s="604"/>
      <c r="BM100" s="604"/>
      <c r="BN100" s="604"/>
      <c r="BO100" s="151" t="str">
        <f t="shared" si="77"/>
        <v/>
      </c>
      <c r="BP100" s="33" t="str">
        <f t="shared" si="78"/>
        <v/>
      </c>
      <c r="BQ100" s="180" t="str">
        <f t="shared" si="79"/>
        <v/>
      </c>
      <c r="BR100" s="185" t="str">
        <f t="shared" si="80"/>
        <v/>
      </c>
    </row>
    <row r="101" spans="1:70" x14ac:dyDescent="0.2">
      <c r="A101" s="71" t="str">
        <f>IF(C101="","",COUNTA($C$10:C101))</f>
        <v/>
      </c>
      <c r="B101" s="598"/>
      <c r="C101" s="598"/>
      <c r="D101" s="599"/>
      <c r="E101" s="600"/>
      <c r="F101" s="601"/>
      <c r="G101" s="601"/>
      <c r="H101" s="203" t="str">
        <f t="shared" si="81"/>
        <v/>
      </c>
      <c r="I101" s="602"/>
      <c r="J101" s="602"/>
      <c r="K101" s="58" t="str">
        <f t="shared" si="90"/>
        <v/>
      </c>
      <c r="L101" s="58" t="str">
        <f t="shared" si="91"/>
        <v/>
      </c>
      <c r="M101" s="58" t="str">
        <f t="shared" si="92"/>
        <v/>
      </c>
      <c r="N101" s="58" t="str">
        <f t="shared" si="93"/>
        <v/>
      </c>
      <c r="O101" s="211" t="str">
        <f>IF($C101="","",VLOOKUP($K101,'2.年齢給'!$B$7:$C$53,2))</f>
        <v/>
      </c>
      <c r="P101" s="211" t="str">
        <f>IF($C101="","",INDEX('6.参照データ'!$D$6:$AW$36,MATCH($F101,'6.参照データ'!$D$6:$D$36,0),MATCH($H101,'6.参照データ'!$D$6:$AW$6,0)))</f>
        <v/>
      </c>
      <c r="Q101" s="603" t="s">
        <v>71</v>
      </c>
      <c r="R101" s="603"/>
      <c r="S101" s="61" t="str">
        <f t="shared" si="82"/>
        <v/>
      </c>
      <c r="T101" s="604"/>
      <c r="U101" s="604"/>
      <c r="V101" s="604"/>
      <c r="W101" s="604"/>
      <c r="X101" s="65" t="str">
        <f t="shared" si="59"/>
        <v/>
      </c>
      <c r="Y101" s="66" t="str">
        <f t="shared" si="60"/>
        <v/>
      </c>
      <c r="Z101" s="131" t="str">
        <f t="shared" si="61"/>
        <v/>
      </c>
      <c r="AA101" s="131" t="str">
        <f t="shared" si="62"/>
        <v/>
      </c>
      <c r="AB101" s="39" t="str">
        <f>IF($C101="","",IF($Z101&gt;$AA$7,0,VLOOKUP($Z101,'2.年齢給'!$B$7:$C$53,2)))</f>
        <v/>
      </c>
      <c r="AC101" s="125" t="str">
        <f t="shared" si="63"/>
        <v/>
      </c>
      <c r="AD101" s="606"/>
      <c r="AE101" s="77" t="str">
        <f t="shared" si="83"/>
        <v/>
      </c>
      <c r="AF101" s="27" t="str">
        <f t="shared" si="64"/>
        <v/>
      </c>
      <c r="AG101" s="27" t="str">
        <f>IF($AE101="","",VLOOKUP($AE101,'4.号俸表設計'!$V$4:$AF$13,10,FALSE))</f>
        <v/>
      </c>
      <c r="AH101" s="27" t="str">
        <f t="shared" si="84"/>
        <v/>
      </c>
      <c r="AI101" s="27" t="str">
        <f t="shared" si="65"/>
        <v/>
      </c>
      <c r="AJ101" s="27" t="str">
        <f t="shared" si="85"/>
        <v/>
      </c>
      <c r="AK101" s="33" t="str">
        <f>IF($C101="","",INDEX('6.参照データ'!$D$6:$AW$36,MATCH($AI101,'6.参照データ'!$D$6:$D$36,0),MATCH($AJ101,'6.参照データ'!$D$6:$AW$6,0)))</f>
        <v/>
      </c>
      <c r="AL101" s="33" t="str">
        <f t="shared" si="66"/>
        <v/>
      </c>
      <c r="AM101" s="27" t="str">
        <f t="shared" si="86"/>
        <v/>
      </c>
      <c r="AN101" s="606"/>
      <c r="AO101" s="168" t="str">
        <f t="shared" si="87"/>
        <v/>
      </c>
      <c r="AP101" s="27" t="str">
        <f t="shared" si="88"/>
        <v/>
      </c>
      <c r="AQ101" s="31" t="str">
        <f>IF($C101="","",IF($AD101="","",IF($AO101=AM101,0,VLOOKUP($AO101,'4.号俸表設計'!$V$20:$X$29,3,FALSE)-VLOOKUP('1.メイン'!$AM101,'4.号俸表設計'!$V$20:$X$29,3,FALSE))))</f>
        <v/>
      </c>
      <c r="AR101" s="27" t="str">
        <f>IF($C101="","",IF($AM101=$AO101,0,VLOOKUP($AO101,'4.号俸表設計'!$V$4:$AF$13,2,FALSE)))</f>
        <v/>
      </c>
      <c r="AS101" s="27" t="str">
        <f t="shared" si="67"/>
        <v/>
      </c>
      <c r="AT101" s="27" t="str">
        <f>IF($AO101="","",IF($AS101=0,0,ROUNDUP($AS101/VLOOKUP('1.メイン'!$AO101,'4.号俸表設計'!$V$4:$AF$13,3,FALSE),0)+1))</f>
        <v/>
      </c>
      <c r="AU101" s="27" t="str">
        <f t="shared" si="68"/>
        <v/>
      </c>
      <c r="AV101" s="31" t="str">
        <f>IF($AO101="","",($AU101-1)*VLOOKUP($AO101,'4.号俸表設計'!$V$4:$AF$13,3,FALSE))</f>
        <v/>
      </c>
      <c r="AW101" s="31" t="str">
        <f t="shared" si="89"/>
        <v/>
      </c>
      <c r="AX101" s="31" t="str">
        <f>IF($AO101="","",IF($AW101&lt;=0,0,ROUNDUP($AW101/VLOOKUP($AO101,'4.号俸表設計'!$V$4:$AF$13,6,FALSE),0)))</f>
        <v/>
      </c>
      <c r="AY101" s="31" t="str">
        <f t="shared" si="69"/>
        <v/>
      </c>
      <c r="AZ101" s="168" t="str">
        <f t="shared" si="70"/>
        <v/>
      </c>
      <c r="BA101" s="27" t="str">
        <f>IF($AO101="","",VLOOKUP($AO101,'4.号俸表設計'!$V$4:$AF$13,9,FALSE))</f>
        <v/>
      </c>
      <c r="BB101" s="27" t="str">
        <f>IF($AO101="","",VLOOKUP($AO101,'4.号俸表設計'!$V$4:$AF$13,10,FALSE))</f>
        <v/>
      </c>
      <c r="BC101" s="33" t="str">
        <f>IF($C101="","",INDEX('6.参照データ'!$D$6:$AW$35,MATCH($AZ101,'6.参照データ'!$D$6:$D$35,0),MATCH($AP101,'6.参照データ'!$D$6:$AW$6,0)))</f>
        <v/>
      </c>
      <c r="BD101" s="33" t="str">
        <f t="shared" si="71"/>
        <v/>
      </c>
      <c r="BE101" s="33" t="str">
        <f t="shared" si="72"/>
        <v/>
      </c>
      <c r="BF101" s="607"/>
      <c r="BG101" s="33" t="str">
        <f t="shared" si="73"/>
        <v/>
      </c>
      <c r="BH101" s="33" t="str">
        <f t="shared" si="74"/>
        <v/>
      </c>
      <c r="BI101" s="33" t="str">
        <f t="shared" si="75"/>
        <v/>
      </c>
      <c r="BJ101" s="148" t="str">
        <f t="shared" si="76"/>
        <v/>
      </c>
      <c r="BK101" s="604"/>
      <c r="BL101" s="604"/>
      <c r="BM101" s="604"/>
      <c r="BN101" s="604"/>
      <c r="BO101" s="151" t="str">
        <f t="shared" si="77"/>
        <v/>
      </c>
      <c r="BP101" s="33" t="str">
        <f t="shared" si="78"/>
        <v/>
      </c>
      <c r="BQ101" s="180" t="str">
        <f t="shared" si="79"/>
        <v/>
      </c>
      <c r="BR101" s="185" t="str">
        <f t="shared" si="80"/>
        <v/>
      </c>
    </row>
    <row r="102" spans="1:70" x14ac:dyDescent="0.2">
      <c r="A102" s="71" t="str">
        <f>IF(C102="","",COUNTA($C$10:C102))</f>
        <v/>
      </c>
      <c r="B102" s="598"/>
      <c r="C102" s="598"/>
      <c r="D102" s="599"/>
      <c r="E102" s="600"/>
      <c r="F102" s="601"/>
      <c r="G102" s="601"/>
      <c r="H102" s="203" t="str">
        <f t="shared" si="81"/>
        <v/>
      </c>
      <c r="I102" s="602"/>
      <c r="J102" s="602"/>
      <c r="K102" s="58" t="str">
        <f t="shared" si="90"/>
        <v/>
      </c>
      <c r="L102" s="58" t="str">
        <f t="shared" si="91"/>
        <v/>
      </c>
      <c r="M102" s="58" t="str">
        <f t="shared" si="92"/>
        <v/>
      </c>
      <c r="N102" s="58" t="str">
        <f t="shared" si="93"/>
        <v/>
      </c>
      <c r="O102" s="211" t="str">
        <f>IF($C102="","",VLOOKUP($K102,'2.年齢給'!$B$7:$C$53,2))</f>
        <v/>
      </c>
      <c r="P102" s="211" t="str">
        <f>IF($C102="","",INDEX('6.参照データ'!$D$6:$AW$36,MATCH($F102,'6.参照データ'!$D$6:$D$36,0),MATCH($H102,'6.参照データ'!$D$6:$AW$6,0)))</f>
        <v/>
      </c>
      <c r="Q102" s="603" t="s">
        <v>71</v>
      </c>
      <c r="R102" s="603"/>
      <c r="S102" s="61" t="str">
        <f t="shared" si="82"/>
        <v/>
      </c>
      <c r="T102" s="604"/>
      <c r="U102" s="604"/>
      <c r="V102" s="604"/>
      <c r="W102" s="604"/>
      <c r="X102" s="65" t="str">
        <f t="shared" si="59"/>
        <v/>
      </c>
      <c r="Y102" s="66" t="str">
        <f t="shared" si="60"/>
        <v/>
      </c>
      <c r="Z102" s="131" t="str">
        <f t="shared" si="61"/>
        <v/>
      </c>
      <c r="AA102" s="131" t="str">
        <f t="shared" si="62"/>
        <v/>
      </c>
      <c r="AB102" s="39" t="str">
        <f>IF($C102="","",IF($Z102&gt;$AA$7,0,VLOOKUP($Z102,'2.年齢給'!$B$7:$C$53,2)))</f>
        <v/>
      </c>
      <c r="AC102" s="125" t="str">
        <f t="shared" si="63"/>
        <v/>
      </c>
      <c r="AD102" s="606"/>
      <c r="AE102" s="77" t="str">
        <f t="shared" si="83"/>
        <v/>
      </c>
      <c r="AF102" s="27" t="str">
        <f t="shared" si="64"/>
        <v/>
      </c>
      <c r="AG102" s="27" t="str">
        <f>IF($AE102="","",VLOOKUP($AE102,'4.号俸表設計'!$V$4:$AF$13,10,FALSE))</f>
        <v/>
      </c>
      <c r="AH102" s="27" t="str">
        <f t="shared" si="84"/>
        <v/>
      </c>
      <c r="AI102" s="27" t="str">
        <f t="shared" si="65"/>
        <v/>
      </c>
      <c r="AJ102" s="27" t="str">
        <f t="shared" si="85"/>
        <v/>
      </c>
      <c r="AK102" s="33" t="str">
        <f>IF($C102="","",INDEX('6.参照データ'!$D$6:$AW$36,MATCH($AI102,'6.参照データ'!$D$6:$D$36,0),MATCH($AJ102,'6.参照データ'!$D$6:$AW$6,0)))</f>
        <v/>
      </c>
      <c r="AL102" s="33" t="str">
        <f t="shared" si="66"/>
        <v/>
      </c>
      <c r="AM102" s="27" t="str">
        <f t="shared" si="86"/>
        <v/>
      </c>
      <c r="AN102" s="606"/>
      <c r="AO102" s="168" t="str">
        <f t="shared" si="87"/>
        <v/>
      </c>
      <c r="AP102" s="27" t="str">
        <f t="shared" si="88"/>
        <v/>
      </c>
      <c r="AQ102" s="31" t="str">
        <f>IF($C102="","",IF($AD102="","",IF($AO102=AM102,0,VLOOKUP($AO102,'4.号俸表設計'!$V$20:$X$29,3,FALSE)-VLOOKUP('1.メイン'!$AM102,'4.号俸表設計'!$V$20:$X$29,3,FALSE))))</f>
        <v/>
      </c>
      <c r="AR102" s="27" t="str">
        <f>IF($C102="","",IF($AM102=$AO102,0,VLOOKUP($AO102,'4.号俸表設計'!$V$4:$AF$13,2,FALSE)))</f>
        <v/>
      </c>
      <c r="AS102" s="27" t="str">
        <f t="shared" si="67"/>
        <v/>
      </c>
      <c r="AT102" s="27" t="str">
        <f>IF($AO102="","",IF($AS102=0,0,ROUNDUP($AS102/VLOOKUP('1.メイン'!$AO102,'4.号俸表設計'!$V$4:$AF$13,3,FALSE),0)+1))</f>
        <v/>
      </c>
      <c r="AU102" s="27" t="str">
        <f t="shared" si="68"/>
        <v/>
      </c>
      <c r="AV102" s="31" t="str">
        <f>IF($AO102="","",($AU102-1)*VLOOKUP($AO102,'4.号俸表設計'!$V$4:$AF$13,3,FALSE))</f>
        <v/>
      </c>
      <c r="AW102" s="31" t="str">
        <f t="shared" si="89"/>
        <v/>
      </c>
      <c r="AX102" s="31" t="str">
        <f>IF($AO102="","",IF($AW102&lt;=0,0,ROUNDUP($AW102/VLOOKUP($AO102,'4.号俸表設計'!$V$4:$AF$13,6,FALSE),0)))</f>
        <v/>
      </c>
      <c r="AY102" s="31" t="str">
        <f t="shared" si="69"/>
        <v/>
      </c>
      <c r="AZ102" s="168" t="str">
        <f t="shared" si="70"/>
        <v/>
      </c>
      <c r="BA102" s="27" t="str">
        <f>IF($AO102="","",VLOOKUP($AO102,'4.号俸表設計'!$V$4:$AF$13,9,FALSE))</f>
        <v/>
      </c>
      <c r="BB102" s="27" t="str">
        <f>IF($AO102="","",VLOOKUP($AO102,'4.号俸表設計'!$V$4:$AF$13,10,FALSE))</f>
        <v/>
      </c>
      <c r="BC102" s="33" t="str">
        <f>IF($C102="","",INDEX('6.参照データ'!$D$6:$AW$35,MATCH($AZ102,'6.参照データ'!$D$6:$D$35,0),MATCH($AP102,'6.参照データ'!$D$6:$AW$6,0)))</f>
        <v/>
      </c>
      <c r="BD102" s="33" t="str">
        <f t="shared" si="71"/>
        <v/>
      </c>
      <c r="BE102" s="33" t="str">
        <f t="shared" si="72"/>
        <v/>
      </c>
      <c r="BF102" s="607"/>
      <c r="BG102" s="33" t="str">
        <f t="shared" si="73"/>
        <v/>
      </c>
      <c r="BH102" s="33" t="str">
        <f t="shared" si="74"/>
        <v/>
      </c>
      <c r="BI102" s="33" t="str">
        <f t="shared" si="75"/>
        <v/>
      </c>
      <c r="BJ102" s="148" t="str">
        <f t="shared" si="76"/>
        <v/>
      </c>
      <c r="BK102" s="604"/>
      <c r="BL102" s="604"/>
      <c r="BM102" s="604"/>
      <c r="BN102" s="604"/>
      <c r="BO102" s="151" t="str">
        <f t="shared" si="77"/>
        <v/>
      </c>
      <c r="BP102" s="33" t="str">
        <f t="shared" si="78"/>
        <v/>
      </c>
      <c r="BQ102" s="180" t="str">
        <f t="shared" si="79"/>
        <v/>
      </c>
      <c r="BR102" s="185" t="str">
        <f t="shared" si="80"/>
        <v/>
      </c>
    </row>
    <row r="103" spans="1:70" x14ac:dyDescent="0.2">
      <c r="A103" s="71" t="str">
        <f>IF(C103="","",COUNTA($C$10:C103))</f>
        <v/>
      </c>
      <c r="B103" s="598"/>
      <c r="C103" s="598"/>
      <c r="D103" s="599"/>
      <c r="E103" s="600"/>
      <c r="F103" s="601"/>
      <c r="G103" s="601"/>
      <c r="H103" s="203" t="str">
        <f t="shared" si="81"/>
        <v/>
      </c>
      <c r="I103" s="602"/>
      <c r="J103" s="602"/>
      <c r="K103" s="58" t="str">
        <f t="shared" si="90"/>
        <v/>
      </c>
      <c r="L103" s="58" t="str">
        <f t="shared" si="91"/>
        <v/>
      </c>
      <c r="M103" s="58" t="str">
        <f t="shared" si="92"/>
        <v/>
      </c>
      <c r="N103" s="58" t="str">
        <f t="shared" si="93"/>
        <v/>
      </c>
      <c r="O103" s="211" t="str">
        <f>IF($C103="","",VLOOKUP($K103,'2.年齢給'!$B$7:$C$53,2))</f>
        <v/>
      </c>
      <c r="P103" s="211" t="str">
        <f>IF($C103="","",INDEX('6.参照データ'!$D$6:$AW$36,MATCH($F103,'6.参照データ'!$D$6:$D$36,0),MATCH($H103,'6.参照データ'!$D$6:$AW$6,0)))</f>
        <v/>
      </c>
      <c r="Q103" s="603" t="s">
        <v>71</v>
      </c>
      <c r="R103" s="603"/>
      <c r="S103" s="61" t="str">
        <f t="shared" si="82"/>
        <v/>
      </c>
      <c r="T103" s="604"/>
      <c r="U103" s="604"/>
      <c r="V103" s="604"/>
      <c r="W103" s="604"/>
      <c r="X103" s="65" t="str">
        <f t="shared" si="59"/>
        <v/>
      </c>
      <c r="Y103" s="66" t="str">
        <f t="shared" si="60"/>
        <v/>
      </c>
      <c r="Z103" s="131" t="str">
        <f t="shared" si="61"/>
        <v/>
      </c>
      <c r="AA103" s="131" t="str">
        <f t="shared" si="62"/>
        <v/>
      </c>
      <c r="AB103" s="39" t="str">
        <f>IF($C103="","",IF($Z103&gt;$AA$7,0,VLOOKUP($Z103,'2.年齢給'!$B$7:$C$53,2)))</f>
        <v/>
      </c>
      <c r="AC103" s="125" t="str">
        <f t="shared" si="63"/>
        <v/>
      </c>
      <c r="AD103" s="606"/>
      <c r="AE103" s="77" t="str">
        <f t="shared" si="83"/>
        <v/>
      </c>
      <c r="AF103" s="27" t="str">
        <f t="shared" si="64"/>
        <v/>
      </c>
      <c r="AG103" s="27" t="str">
        <f>IF($AE103="","",VLOOKUP($AE103,'4.号俸表設計'!$V$4:$AF$13,10,FALSE))</f>
        <v/>
      </c>
      <c r="AH103" s="27" t="str">
        <f t="shared" si="84"/>
        <v/>
      </c>
      <c r="AI103" s="27" t="str">
        <f t="shared" si="65"/>
        <v/>
      </c>
      <c r="AJ103" s="27" t="str">
        <f t="shared" si="85"/>
        <v/>
      </c>
      <c r="AK103" s="33" t="str">
        <f>IF($C103="","",INDEX('6.参照データ'!$D$6:$AW$36,MATCH($AI103,'6.参照データ'!$D$6:$D$36,0),MATCH($AJ103,'6.参照データ'!$D$6:$AW$6,0)))</f>
        <v/>
      </c>
      <c r="AL103" s="33" t="str">
        <f t="shared" si="66"/>
        <v/>
      </c>
      <c r="AM103" s="27" t="str">
        <f t="shared" si="86"/>
        <v/>
      </c>
      <c r="AN103" s="606"/>
      <c r="AO103" s="168" t="str">
        <f t="shared" si="87"/>
        <v/>
      </c>
      <c r="AP103" s="27" t="str">
        <f t="shared" si="88"/>
        <v/>
      </c>
      <c r="AQ103" s="31" t="str">
        <f>IF($C103="","",IF($AD103="","",IF($AO103=AM103,0,VLOOKUP($AO103,'4.号俸表設計'!$V$20:$X$29,3,FALSE)-VLOOKUP('1.メイン'!$AM103,'4.号俸表設計'!$V$20:$X$29,3,FALSE))))</f>
        <v/>
      </c>
      <c r="AR103" s="27" t="str">
        <f>IF($C103="","",IF($AM103=$AO103,0,VLOOKUP($AO103,'4.号俸表設計'!$V$4:$AF$13,2,FALSE)))</f>
        <v/>
      </c>
      <c r="AS103" s="27" t="str">
        <f t="shared" si="67"/>
        <v/>
      </c>
      <c r="AT103" s="27" t="str">
        <f>IF($AO103="","",IF($AS103=0,0,ROUNDUP($AS103/VLOOKUP('1.メイン'!$AO103,'4.号俸表設計'!$V$4:$AF$13,3,FALSE),0)+1))</f>
        <v/>
      </c>
      <c r="AU103" s="27" t="str">
        <f t="shared" si="68"/>
        <v/>
      </c>
      <c r="AV103" s="31" t="str">
        <f>IF($AO103="","",($AU103-1)*VLOOKUP($AO103,'4.号俸表設計'!$V$4:$AF$13,3,FALSE))</f>
        <v/>
      </c>
      <c r="AW103" s="31" t="str">
        <f t="shared" si="89"/>
        <v/>
      </c>
      <c r="AX103" s="31" t="str">
        <f>IF($AO103="","",IF($AW103&lt;=0,0,ROUNDUP($AW103/VLOOKUP($AO103,'4.号俸表設計'!$V$4:$AF$13,6,FALSE),0)))</f>
        <v/>
      </c>
      <c r="AY103" s="31" t="str">
        <f t="shared" si="69"/>
        <v/>
      </c>
      <c r="AZ103" s="168" t="str">
        <f t="shared" si="70"/>
        <v/>
      </c>
      <c r="BA103" s="27" t="str">
        <f>IF($AO103="","",VLOOKUP($AO103,'4.号俸表設計'!$V$4:$AF$13,9,FALSE))</f>
        <v/>
      </c>
      <c r="BB103" s="27" t="str">
        <f>IF($AO103="","",VLOOKUP($AO103,'4.号俸表設計'!$V$4:$AF$13,10,FALSE))</f>
        <v/>
      </c>
      <c r="BC103" s="33" t="str">
        <f>IF($C103="","",INDEX('6.参照データ'!$D$6:$AW$35,MATCH($AZ103,'6.参照データ'!$D$6:$D$35,0),MATCH($AP103,'6.参照データ'!$D$6:$AW$6,0)))</f>
        <v/>
      </c>
      <c r="BD103" s="33" t="str">
        <f t="shared" si="71"/>
        <v/>
      </c>
      <c r="BE103" s="33" t="str">
        <f t="shared" si="72"/>
        <v/>
      </c>
      <c r="BF103" s="607"/>
      <c r="BG103" s="33" t="str">
        <f t="shared" si="73"/>
        <v/>
      </c>
      <c r="BH103" s="33" t="str">
        <f t="shared" si="74"/>
        <v/>
      </c>
      <c r="BI103" s="33" t="str">
        <f t="shared" si="75"/>
        <v/>
      </c>
      <c r="BJ103" s="148" t="str">
        <f t="shared" si="76"/>
        <v/>
      </c>
      <c r="BK103" s="604"/>
      <c r="BL103" s="604"/>
      <c r="BM103" s="604"/>
      <c r="BN103" s="604"/>
      <c r="BO103" s="151" t="str">
        <f t="shared" si="77"/>
        <v/>
      </c>
      <c r="BP103" s="33" t="str">
        <f t="shared" si="78"/>
        <v/>
      </c>
      <c r="BQ103" s="180" t="str">
        <f t="shared" si="79"/>
        <v/>
      </c>
      <c r="BR103" s="185" t="str">
        <f t="shared" si="80"/>
        <v/>
      </c>
    </row>
    <row r="104" spans="1:70" x14ac:dyDescent="0.2">
      <c r="A104" s="71" t="str">
        <f>IF(C104="","",COUNTA($C$10:C104))</f>
        <v/>
      </c>
      <c r="B104" s="598"/>
      <c r="C104" s="598"/>
      <c r="D104" s="599"/>
      <c r="E104" s="600"/>
      <c r="F104" s="601"/>
      <c r="G104" s="601"/>
      <c r="H104" s="203" t="str">
        <f t="shared" si="81"/>
        <v/>
      </c>
      <c r="I104" s="602"/>
      <c r="J104" s="602"/>
      <c r="K104" s="58" t="str">
        <f t="shared" si="90"/>
        <v/>
      </c>
      <c r="L104" s="58" t="str">
        <f t="shared" si="91"/>
        <v/>
      </c>
      <c r="M104" s="58" t="str">
        <f t="shared" si="92"/>
        <v/>
      </c>
      <c r="N104" s="58" t="str">
        <f t="shared" si="93"/>
        <v/>
      </c>
      <c r="O104" s="211" t="str">
        <f>IF($C104="","",VLOOKUP($K104,'2.年齢給'!$B$7:$C$53,2))</f>
        <v/>
      </c>
      <c r="P104" s="211" t="str">
        <f>IF($C104="","",INDEX('6.参照データ'!$D$6:$AW$36,MATCH($F104,'6.参照データ'!$D$6:$D$36,0),MATCH($H104,'6.参照データ'!$D$6:$AW$6,0)))</f>
        <v/>
      </c>
      <c r="Q104" s="603" t="s">
        <v>71</v>
      </c>
      <c r="R104" s="603"/>
      <c r="S104" s="61" t="str">
        <f t="shared" si="82"/>
        <v/>
      </c>
      <c r="T104" s="604"/>
      <c r="U104" s="604"/>
      <c r="V104" s="604"/>
      <c r="W104" s="604"/>
      <c r="X104" s="65" t="str">
        <f t="shared" si="59"/>
        <v/>
      </c>
      <c r="Y104" s="66" t="str">
        <f t="shared" si="60"/>
        <v/>
      </c>
      <c r="Z104" s="131" t="str">
        <f t="shared" si="61"/>
        <v/>
      </c>
      <c r="AA104" s="131" t="str">
        <f t="shared" si="62"/>
        <v/>
      </c>
      <c r="AB104" s="39" t="str">
        <f>IF($C104="","",IF($Z104&gt;$AA$7,0,VLOOKUP($Z104,'2.年齢給'!$B$7:$C$53,2)))</f>
        <v/>
      </c>
      <c r="AC104" s="125" t="str">
        <f t="shared" si="63"/>
        <v/>
      </c>
      <c r="AD104" s="606"/>
      <c r="AE104" s="77" t="str">
        <f t="shared" si="83"/>
        <v/>
      </c>
      <c r="AF104" s="27" t="str">
        <f t="shared" si="64"/>
        <v/>
      </c>
      <c r="AG104" s="27" t="str">
        <f>IF($AE104="","",VLOOKUP($AE104,'4.号俸表設計'!$V$4:$AF$13,10,FALSE))</f>
        <v/>
      </c>
      <c r="AH104" s="27" t="str">
        <f t="shared" si="84"/>
        <v/>
      </c>
      <c r="AI104" s="27" t="str">
        <f t="shared" si="65"/>
        <v/>
      </c>
      <c r="AJ104" s="27" t="str">
        <f t="shared" si="85"/>
        <v/>
      </c>
      <c r="AK104" s="33" t="str">
        <f>IF($C104="","",INDEX('6.参照データ'!$D$6:$AW$36,MATCH($AI104,'6.参照データ'!$D$6:$D$36,0),MATCH($AJ104,'6.参照データ'!$D$6:$AW$6,0)))</f>
        <v/>
      </c>
      <c r="AL104" s="33" t="str">
        <f t="shared" si="66"/>
        <v/>
      </c>
      <c r="AM104" s="27" t="str">
        <f t="shared" si="86"/>
        <v/>
      </c>
      <c r="AN104" s="606"/>
      <c r="AO104" s="168" t="str">
        <f t="shared" si="87"/>
        <v/>
      </c>
      <c r="AP104" s="27" t="str">
        <f t="shared" si="88"/>
        <v/>
      </c>
      <c r="AQ104" s="31" t="str">
        <f>IF($C104="","",IF($AD104="","",IF($AO104=AM104,0,VLOOKUP($AO104,'4.号俸表設計'!$V$20:$X$29,3,FALSE)-VLOOKUP('1.メイン'!$AM104,'4.号俸表設計'!$V$20:$X$29,3,FALSE))))</f>
        <v/>
      </c>
      <c r="AR104" s="27" t="str">
        <f>IF($C104="","",IF($AM104=$AO104,0,VLOOKUP($AO104,'4.号俸表設計'!$V$4:$AF$13,2,FALSE)))</f>
        <v/>
      </c>
      <c r="AS104" s="27" t="str">
        <f t="shared" si="67"/>
        <v/>
      </c>
      <c r="AT104" s="27" t="str">
        <f>IF($AO104="","",IF($AS104=0,0,ROUNDUP($AS104/VLOOKUP('1.メイン'!$AO104,'4.号俸表設計'!$V$4:$AF$13,3,FALSE),0)+1))</f>
        <v/>
      </c>
      <c r="AU104" s="27" t="str">
        <f t="shared" si="68"/>
        <v/>
      </c>
      <c r="AV104" s="31" t="str">
        <f>IF($AO104="","",($AU104-1)*VLOOKUP($AO104,'4.号俸表設計'!$V$4:$AF$13,3,FALSE))</f>
        <v/>
      </c>
      <c r="AW104" s="31" t="str">
        <f t="shared" si="89"/>
        <v/>
      </c>
      <c r="AX104" s="31" t="str">
        <f>IF($AO104="","",IF($AW104&lt;=0,0,ROUNDUP($AW104/VLOOKUP($AO104,'4.号俸表設計'!$V$4:$AF$13,6,FALSE),0)))</f>
        <v/>
      </c>
      <c r="AY104" s="31" t="str">
        <f t="shared" si="69"/>
        <v/>
      </c>
      <c r="AZ104" s="168" t="str">
        <f t="shared" si="70"/>
        <v/>
      </c>
      <c r="BA104" s="27" t="str">
        <f>IF($AO104="","",VLOOKUP($AO104,'4.号俸表設計'!$V$4:$AF$13,9,FALSE))</f>
        <v/>
      </c>
      <c r="BB104" s="27" t="str">
        <f>IF($AO104="","",VLOOKUP($AO104,'4.号俸表設計'!$V$4:$AF$13,10,FALSE))</f>
        <v/>
      </c>
      <c r="BC104" s="33" t="str">
        <f>IF($C104="","",INDEX('6.参照データ'!$D$6:$AW$35,MATCH($AZ104,'6.参照データ'!$D$6:$D$35,0),MATCH($AP104,'6.参照データ'!$D$6:$AW$6,0)))</f>
        <v/>
      </c>
      <c r="BD104" s="33" t="str">
        <f t="shared" si="71"/>
        <v/>
      </c>
      <c r="BE104" s="33" t="str">
        <f t="shared" si="72"/>
        <v/>
      </c>
      <c r="BF104" s="607"/>
      <c r="BG104" s="33" t="str">
        <f t="shared" si="73"/>
        <v/>
      </c>
      <c r="BH104" s="33" t="str">
        <f t="shared" si="74"/>
        <v/>
      </c>
      <c r="BI104" s="33" t="str">
        <f t="shared" si="75"/>
        <v/>
      </c>
      <c r="BJ104" s="148" t="str">
        <f t="shared" si="76"/>
        <v/>
      </c>
      <c r="BK104" s="604"/>
      <c r="BL104" s="604"/>
      <c r="BM104" s="604"/>
      <c r="BN104" s="604"/>
      <c r="BO104" s="151" t="str">
        <f t="shared" si="77"/>
        <v/>
      </c>
      <c r="BP104" s="33" t="str">
        <f t="shared" si="78"/>
        <v/>
      </c>
      <c r="BQ104" s="180" t="str">
        <f t="shared" si="79"/>
        <v/>
      </c>
      <c r="BR104" s="185" t="str">
        <f t="shared" si="80"/>
        <v/>
      </c>
    </row>
    <row r="105" spans="1:70" x14ac:dyDescent="0.2">
      <c r="A105" s="71" t="str">
        <f>IF(C105="","",COUNTA($C$10:C105))</f>
        <v/>
      </c>
      <c r="B105" s="598"/>
      <c r="C105" s="598"/>
      <c r="D105" s="599"/>
      <c r="E105" s="600"/>
      <c r="F105" s="601"/>
      <c r="G105" s="601"/>
      <c r="H105" s="203" t="str">
        <f t="shared" si="81"/>
        <v/>
      </c>
      <c r="I105" s="602"/>
      <c r="J105" s="602"/>
      <c r="K105" s="58" t="str">
        <f t="shared" si="90"/>
        <v/>
      </c>
      <c r="L105" s="58" t="str">
        <f t="shared" si="91"/>
        <v/>
      </c>
      <c r="M105" s="58" t="str">
        <f t="shared" si="92"/>
        <v/>
      </c>
      <c r="N105" s="58" t="str">
        <f t="shared" si="93"/>
        <v/>
      </c>
      <c r="O105" s="211" t="str">
        <f>IF($C105="","",VLOOKUP($K105,'2.年齢給'!$B$7:$C$53,2))</f>
        <v/>
      </c>
      <c r="P105" s="211" t="str">
        <f>IF($C105="","",INDEX('6.参照データ'!$D$6:$AW$36,MATCH($F105,'6.参照データ'!$D$6:$D$36,0),MATCH($H105,'6.参照データ'!$D$6:$AW$6,0)))</f>
        <v/>
      </c>
      <c r="Q105" s="603" t="s">
        <v>71</v>
      </c>
      <c r="R105" s="603"/>
      <c r="S105" s="61" t="str">
        <f t="shared" si="82"/>
        <v/>
      </c>
      <c r="T105" s="604"/>
      <c r="U105" s="604"/>
      <c r="V105" s="604"/>
      <c r="W105" s="604"/>
      <c r="X105" s="65" t="str">
        <f t="shared" si="59"/>
        <v/>
      </c>
      <c r="Y105" s="66" t="str">
        <f t="shared" si="60"/>
        <v/>
      </c>
      <c r="Z105" s="131" t="str">
        <f t="shared" si="61"/>
        <v/>
      </c>
      <c r="AA105" s="131" t="str">
        <f t="shared" si="62"/>
        <v/>
      </c>
      <c r="AB105" s="39" t="str">
        <f>IF($C105="","",IF($Z105&gt;$AA$7,0,VLOOKUP($Z105,'2.年齢給'!$B$7:$C$53,2)))</f>
        <v/>
      </c>
      <c r="AC105" s="125" t="str">
        <f t="shared" si="63"/>
        <v/>
      </c>
      <c r="AD105" s="606"/>
      <c r="AE105" s="77" t="str">
        <f t="shared" si="83"/>
        <v/>
      </c>
      <c r="AF105" s="27" t="str">
        <f t="shared" si="64"/>
        <v/>
      </c>
      <c r="AG105" s="27" t="str">
        <f>IF($AE105="","",VLOOKUP($AE105,'4.号俸表設計'!$V$4:$AF$13,10,FALSE))</f>
        <v/>
      </c>
      <c r="AH105" s="27" t="str">
        <f t="shared" si="84"/>
        <v/>
      </c>
      <c r="AI105" s="27" t="str">
        <f t="shared" si="65"/>
        <v/>
      </c>
      <c r="AJ105" s="27" t="str">
        <f t="shared" si="85"/>
        <v/>
      </c>
      <c r="AK105" s="33" t="str">
        <f>IF($C105="","",INDEX('6.参照データ'!$D$6:$AW$36,MATCH($AI105,'6.参照データ'!$D$6:$D$36,0),MATCH($AJ105,'6.参照データ'!$D$6:$AW$6,0)))</f>
        <v/>
      </c>
      <c r="AL105" s="33" t="str">
        <f t="shared" si="66"/>
        <v/>
      </c>
      <c r="AM105" s="27" t="str">
        <f t="shared" si="86"/>
        <v/>
      </c>
      <c r="AN105" s="606"/>
      <c r="AO105" s="168" t="str">
        <f t="shared" si="87"/>
        <v/>
      </c>
      <c r="AP105" s="27" t="str">
        <f t="shared" si="88"/>
        <v/>
      </c>
      <c r="AQ105" s="31" t="str">
        <f>IF($C105="","",IF($AD105="","",IF($AO105=AM105,0,VLOOKUP($AO105,'4.号俸表設計'!$V$20:$X$29,3,FALSE)-VLOOKUP('1.メイン'!$AM105,'4.号俸表設計'!$V$20:$X$29,3,FALSE))))</f>
        <v/>
      </c>
      <c r="AR105" s="27" t="str">
        <f>IF($C105="","",IF($AM105=$AO105,0,VLOOKUP($AO105,'4.号俸表設計'!$V$4:$AF$13,2,FALSE)))</f>
        <v/>
      </c>
      <c r="AS105" s="27" t="str">
        <f t="shared" si="67"/>
        <v/>
      </c>
      <c r="AT105" s="27" t="str">
        <f>IF($AO105="","",IF($AS105=0,0,ROUNDUP($AS105/VLOOKUP('1.メイン'!$AO105,'4.号俸表設計'!$V$4:$AF$13,3,FALSE),0)+1))</f>
        <v/>
      </c>
      <c r="AU105" s="27" t="str">
        <f t="shared" si="68"/>
        <v/>
      </c>
      <c r="AV105" s="31" t="str">
        <f>IF($AO105="","",($AU105-1)*VLOOKUP($AO105,'4.号俸表設計'!$V$4:$AF$13,3,FALSE))</f>
        <v/>
      </c>
      <c r="AW105" s="31" t="str">
        <f t="shared" si="89"/>
        <v/>
      </c>
      <c r="AX105" s="31" t="str">
        <f>IF($AO105="","",IF($AW105&lt;=0,0,ROUNDUP($AW105/VLOOKUP($AO105,'4.号俸表設計'!$V$4:$AF$13,6,FALSE),0)))</f>
        <v/>
      </c>
      <c r="AY105" s="31" t="str">
        <f t="shared" si="69"/>
        <v/>
      </c>
      <c r="AZ105" s="168" t="str">
        <f t="shared" si="70"/>
        <v/>
      </c>
      <c r="BA105" s="27" t="str">
        <f>IF($AO105="","",VLOOKUP($AO105,'4.号俸表設計'!$V$4:$AF$13,9,FALSE))</f>
        <v/>
      </c>
      <c r="BB105" s="27" t="str">
        <f>IF($AO105="","",VLOOKUP($AO105,'4.号俸表設計'!$V$4:$AF$13,10,FALSE))</f>
        <v/>
      </c>
      <c r="BC105" s="33" t="str">
        <f>IF($C105="","",INDEX('6.参照データ'!$D$6:$AW$35,MATCH($AZ105,'6.参照データ'!$D$6:$D$35,0),MATCH($AP105,'6.参照データ'!$D$6:$AW$6,0)))</f>
        <v/>
      </c>
      <c r="BD105" s="33" t="str">
        <f t="shared" si="71"/>
        <v/>
      </c>
      <c r="BE105" s="33" t="str">
        <f t="shared" si="72"/>
        <v/>
      </c>
      <c r="BF105" s="607"/>
      <c r="BG105" s="33" t="str">
        <f t="shared" si="73"/>
        <v/>
      </c>
      <c r="BH105" s="33" t="str">
        <f t="shared" si="74"/>
        <v/>
      </c>
      <c r="BI105" s="33" t="str">
        <f t="shared" si="75"/>
        <v/>
      </c>
      <c r="BJ105" s="148" t="str">
        <f t="shared" si="76"/>
        <v/>
      </c>
      <c r="BK105" s="604"/>
      <c r="BL105" s="604"/>
      <c r="BM105" s="604"/>
      <c r="BN105" s="604"/>
      <c r="BO105" s="151" t="str">
        <f t="shared" si="77"/>
        <v/>
      </c>
      <c r="BP105" s="33" t="str">
        <f t="shared" si="78"/>
        <v/>
      </c>
      <c r="BQ105" s="180" t="str">
        <f t="shared" si="79"/>
        <v/>
      </c>
      <c r="BR105" s="185" t="str">
        <f t="shared" si="80"/>
        <v/>
      </c>
    </row>
    <row r="106" spans="1:70" x14ac:dyDescent="0.2">
      <c r="A106" s="71" t="str">
        <f>IF(C106="","",COUNTA($C$10:C106))</f>
        <v/>
      </c>
      <c r="B106" s="598"/>
      <c r="C106" s="598"/>
      <c r="D106" s="599"/>
      <c r="E106" s="600"/>
      <c r="F106" s="601"/>
      <c r="G106" s="601"/>
      <c r="H106" s="203" t="str">
        <f t="shared" si="81"/>
        <v/>
      </c>
      <c r="I106" s="602"/>
      <c r="J106" s="602"/>
      <c r="K106" s="58" t="str">
        <f t="shared" si="90"/>
        <v/>
      </c>
      <c r="L106" s="58" t="str">
        <f t="shared" si="91"/>
        <v/>
      </c>
      <c r="M106" s="58" t="str">
        <f t="shared" si="92"/>
        <v/>
      </c>
      <c r="N106" s="58" t="str">
        <f t="shared" si="93"/>
        <v/>
      </c>
      <c r="O106" s="211" t="str">
        <f>IF($C106="","",VLOOKUP($K106,'2.年齢給'!$B$7:$C$53,2))</f>
        <v/>
      </c>
      <c r="P106" s="211" t="str">
        <f>IF($C106="","",INDEX('6.参照データ'!$D$6:$AW$36,MATCH($F106,'6.参照データ'!$D$6:$D$36,0),MATCH($H106,'6.参照データ'!$D$6:$AW$6,0)))</f>
        <v/>
      </c>
      <c r="Q106" s="603" t="s">
        <v>71</v>
      </c>
      <c r="R106" s="603"/>
      <c r="S106" s="61" t="str">
        <f t="shared" si="82"/>
        <v/>
      </c>
      <c r="T106" s="604"/>
      <c r="U106" s="604"/>
      <c r="V106" s="604"/>
      <c r="W106" s="604"/>
      <c r="X106" s="65" t="str">
        <f t="shared" ref="X106:X137" si="94">IF(C106="","",SUM(T106:W106))</f>
        <v/>
      </c>
      <c r="Y106" s="66" t="str">
        <f t="shared" ref="Y106:Y137" si="95">IF(C106="","",S106+X106)</f>
        <v/>
      </c>
      <c r="Z106" s="131" t="str">
        <f t="shared" ref="Z106:Z137" si="96">IF($I106="","",DATEDIF($I106-1,$Z$5,"Y"))</f>
        <v/>
      </c>
      <c r="AA106" s="131" t="str">
        <f t="shared" ref="AA106:AA137" si="97">IF($I106="","",DATEDIF($I106-1,$Z$5,"Ym"))</f>
        <v/>
      </c>
      <c r="AB106" s="39" t="str">
        <f>IF($C106="","",IF($Z106&gt;$AA$7,0,VLOOKUP($Z106,'2.年齢給'!$B$7:$C$53,2)))</f>
        <v/>
      </c>
      <c r="AC106" s="125" t="str">
        <f t="shared" ref="AC106:AC137" si="98">IF($C106="","",IF($Z106=$AA$7,"",$AB106-$O106))</f>
        <v/>
      </c>
      <c r="AD106" s="606"/>
      <c r="AE106" s="77" t="str">
        <f t="shared" si="83"/>
        <v/>
      </c>
      <c r="AF106" s="27" t="str">
        <f t="shared" ref="AF106:AF137" si="99">IF($C106="","",$F106)</f>
        <v/>
      </c>
      <c r="AG106" s="27" t="str">
        <f>IF($AE106="","",VLOOKUP($AE106,'4.号俸表設計'!$V$4:$AF$13,10,FALSE))</f>
        <v/>
      </c>
      <c r="AH106" s="27" t="str">
        <f t="shared" si="84"/>
        <v/>
      </c>
      <c r="AI106" s="27" t="str">
        <f t="shared" ref="AI106:AI137" si="100">IF($C106="","",IF($AE106="","",IF($AF106+$AH106&gt;=$AG106,$AG106,$AF106+$AH106)))</f>
        <v/>
      </c>
      <c r="AJ106" s="27" t="str">
        <f t="shared" si="85"/>
        <v/>
      </c>
      <c r="AK106" s="33" t="str">
        <f>IF($C106="","",INDEX('6.参照データ'!$D$6:$AW$36,MATCH($AI106,'6.参照データ'!$D$6:$D$36,0),MATCH($AJ106,'6.参照データ'!$D$6:$AW$6,0)))</f>
        <v/>
      </c>
      <c r="AL106" s="33" t="str">
        <f t="shared" ref="AL106:AL137" si="101">IF($C106="","",IF($AD106="","",$AK106-$P106))</f>
        <v/>
      </c>
      <c r="AM106" s="27" t="str">
        <f t="shared" si="86"/>
        <v/>
      </c>
      <c r="AN106" s="606"/>
      <c r="AO106" s="168" t="str">
        <f t="shared" si="87"/>
        <v/>
      </c>
      <c r="AP106" s="27" t="str">
        <f t="shared" si="88"/>
        <v/>
      </c>
      <c r="AQ106" s="31" t="str">
        <f>IF($C106="","",IF($AD106="","",IF($AO106=AM106,0,VLOOKUP($AO106,'4.号俸表設計'!$V$20:$X$29,3,FALSE)-VLOOKUP('1.メイン'!$AM106,'4.号俸表設計'!$V$20:$X$29,3,FALSE))))</f>
        <v/>
      </c>
      <c r="AR106" s="27" t="str">
        <f>IF($C106="","",IF($AM106=$AO106,0,VLOOKUP($AO106,'4.号俸表設計'!$V$4:$AF$13,2,FALSE)))</f>
        <v/>
      </c>
      <c r="AS106" s="27" t="str">
        <f t="shared" ref="AS106:AS137" si="102">IF($C106="","",IF($AM106=AO106,0,$AK106-$AR106+$AQ106))</f>
        <v/>
      </c>
      <c r="AT106" s="27" t="str">
        <f>IF($AO106="","",IF($AS106=0,0,ROUNDUP($AS106/VLOOKUP('1.メイン'!$AO106,'4.号俸表設計'!$V$4:$AF$13,3,FALSE),0)+1))</f>
        <v/>
      </c>
      <c r="AU106" s="27" t="str">
        <f t="shared" ref="AU106:AU137" si="103">IF($AO106="","",IF($AM106=$AO106,0,IF($AT106&lt;=0,1,IF($AT106&gt;=$BA106,$BA106,$AT106))))</f>
        <v/>
      </c>
      <c r="AV106" s="31" t="str">
        <f>IF($AO106="","",($AU106-1)*VLOOKUP($AO106,'4.号俸表設計'!$V$4:$AF$13,3,FALSE))</f>
        <v/>
      </c>
      <c r="AW106" s="31" t="str">
        <f t="shared" si="89"/>
        <v/>
      </c>
      <c r="AX106" s="31" t="str">
        <f>IF($AO106="","",IF($AW106&lt;=0,0,ROUNDUP($AW106/VLOOKUP($AO106,'4.号俸表設計'!$V$4:$AF$13,6,FALSE),0)))</f>
        <v/>
      </c>
      <c r="AY106" s="31" t="str">
        <f t="shared" ref="AY106:AY137" si="104">IF($AO106="","",IF($AU106+$AX106&gt;=$BB106,$BB106,$AU106+$AX106))</f>
        <v/>
      </c>
      <c r="AZ106" s="168" t="str">
        <f t="shared" ref="AZ106:AZ137" si="105">IF($C106="","",IF($AM106=$AO106,$AI106,$AY106))</f>
        <v/>
      </c>
      <c r="BA106" s="27" t="str">
        <f>IF($AO106="","",VLOOKUP($AO106,'4.号俸表設計'!$V$4:$AF$13,9,FALSE))</f>
        <v/>
      </c>
      <c r="BB106" s="27" t="str">
        <f>IF($AO106="","",VLOOKUP($AO106,'4.号俸表設計'!$V$4:$AF$13,10,FALSE))</f>
        <v/>
      </c>
      <c r="BC106" s="33" t="str">
        <f>IF($C106="","",INDEX('6.参照データ'!$D$6:$AW$35,MATCH($AZ106,'6.参照データ'!$D$6:$D$35,0),MATCH($AP106,'6.参照データ'!$D$6:$AW$6,0)))</f>
        <v/>
      </c>
      <c r="BD106" s="33" t="str">
        <f t="shared" ref="BD106:BD137" si="106">IF($C106="","",IF($AP106="","",$BC106-$P106))</f>
        <v/>
      </c>
      <c r="BE106" s="33" t="str">
        <f t="shared" ref="BE106:BE137" si="107">IF($AO106="","",$Q106)</f>
        <v/>
      </c>
      <c r="BF106" s="607"/>
      <c r="BG106" s="33" t="str">
        <f t="shared" ref="BG106:BG137" si="108">IF($AO106="","",$BE106+$BF106)</f>
        <v/>
      </c>
      <c r="BH106" s="33" t="str">
        <f t="shared" ref="BH106:BH137" si="109">IF($AO106="","",$AB106+$BC106+$BG106)</f>
        <v/>
      </c>
      <c r="BI106" s="33" t="str">
        <f t="shared" ref="BI106:BI137" si="110">IF($AO106="","",$BH106-$S106)</f>
        <v/>
      </c>
      <c r="BJ106" s="148" t="str">
        <f t="shared" ref="BJ106:BJ137" si="111">IF($AO106="","",$BI106/$S106)</f>
        <v/>
      </c>
      <c r="BK106" s="604"/>
      <c r="BL106" s="604"/>
      <c r="BM106" s="604"/>
      <c r="BN106" s="604"/>
      <c r="BO106" s="151" t="str">
        <f t="shared" ref="BO106:BO137" si="112">IF(AO106="","",SUM(BK106:BN106))</f>
        <v/>
      </c>
      <c r="BP106" s="33" t="str">
        <f t="shared" ref="BP106:BP137" si="113">IF($AO106="","",$BH106+$BO106)</f>
        <v/>
      </c>
      <c r="BQ106" s="180" t="str">
        <f t="shared" ref="BQ106:BQ137" si="114">IF($AO106="","",$BP106-$Y106)</f>
        <v/>
      </c>
      <c r="BR106" s="185" t="str">
        <f t="shared" ref="BR106:BR137" si="115">IF($AO106="","",$BQ106/$Y106)</f>
        <v/>
      </c>
    </row>
    <row r="107" spans="1:70" x14ac:dyDescent="0.2">
      <c r="A107" s="71" t="str">
        <f>IF(C107="","",COUNTA($C$10:C107))</f>
        <v/>
      </c>
      <c r="B107" s="598"/>
      <c r="C107" s="598"/>
      <c r="D107" s="599"/>
      <c r="E107" s="600"/>
      <c r="F107" s="601"/>
      <c r="G107" s="601"/>
      <c r="H107" s="203" t="str">
        <f t="shared" si="81"/>
        <v/>
      </c>
      <c r="I107" s="602"/>
      <c r="J107" s="602"/>
      <c r="K107" s="58" t="str">
        <f t="shared" si="90"/>
        <v/>
      </c>
      <c r="L107" s="58" t="str">
        <f t="shared" si="91"/>
        <v/>
      </c>
      <c r="M107" s="58" t="str">
        <f t="shared" si="92"/>
        <v/>
      </c>
      <c r="N107" s="58" t="str">
        <f t="shared" si="93"/>
        <v/>
      </c>
      <c r="O107" s="211" t="str">
        <f>IF($C107="","",VLOOKUP($K107,'2.年齢給'!$B$7:$C$53,2))</f>
        <v/>
      </c>
      <c r="P107" s="211" t="str">
        <f>IF($C107="","",INDEX('6.参照データ'!$D$6:$AW$36,MATCH($F107,'6.参照データ'!$D$6:$D$36,0),MATCH($H107,'6.参照データ'!$D$6:$AW$6,0)))</f>
        <v/>
      </c>
      <c r="Q107" s="603" t="s">
        <v>71</v>
      </c>
      <c r="R107" s="603"/>
      <c r="S107" s="61" t="str">
        <f t="shared" si="82"/>
        <v/>
      </c>
      <c r="T107" s="604"/>
      <c r="U107" s="604"/>
      <c r="V107" s="604"/>
      <c r="W107" s="604"/>
      <c r="X107" s="65" t="str">
        <f t="shared" si="94"/>
        <v/>
      </c>
      <c r="Y107" s="66" t="str">
        <f t="shared" si="95"/>
        <v/>
      </c>
      <c r="Z107" s="131" t="str">
        <f t="shared" si="96"/>
        <v/>
      </c>
      <c r="AA107" s="131" t="str">
        <f t="shared" si="97"/>
        <v/>
      </c>
      <c r="AB107" s="39" t="str">
        <f>IF($C107="","",IF($Z107&gt;$AA$7,0,VLOOKUP($Z107,'2.年齢給'!$B$7:$C$53,2)))</f>
        <v/>
      </c>
      <c r="AC107" s="125" t="str">
        <f t="shared" si="98"/>
        <v/>
      </c>
      <c r="AD107" s="606"/>
      <c r="AE107" s="77" t="str">
        <f t="shared" si="83"/>
        <v/>
      </c>
      <c r="AF107" s="27" t="str">
        <f t="shared" si="99"/>
        <v/>
      </c>
      <c r="AG107" s="27" t="str">
        <f>IF($AE107="","",VLOOKUP($AE107,'4.号俸表設計'!$V$4:$AF$13,10,FALSE))</f>
        <v/>
      </c>
      <c r="AH107" s="27" t="str">
        <f t="shared" si="84"/>
        <v/>
      </c>
      <c r="AI107" s="27" t="str">
        <f t="shared" si="100"/>
        <v/>
      </c>
      <c r="AJ107" s="27" t="str">
        <f t="shared" si="85"/>
        <v/>
      </c>
      <c r="AK107" s="33" t="str">
        <f>IF($C107="","",INDEX('6.参照データ'!$D$6:$AW$36,MATCH($AI107,'6.参照データ'!$D$6:$D$36,0),MATCH($AJ107,'6.参照データ'!$D$6:$AW$6,0)))</f>
        <v/>
      </c>
      <c r="AL107" s="33" t="str">
        <f t="shared" si="101"/>
        <v/>
      </c>
      <c r="AM107" s="27" t="str">
        <f t="shared" si="86"/>
        <v/>
      </c>
      <c r="AN107" s="606"/>
      <c r="AO107" s="168" t="str">
        <f t="shared" si="87"/>
        <v/>
      </c>
      <c r="AP107" s="27" t="str">
        <f t="shared" si="88"/>
        <v/>
      </c>
      <c r="AQ107" s="31" t="str">
        <f>IF($C107="","",IF($AD107="","",IF($AO107=AM107,0,VLOOKUP($AO107,'4.号俸表設計'!$V$20:$X$29,3,FALSE)-VLOOKUP('1.メイン'!$AM107,'4.号俸表設計'!$V$20:$X$29,3,FALSE))))</f>
        <v/>
      </c>
      <c r="AR107" s="27" t="str">
        <f>IF($C107="","",IF($AM107=$AO107,0,VLOOKUP($AO107,'4.号俸表設計'!$V$4:$AF$13,2,FALSE)))</f>
        <v/>
      </c>
      <c r="AS107" s="27" t="str">
        <f t="shared" si="102"/>
        <v/>
      </c>
      <c r="AT107" s="27" t="str">
        <f>IF($AO107="","",IF($AS107=0,0,ROUNDUP($AS107/VLOOKUP('1.メイン'!$AO107,'4.号俸表設計'!$V$4:$AF$13,3,FALSE),0)+1))</f>
        <v/>
      </c>
      <c r="AU107" s="27" t="str">
        <f t="shared" si="103"/>
        <v/>
      </c>
      <c r="AV107" s="31" t="str">
        <f>IF($AO107="","",($AU107-1)*VLOOKUP($AO107,'4.号俸表設計'!$V$4:$AF$13,3,FALSE))</f>
        <v/>
      </c>
      <c r="AW107" s="31" t="str">
        <f t="shared" si="89"/>
        <v/>
      </c>
      <c r="AX107" s="31" t="str">
        <f>IF($AO107="","",IF($AW107&lt;=0,0,ROUNDUP($AW107/VLOOKUP($AO107,'4.号俸表設計'!$V$4:$AF$13,6,FALSE),0)))</f>
        <v/>
      </c>
      <c r="AY107" s="31" t="str">
        <f t="shared" si="104"/>
        <v/>
      </c>
      <c r="AZ107" s="168" t="str">
        <f t="shared" si="105"/>
        <v/>
      </c>
      <c r="BA107" s="27" t="str">
        <f>IF($AO107="","",VLOOKUP($AO107,'4.号俸表設計'!$V$4:$AF$13,9,FALSE))</f>
        <v/>
      </c>
      <c r="BB107" s="27" t="str">
        <f>IF($AO107="","",VLOOKUP($AO107,'4.号俸表設計'!$V$4:$AF$13,10,FALSE))</f>
        <v/>
      </c>
      <c r="BC107" s="33" t="str">
        <f>IF($C107="","",INDEX('6.参照データ'!$D$6:$AW$35,MATCH($AZ107,'6.参照データ'!$D$6:$D$35,0),MATCH($AP107,'6.参照データ'!$D$6:$AW$6,0)))</f>
        <v/>
      </c>
      <c r="BD107" s="33" t="str">
        <f t="shared" si="106"/>
        <v/>
      </c>
      <c r="BE107" s="33" t="str">
        <f t="shared" si="107"/>
        <v/>
      </c>
      <c r="BF107" s="607"/>
      <c r="BG107" s="33" t="str">
        <f t="shared" si="108"/>
        <v/>
      </c>
      <c r="BH107" s="33" t="str">
        <f t="shared" si="109"/>
        <v/>
      </c>
      <c r="BI107" s="33" t="str">
        <f t="shared" si="110"/>
        <v/>
      </c>
      <c r="BJ107" s="148" t="str">
        <f t="shared" si="111"/>
        <v/>
      </c>
      <c r="BK107" s="604"/>
      <c r="BL107" s="604"/>
      <c r="BM107" s="604"/>
      <c r="BN107" s="604"/>
      <c r="BO107" s="151" t="str">
        <f t="shared" si="112"/>
        <v/>
      </c>
      <c r="BP107" s="33" t="str">
        <f t="shared" si="113"/>
        <v/>
      </c>
      <c r="BQ107" s="180" t="str">
        <f t="shared" si="114"/>
        <v/>
      </c>
      <c r="BR107" s="185" t="str">
        <f t="shared" si="115"/>
        <v/>
      </c>
    </row>
    <row r="108" spans="1:70" x14ac:dyDescent="0.2">
      <c r="A108" s="71" t="str">
        <f>IF(C108="","",COUNTA($C$10:C108))</f>
        <v/>
      </c>
      <c r="B108" s="598"/>
      <c r="C108" s="598"/>
      <c r="D108" s="599"/>
      <c r="E108" s="600"/>
      <c r="F108" s="601"/>
      <c r="G108" s="601"/>
      <c r="H108" s="203" t="str">
        <f t="shared" si="81"/>
        <v/>
      </c>
      <c r="I108" s="602"/>
      <c r="J108" s="602"/>
      <c r="K108" s="58" t="str">
        <f t="shared" si="90"/>
        <v/>
      </c>
      <c r="L108" s="58" t="str">
        <f t="shared" si="91"/>
        <v/>
      </c>
      <c r="M108" s="58" t="str">
        <f t="shared" si="92"/>
        <v/>
      </c>
      <c r="N108" s="58" t="str">
        <f t="shared" si="93"/>
        <v/>
      </c>
      <c r="O108" s="211" t="str">
        <f>IF($C108="","",VLOOKUP($K108,'2.年齢給'!$B$7:$C$53,2))</f>
        <v/>
      </c>
      <c r="P108" s="211" t="str">
        <f>IF($C108="","",INDEX('6.参照データ'!$D$6:$AW$36,MATCH($F108,'6.参照データ'!$D$6:$D$36,0),MATCH($H108,'6.参照データ'!$D$6:$AW$6,0)))</f>
        <v/>
      </c>
      <c r="Q108" s="603" t="s">
        <v>71</v>
      </c>
      <c r="R108" s="603"/>
      <c r="S108" s="61" t="str">
        <f t="shared" si="82"/>
        <v/>
      </c>
      <c r="T108" s="604"/>
      <c r="U108" s="604"/>
      <c r="V108" s="604"/>
      <c r="W108" s="604"/>
      <c r="X108" s="65" t="str">
        <f t="shared" si="94"/>
        <v/>
      </c>
      <c r="Y108" s="66" t="str">
        <f t="shared" si="95"/>
        <v/>
      </c>
      <c r="Z108" s="131" t="str">
        <f t="shared" si="96"/>
        <v/>
      </c>
      <c r="AA108" s="131" t="str">
        <f t="shared" si="97"/>
        <v/>
      </c>
      <c r="AB108" s="39" t="str">
        <f>IF($C108="","",IF($Z108&gt;$AA$7,0,VLOOKUP($Z108,'2.年齢給'!$B$7:$C$53,2)))</f>
        <v/>
      </c>
      <c r="AC108" s="125" t="str">
        <f t="shared" si="98"/>
        <v/>
      </c>
      <c r="AD108" s="606"/>
      <c r="AE108" s="77" t="str">
        <f t="shared" si="83"/>
        <v/>
      </c>
      <c r="AF108" s="27" t="str">
        <f t="shared" si="99"/>
        <v/>
      </c>
      <c r="AG108" s="27" t="str">
        <f>IF($AE108="","",VLOOKUP($AE108,'4.号俸表設計'!$V$4:$AF$13,10,FALSE))</f>
        <v/>
      </c>
      <c r="AH108" s="27" t="str">
        <f t="shared" si="84"/>
        <v/>
      </c>
      <c r="AI108" s="27" t="str">
        <f t="shared" si="100"/>
        <v/>
      </c>
      <c r="AJ108" s="27" t="str">
        <f t="shared" si="85"/>
        <v/>
      </c>
      <c r="AK108" s="33" t="str">
        <f>IF($C108="","",INDEX('6.参照データ'!$D$6:$AW$36,MATCH($AI108,'6.参照データ'!$D$6:$D$36,0),MATCH($AJ108,'6.参照データ'!$D$6:$AW$6,0)))</f>
        <v/>
      </c>
      <c r="AL108" s="33" t="str">
        <f t="shared" si="101"/>
        <v/>
      </c>
      <c r="AM108" s="27" t="str">
        <f t="shared" si="86"/>
        <v/>
      </c>
      <c r="AN108" s="606"/>
      <c r="AO108" s="168" t="str">
        <f t="shared" si="87"/>
        <v/>
      </c>
      <c r="AP108" s="27" t="str">
        <f t="shared" si="88"/>
        <v/>
      </c>
      <c r="AQ108" s="31" t="str">
        <f>IF($C108="","",IF($AD108="","",IF($AO108=AM108,0,VLOOKUP($AO108,'4.号俸表設計'!$V$20:$X$29,3,FALSE)-VLOOKUP('1.メイン'!$AM108,'4.号俸表設計'!$V$20:$X$29,3,FALSE))))</f>
        <v/>
      </c>
      <c r="AR108" s="27" t="str">
        <f>IF($C108="","",IF($AM108=$AO108,0,VLOOKUP($AO108,'4.号俸表設計'!$V$4:$AF$13,2,FALSE)))</f>
        <v/>
      </c>
      <c r="AS108" s="27" t="str">
        <f t="shared" si="102"/>
        <v/>
      </c>
      <c r="AT108" s="27" t="str">
        <f>IF($AO108="","",IF($AS108=0,0,ROUNDUP($AS108/VLOOKUP('1.メイン'!$AO108,'4.号俸表設計'!$V$4:$AF$13,3,FALSE),0)+1))</f>
        <v/>
      </c>
      <c r="AU108" s="27" t="str">
        <f t="shared" si="103"/>
        <v/>
      </c>
      <c r="AV108" s="31" t="str">
        <f>IF($AO108="","",($AU108-1)*VLOOKUP($AO108,'4.号俸表設計'!$V$4:$AF$13,3,FALSE))</f>
        <v/>
      </c>
      <c r="AW108" s="31" t="str">
        <f t="shared" si="89"/>
        <v/>
      </c>
      <c r="AX108" s="31" t="str">
        <f>IF($AO108="","",IF($AW108&lt;=0,0,ROUNDUP($AW108/VLOOKUP($AO108,'4.号俸表設計'!$V$4:$AF$13,6,FALSE),0)))</f>
        <v/>
      </c>
      <c r="AY108" s="31" t="str">
        <f t="shared" si="104"/>
        <v/>
      </c>
      <c r="AZ108" s="168" t="str">
        <f t="shared" si="105"/>
        <v/>
      </c>
      <c r="BA108" s="27" t="str">
        <f>IF($AO108="","",VLOOKUP($AO108,'4.号俸表設計'!$V$4:$AF$13,9,FALSE))</f>
        <v/>
      </c>
      <c r="BB108" s="27" t="str">
        <f>IF($AO108="","",VLOOKUP($AO108,'4.号俸表設計'!$V$4:$AF$13,10,FALSE))</f>
        <v/>
      </c>
      <c r="BC108" s="33" t="str">
        <f>IF($C108="","",INDEX('6.参照データ'!$D$6:$AW$35,MATCH($AZ108,'6.参照データ'!$D$6:$D$35,0),MATCH($AP108,'6.参照データ'!$D$6:$AW$6,0)))</f>
        <v/>
      </c>
      <c r="BD108" s="33" t="str">
        <f t="shared" si="106"/>
        <v/>
      </c>
      <c r="BE108" s="33" t="str">
        <f t="shared" si="107"/>
        <v/>
      </c>
      <c r="BF108" s="607"/>
      <c r="BG108" s="33" t="str">
        <f t="shared" si="108"/>
        <v/>
      </c>
      <c r="BH108" s="33" t="str">
        <f t="shared" si="109"/>
        <v/>
      </c>
      <c r="BI108" s="33" t="str">
        <f t="shared" si="110"/>
        <v/>
      </c>
      <c r="BJ108" s="148" t="str">
        <f t="shared" si="111"/>
        <v/>
      </c>
      <c r="BK108" s="604"/>
      <c r="BL108" s="604"/>
      <c r="BM108" s="604"/>
      <c r="BN108" s="604"/>
      <c r="BO108" s="151" t="str">
        <f t="shared" si="112"/>
        <v/>
      </c>
      <c r="BP108" s="33" t="str">
        <f t="shared" si="113"/>
        <v/>
      </c>
      <c r="BQ108" s="180" t="str">
        <f t="shared" si="114"/>
        <v/>
      </c>
      <c r="BR108" s="185" t="str">
        <f t="shared" si="115"/>
        <v/>
      </c>
    </row>
    <row r="109" spans="1:70" x14ac:dyDescent="0.2">
      <c r="A109" s="71" t="str">
        <f>IF(C109="","",COUNTA($C$10:C109))</f>
        <v/>
      </c>
      <c r="B109" s="598"/>
      <c r="C109" s="598"/>
      <c r="D109" s="599"/>
      <c r="E109" s="600"/>
      <c r="F109" s="601"/>
      <c r="G109" s="601"/>
      <c r="H109" s="203" t="str">
        <f t="shared" si="81"/>
        <v/>
      </c>
      <c r="I109" s="602"/>
      <c r="J109" s="602"/>
      <c r="K109" s="58" t="str">
        <f t="shared" si="90"/>
        <v/>
      </c>
      <c r="L109" s="58" t="str">
        <f t="shared" si="91"/>
        <v/>
      </c>
      <c r="M109" s="58" t="str">
        <f t="shared" si="92"/>
        <v/>
      </c>
      <c r="N109" s="58" t="str">
        <f t="shared" si="93"/>
        <v/>
      </c>
      <c r="O109" s="211" t="str">
        <f>IF($C109="","",VLOOKUP($K109,'2.年齢給'!$B$7:$C$53,2))</f>
        <v/>
      </c>
      <c r="P109" s="211" t="str">
        <f>IF($C109="","",INDEX('6.参照データ'!$D$6:$AW$36,MATCH($F109,'6.参照データ'!$D$6:$D$36,0),MATCH($H109,'6.参照データ'!$D$6:$AW$6,0)))</f>
        <v/>
      </c>
      <c r="Q109" s="603" t="s">
        <v>71</v>
      </c>
      <c r="R109" s="603"/>
      <c r="S109" s="61" t="str">
        <f t="shared" si="82"/>
        <v/>
      </c>
      <c r="T109" s="604"/>
      <c r="U109" s="604"/>
      <c r="V109" s="604"/>
      <c r="W109" s="604"/>
      <c r="X109" s="65" t="str">
        <f t="shared" si="94"/>
        <v/>
      </c>
      <c r="Y109" s="66" t="str">
        <f t="shared" si="95"/>
        <v/>
      </c>
      <c r="Z109" s="131" t="str">
        <f t="shared" si="96"/>
        <v/>
      </c>
      <c r="AA109" s="131" t="str">
        <f t="shared" si="97"/>
        <v/>
      </c>
      <c r="AB109" s="39" t="str">
        <f>IF($C109="","",IF($Z109&gt;$AA$7,0,VLOOKUP($Z109,'2.年齢給'!$B$7:$C$53,2)))</f>
        <v/>
      </c>
      <c r="AC109" s="125" t="str">
        <f t="shared" si="98"/>
        <v/>
      </c>
      <c r="AD109" s="606"/>
      <c r="AE109" s="77" t="str">
        <f t="shared" si="83"/>
        <v/>
      </c>
      <c r="AF109" s="27" t="str">
        <f t="shared" si="99"/>
        <v/>
      </c>
      <c r="AG109" s="27" t="str">
        <f>IF($AE109="","",VLOOKUP($AE109,'4.号俸表設計'!$V$4:$AF$13,10,FALSE))</f>
        <v/>
      </c>
      <c r="AH109" s="27" t="str">
        <f t="shared" si="84"/>
        <v/>
      </c>
      <c r="AI109" s="27" t="str">
        <f t="shared" si="100"/>
        <v/>
      </c>
      <c r="AJ109" s="27" t="str">
        <f t="shared" si="85"/>
        <v/>
      </c>
      <c r="AK109" s="33" t="str">
        <f>IF($C109="","",INDEX('6.参照データ'!$D$6:$AW$36,MATCH($AI109,'6.参照データ'!$D$6:$D$36,0),MATCH($AJ109,'6.参照データ'!$D$6:$AW$6,0)))</f>
        <v/>
      </c>
      <c r="AL109" s="33" t="str">
        <f t="shared" si="101"/>
        <v/>
      </c>
      <c r="AM109" s="27" t="str">
        <f t="shared" si="86"/>
        <v/>
      </c>
      <c r="AN109" s="606"/>
      <c r="AO109" s="168" t="str">
        <f t="shared" si="87"/>
        <v/>
      </c>
      <c r="AP109" s="27" t="str">
        <f t="shared" si="88"/>
        <v/>
      </c>
      <c r="AQ109" s="31" t="str">
        <f>IF($C109="","",IF($AD109="","",IF($AO109=AM109,0,VLOOKUP($AO109,'4.号俸表設計'!$V$20:$X$29,3,FALSE)-VLOOKUP('1.メイン'!$AM109,'4.号俸表設計'!$V$20:$X$29,3,FALSE))))</f>
        <v/>
      </c>
      <c r="AR109" s="27" t="str">
        <f>IF($C109="","",IF($AM109=$AO109,0,VLOOKUP($AO109,'4.号俸表設計'!$V$4:$AF$13,2,FALSE)))</f>
        <v/>
      </c>
      <c r="AS109" s="27" t="str">
        <f t="shared" si="102"/>
        <v/>
      </c>
      <c r="AT109" s="27" t="str">
        <f>IF($AO109="","",IF($AS109=0,0,ROUNDUP($AS109/VLOOKUP('1.メイン'!$AO109,'4.号俸表設計'!$V$4:$AF$13,3,FALSE),0)+1))</f>
        <v/>
      </c>
      <c r="AU109" s="27" t="str">
        <f t="shared" si="103"/>
        <v/>
      </c>
      <c r="AV109" s="31" t="str">
        <f>IF($AO109="","",($AU109-1)*VLOOKUP($AO109,'4.号俸表設計'!$V$4:$AF$13,3,FALSE))</f>
        <v/>
      </c>
      <c r="AW109" s="31" t="str">
        <f t="shared" si="89"/>
        <v/>
      </c>
      <c r="AX109" s="31" t="str">
        <f>IF($AO109="","",IF($AW109&lt;=0,0,ROUNDUP($AW109/VLOOKUP($AO109,'4.号俸表設計'!$V$4:$AF$13,6,FALSE),0)))</f>
        <v/>
      </c>
      <c r="AY109" s="31" t="str">
        <f t="shared" si="104"/>
        <v/>
      </c>
      <c r="AZ109" s="168" t="str">
        <f t="shared" si="105"/>
        <v/>
      </c>
      <c r="BA109" s="27" t="str">
        <f>IF($AO109="","",VLOOKUP($AO109,'4.号俸表設計'!$V$4:$AF$13,9,FALSE))</f>
        <v/>
      </c>
      <c r="BB109" s="27" t="str">
        <f>IF($AO109="","",VLOOKUP($AO109,'4.号俸表設計'!$V$4:$AF$13,10,FALSE))</f>
        <v/>
      </c>
      <c r="BC109" s="33" t="str">
        <f>IF($C109="","",INDEX('6.参照データ'!$D$6:$AW$35,MATCH($AZ109,'6.参照データ'!$D$6:$D$35,0),MATCH($AP109,'6.参照データ'!$D$6:$AW$6,0)))</f>
        <v/>
      </c>
      <c r="BD109" s="33" t="str">
        <f t="shared" si="106"/>
        <v/>
      </c>
      <c r="BE109" s="33" t="str">
        <f t="shared" si="107"/>
        <v/>
      </c>
      <c r="BF109" s="607"/>
      <c r="BG109" s="33" t="str">
        <f t="shared" si="108"/>
        <v/>
      </c>
      <c r="BH109" s="33" t="str">
        <f t="shared" si="109"/>
        <v/>
      </c>
      <c r="BI109" s="33" t="str">
        <f t="shared" si="110"/>
        <v/>
      </c>
      <c r="BJ109" s="148" t="str">
        <f t="shared" si="111"/>
        <v/>
      </c>
      <c r="BK109" s="604"/>
      <c r="BL109" s="604"/>
      <c r="BM109" s="604"/>
      <c r="BN109" s="604"/>
      <c r="BO109" s="151" t="str">
        <f t="shared" si="112"/>
        <v/>
      </c>
      <c r="BP109" s="33" t="str">
        <f t="shared" si="113"/>
        <v/>
      </c>
      <c r="BQ109" s="180" t="str">
        <f t="shared" si="114"/>
        <v/>
      </c>
      <c r="BR109" s="185" t="str">
        <f t="shared" si="115"/>
        <v/>
      </c>
    </row>
    <row r="110" spans="1:70" x14ac:dyDescent="0.2">
      <c r="A110" s="71" t="str">
        <f>IF(C110="","",COUNTA($C$10:C110))</f>
        <v/>
      </c>
      <c r="B110" s="598"/>
      <c r="C110" s="598"/>
      <c r="D110" s="599"/>
      <c r="E110" s="600"/>
      <c r="F110" s="601"/>
      <c r="G110" s="601"/>
      <c r="H110" s="203" t="str">
        <f t="shared" si="81"/>
        <v/>
      </c>
      <c r="I110" s="602"/>
      <c r="J110" s="602"/>
      <c r="K110" s="58" t="str">
        <f t="shared" si="90"/>
        <v/>
      </c>
      <c r="L110" s="58" t="str">
        <f t="shared" si="91"/>
        <v/>
      </c>
      <c r="M110" s="58" t="str">
        <f t="shared" si="92"/>
        <v/>
      </c>
      <c r="N110" s="58" t="str">
        <f t="shared" si="93"/>
        <v/>
      </c>
      <c r="O110" s="211" t="str">
        <f>IF($C110="","",VLOOKUP($K110,'2.年齢給'!$B$7:$C$53,2))</f>
        <v/>
      </c>
      <c r="P110" s="211" t="str">
        <f>IF($C110="","",INDEX('6.参照データ'!$D$6:$AW$36,MATCH($F110,'6.参照データ'!$D$6:$D$36,0),MATCH($H110,'6.参照データ'!$D$6:$AW$6,0)))</f>
        <v/>
      </c>
      <c r="Q110" s="603" t="s">
        <v>71</v>
      </c>
      <c r="R110" s="603"/>
      <c r="S110" s="61" t="str">
        <f t="shared" si="82"/>
        <v/>
      </c>
      <c r="T110" s="604"/>
      <c r="U110" s="604"/>
      <c r="V110" s="604"/>
      <c r="W110" s="604"/>
      <c r="X110" s="65" t="str">
        <f t="shared" si="94"/>
        <v/>
      </c>
      <c r="Y110" s="66" t="str">
        <f t="shared" si="95"/>
        <v/>
      </c>
      <c r="Z110" s="131" t="str">
        <f t="shared" si="96"/>
        <v/>
      </c>
      <c r="AA110" s="131" t="str">
        <f t="shared" si="97"/>
        <v/>
      </c>
      <c r="AB110" s="39" t="str">
        <f>IF($C110="","",IF($Z110&gt;$AA$7,0,VLOOKUP($Z110,'2.年齢給'!$B$7:$C$53,2)))</f>
        <v/>
      </c>
      <c r="AC110" s="125" t="str">
        <f t="shared" si="98"/>
        <v/>
      </c>
      <c r="AD110" s="606"/>
      <c r="AE110" s="77" t="str">
        <f t="shared" si="83"/>
        <v/>
      </c>
      <c r="AF110" s="27" t="str">
        <f t="shared" si="99"/>
        <v/>
      </c>
      <c r="AG110" s="27" t="str">
        <f>IF($AE110="","",VLOOKUP($AE110,'4.号俸表設計'!$V$4:$AF$13,10,FALSE))</f>
        <v/>
      </c>
      <c r="AH110" s="27" t="str">
        <f t="shared" si="84"/>
        <v/>
      </c>
      <c r="AI110" s="27" t="str">
        <f t="shared" si="100"/>
        <v/>
      </c>
      <c r="AJ110" s="27" t="str">
        <f t="shared" si="85"/>
        <v/>
      </c>
      <c r="AK110" s="33" t="str">
        <f>IF($C110="","",INDEX('6.参照データ'!$D$6:$AW$36,MATCH($AI110,'6.参照データ'!$D$6:$D$36,0),MATCH($AJ110,'6.参照データ'!$D$6:$AW$6,0)))</f>
        <v/>
      </c>
      <c r="AL110" s="33" t="str">
        <f t="shared" si="101"/>
        <v/>
      </c>
      <c r="AM110" s="27" t="str">
        <f t="shared" si="86"/>
        <v/>
      </c>
      <c r="AN110" s="606"/>
      <c r="AO110" s="168" t="str">
        <f t="shared" si="87"/>
        <v/>
      </c>
      <c r="AP110" s="27" t="str">
        <f t="shared" si="88"/>
        <v/>
      </c>
      <c r="AQ110" s="31" t="str">
        <f>IF($C110="","",IF($AD110="","",IF($AO110=AM110,0,VLOOKUP($AO110,'4.号俸表設計'!$V$20:$X$29,3,FALSE)-VLOOKUP('1.メイン'!$AM110,'4.号俸表設計'!$V$20:$X$29,3,FALSE))))</f>
        <v/>
      </c>
      <c r="AR110" s="27" t="str">
        <f>IF($C110="","",IF($AM110=$AO110,0,VLOOKUP($AO110,'4.号俸表設計'!$V$4:$AF$13,2,FALSE)))</f>
        <v/>
      </c>
      <c r="AS110" s="27" t="str">
        <f t="shared" si="102"/>
        <v/>
      </c>
      <c r="AT110" s="27" t="str">
        <f>IF($AO110="","",IF($AS110=0,0,ROUNDUP($AS110/VLOOKUP('1.メイン'!$AO110,'4.号俸表設計'!$V$4:$AF$13,3,FALSE),0)+1))</f>
        <v/>
      </c>
      <c r="AU110" s="27" t="str">
        <f t="shared" si="103"/>
        <v/>
      </c>
      <c r="AV110" s="31" t="str">
        <f>IF($AO110="","",($AU110-1)*VLOOKUP($AO110,'4.号俸表設計'!$V$4:$AF$13,3,FALSE))</f>
        <v/>
      </c>
      <c r="AW110" s="31" t="str">
        <f t="shared" si="89"/>
        <v/>
      </c>
      <c r="AX110" s="31" t="str">
        <f>IF($AO110="","",IF($AW110&lt;=0,0,ROUNDUP($AW110/VLOOKUP($AO110,'4.号俸表設計'!$V$4:$AF$13,6,FALSE),0)))</f>
        <v/>
      </c>
      <c r="AY110" s="31" t="str">
        <f t="shared" si="104"/>
        <v/>
      </c>
      <c r="AZ110" s="168" t="str">
        <f t="shared" si="105"/>
        <v/>
      </c>
      <c r="BA110" s="27" t="str">
        <f>IF($AO110="","",VLOOKUP($AO110,'4.号俸表設計'!$V$4:$AF$13,9,FALSE))</f>
        <v/>
      </c>
      <c r="BB110" s="27" t="str">
        <f>IF($AO110="","",VLOOKUP($AO110,'4.号俸表設計'!$V$4:$AF$13,10,FALSE))</f>
        <v/>
      </c>
      <c r="BC110" s="33" t="str">
        <f>IF($C110="","",INDEX('6.参照データ'!$D$6:$AW$35,MATCH($AZ110,'6.参照データ'!$D$6:$D$35,0),MATCH($AP110,'6.参照データ'!$D$6:$AW$6,0)))</f>
        <v/>
      </c>
      <c r="BD110" s="33" t="str">
        <f t="shared" si="106"/>
        <v/>
      </c>
      <c r="BE110" s="33" t="str">
        <f t="shared" si="107"/>
        <v/>
      </c>
      <c r="BF110" s="607"/>
      <c r="BG110" s="33" t="str">
        <f t="shared" si="108"/>
        <v/>
      </c>
      <c r="BH110" s="33" t="str">
        <f t="shared" si="109"/>
        <v/>
      </c>
      <c r="BI110" s="33" t="str">
        <f t="shared" si="110"/>
        <v/>
      </c>
      <c r="BJ110" s="148" t="str">
        <f t="shared" si="111"/>
        <v/>
      </c>
      <c r="BK110" s="604"/>
      <c r="BL110" s="604"/>
      <c r="BM110" s="604"/>
      <c r="BN110" s="604"/>
      <c r="BO110" s="151" t="str">
        <f t="shared" si="112"/>
        <v/>
      </c>
      <c r="BP110" s="33" t="str">
        <f t="shared" si="113"/>
        <v/>
      </c>
      <c r="BQ110" s="180" t="str">
        <f t="shared" si="114"/>
        <v/>
      </c>
      <c r="BR110" s="185" t="str">
        <f t="shared" si="115"/>
        <v/>
      </c>
    </row>
    <row r="111" spans="1:70" x14ac:dyDescent="0.2">
      <c r="A111" s="71" t="str">
        <f>IF(C111="","",COUNTA($C$10:C111))</f>
        <v/>
      </c>
      <c r="B111" s="598"/>
      <c r="C111" s="598"/>
      <c r="D111" s="599"/>
      <c r="E111" s="600"/>
      <c r="F111" s="601"/>
      <c r="G111" s="601"/>
      <c r="H111" s="203" t="str">
        <f t="shared" si="81"/>
        <v/>
      </c>
      <c r="I111" s="602"/>
      <c r="J111" s="602"/>
      <c r="K111" s="58" t="str">
        <f t="shared" si="90"/>
        <v/>
      </c>
      <c r="L111" s="58" t="str">
        <f t="shared" si="91"/>
        <v/>
      </c>
      <c r="M111" s="58" t="str">
        <f t="shared" si="92"/>
        <v/>
      </c>
      <c r="N111" s="58" t="str">
        <f t="shared" si="93"/>
        <v/>
      </c>
      <c r="O111" s="211" t="str">
        <f>IF($C111="","",VLOOKUP($K111,'2.年齢給'!$B$7:$C$53,2))</f>
        <v/>
      </c>
      <c r="P111" s="211" t="str">
        <f>IF($C111="","",INDEX('6.参照データ'!$D$6:$AW$36,MATCH($F111,'6.参照データ'!$D$6:$D$36,0),MATCH($H111,'6.参照データ'!$D$6:$AW$6,0)))</f>
        <v/>
      </c>
      <c r="Q111" s="603" t="s">
        <v>71</v>
      </c>
      <c r="R111" s="603"/>
      <c r="S111" s="61" t="str">
        <f t="shared" si="82"/>
        <v/>
      </c>
      <c r="T111" s="604"/>
      <c r="U111" s="604"/>
      <c r="V111" s="604"/>
      <c r="W111" s="604"/>
      <c r="X111" s="65" t="str">
        <f t="shared" si="94"/>
        <v/>
      </c>
      <c r="Y111" s="66" t="str">
        <f t="shared" si="95"/>
        <v/>
      </c>
      <c r="Z111" s="131" t="str">
        <f t="shared" si="96"/>
        <v/>
      </c>
      <c r="AA111" s="131" t="str">
        <f t="shared" si="97"/>
        <v/>
      </c>
      <c r="AB111" s="39" t="str">
        <f>IF($C111="","",IF($Z111&gt;$AA$7,0,VLOOKUP($Z111,'2.年齢給'!$B$7:$C$53,2)))</f>
        <v/>
      </c>
      <c r="AC111" s="125" t="str">
        <f t="shared" si="98"/>
        <v/>
      </c>
      <c r="AD111" s="606"/>
      <c r="AE111" s="77" t="str">
        <f t="shared" si="83"/>
        <v/>
      </c>
      <c r="AF111" s="27" t="str">
        <f t="shared" si="99"/>
        <v/>
      </c>
      <c r="AG111" s="27" t="str">
        <f>IF($AE111="","",VLOOKUP($AE111,'4.号俸表設計'!$V$4:$AF$13,10,FALSE))</f>
        <v/>
      </c>
      <c r="AH111" s="27" t="str">
        <f t="shared" si="84"/>
        <v/>
      </c>
      <c r="AI111" s="27" t="str">
        <f t="shared" si="100"/>
        <v/>
      </c>
      <c r="AJ111" s="27" t="str">
        <f t="shared" si="85"/>
        <v/>
      </c>
      <c r="AK111" s="33" t="str">
        <f>IF($C111="","",INDEX('6.参照データ'!$D$6:$AW$36,MATCH($AI111,'6.参照データ'!$D$6:$D$36,0),MATCH($AJ111,'6.参照データ'!$D$6:$AW$6,0)))</f>
        <v/>
      </c>
      <c r="AL111" s="33" t="str">
        <f t="shared" si="101"/>
        <v/>
      </c>
      <c r="AM111" s="27" t="str">
        <f t="shared" si="86"/>
        <v/>
      </c>
      <c r="AN111" s="606"/>
      <c r="AO111" s="168" t="str">
        <f t="shared" si="87"/>
        <v/>
      </c>
      <c r="AP111" s="27" t="str">
        <f t="shared" si="88"/>
        <v/>
      </c>
      <c r="AQ111" s="31" t="str">
        <f>IF($C111="","",IF($AD111="","",IF($AO111=AM111,0,VLOOKUP($AO111,'4.号俸表設計'!$V$20:$X$29,3,FALSE)-VLOOKUP('1.メイン'!$AM111,'4.号俸表設計'!$V$20:$X$29,3,FALSE))))</f>
        <v/>
      </c>
      <c r="AR111" s="27" t="str">
        <f>IF($C111="","",IF($AM111=$AO111,0,VLOOKUP($AO111,'4.号俸表設計'!$V$4:$AF$13,2,FALSE)))</f>
        <v/>
      </c>
      <c r="AS111" s="27" t="str">
        <f t="shared" si="102"/>
        <v/>
      </c>
      <c r="AT111" s="27" t="str">
        <f>IF($AO111="","",IF($AS111=0,0,ROUNDUP($AS111/VLOOKUP('1.メイン'!$AO111,'4.号俸表設計'!$V$4:$AF$13,3,FALSE),0)+1))</f>
        <v/>
      </c>
      <c r="AU111" s="27" t="str">
        <f t="shared" si="103"/>
        <v/>
      </c>
      <c r="AV111" s="31" t="str">
        <f>IF($AO111="","",($AU111-1)*VLOOKUP($AO111,'4.号俸表設計'!$V$4:$AF$13,3,FALSE))</f>
        <v/>
      </c>
      <c r="AW111" s="31" t="str">
        <f t="shared" si="89"/>
        <v/>
      </c>
      <c r="AX111" s="31" t="str">
        <f>IF($AO111="","",IF($AW111&lt;=0,0,ROUNDUP($AW111/VLOOKUP($AO111,'4.号俸表設計'!$V$4:$AF$13,6,FALSE),0)))</f>
        <v/>
      </c>
      <c r="AY111" s="31" t="str">
        <f t="shared" si="104"/>
        <v/>
      </c>
      <c r="AZ111" s="168" t="str">
        <f t="shared" si="105"/>
        <v/>
      </c>
      <c r="BA111" s="27" t="str">
        <f>IF($AO111="","",VLOOKUP($AO111,'4.号俸表設計'!$V$4:$AF$13,9,FALSE))</f>
        <v/>
      </c>
      <c r="BB111" s="27" t="str">
        <f>IF($AO111="","",VLOOKUP($AO111,'4.号俸表設計'!$V$4:$AF$13,10,FALSE))</f>
        <v/>
      </c>
      <c r="BC111" s="33" t="str">
        <f>IF($C111="","",INDEX('6.参照データ'!$D$6:$AW$35,MATCH($AZ111,'6.参照データ'!$D$6:$D$35,0),MATCH($AP111,'6.参照データ'!$D$6:$AW$6,0)))</f>
        <v/>
      </c>
      <c r="BD111" s="33" t="str">
        <f t="shared" si="106"/>
        <v/>
      </c>
      <c r="BE111" s="33" t="str">
        <f t="shared" si="107"/>
        <v/>
      </c>
      <c r="BF111" s="607"/>
      <c r="BG111" s="33" t="str">
        <f t="shared" si="108"/>
        <v/>
      </c>
      <c r="BH111" s="33" t="str">
        <f t="shared" si="109"/>
        <v/>
      </c>
      <c r="BI111" s="33" t="str">
        <f t="shared" si="110"/>
        <v/>
      </c>
      <c r="BJ111" s="148" t="str">
        <f t="shared" si="111"/>
        <v/>
      </c>
      <c r="BK111" s="604"/>
      <c r="BL111" s="604"/>
      <c r="BM111" s="604"/>
      <c r="BN111" s="604"/>
      <c r="BO111" s="151" t="str">
        <f t="shared" si="112"/>
        <v/>
      </c>
      <c r="BP111" s="33" t="str">
        <f t="shared" si="113"/>
        <v/>
      </c>
      <c r="BQ111" s="180" t="str">
        <f t="shared" si="114"/>
        <v/>
      </c>
      <c r="BR111" s="185" t="str">
        <f t="shared" si="115"/>
        <v/>
      </c>
    </row>
    <row r="112" spans="1:70" x14ac:dyDescent="0.2">
      <c r="A112" s="71" t="str">
        <f>IF(C112="","",COUNTA($C$10:C112))</f>
        <v/>
      </c>
      <c r="B112" s="598"/>
      <c r="C112" s="598"/>
      <c r="D112" s="599"/>
      <c r="E112" s="600"/>
      <c r="F112" s="601"/>
      <c r="G112" s="601"/>
      <c r="H112" s="203" t="str">
        <f t="shared" si="81"/>
        <v/>
      </c>
      <c r="I112" s="602"/>
      <c r="J112" s="602"/>
      <c r="K112" s="58" t="str">
        <f t="shared" si="90"/>
        <v/>
      </c>
      <c r="L112" s="58" t="str">
        <f t="shared" si="91"/>
        <v/>
      </c>
      <c r="M112" s="58" t="str">
        <f t="shared" si="92"/>
        <v/>
      </c>
      <c r="N112" s="58" t="str">
        <f t="shared" si="93"/>
        <v/>
      </c>
      <c r="O112" s="211" t="str">
        <f>IF($C112="","",VLOOKUP($K112,'2.年齢給'!$B$7:$C$53,2))</f>
        <v/>
      </c>
      <c r="P112" s="211" t="str">
        <f>IF($C112="","",INDEX('6.参照データ'!$D$6:$AW$36,MATCH($F112,'6.参照データ'!$D$6:$D$36,0),MATCH($H112,'6.参照データ'!$D$6:$AW$6,0)))</f>
        <v/>
      </c>
      <c r="Q112" s="603" t="s">
        <v>71</v>
      </c>
      <c r="R112" s="603"/>
      <c r="S112" s="61" t="str">
        <f t="shared" si="82"/>
        <v/>
      </c>
      <c r="T112" s="604"/>
      <c r="U112" s="604"/>
      <c r="V112" s="604"/>
      <c r="W112" s="604"/>
      <c r="X112" s="65" t="str">
        <f t="shared" si="94"/>
        <v/>
      </c>
      <c r="Y112" s="66" t="str">
        <f t="shared" si="95"/>
        <v/>
      </c>
      <c r="Z112" s="131" t="str">
        <f t="shared" si="96"/>
        <v/>
      </c>
      <c r="AA112" s="131" t="str">
        <f t="shared" si="97"/>
        <v/>
      </c>
      <c r="AB112" s="39" t="str">
        <f>IF($C112="","",IF($Z112&gt;$AA$7,0,VLOOKUP($Z112,'2.年齢給'!$B$7:$C$53,2)))</f>
        <v/>
      </c>
      <c r="AC112" s="125" t="str">
        <f t="shared" si="98"/>
        <v/>
      </c>
      <c r="AD112" s="606"/>
      <c r="AE112" s="77" t="str">
        <f t="shared" si="83"/>
        <v/>
      </c>
      <c r="AF112" s="27" t="str">
        <f t="shared" si="99"/>
        <v/>
      </c>
      <c r="AG112" s="27" t="str">
        <f>IF($AE112="","",VLOOKUP($AE112,'4.号俸表設計'!$V$4:$AF$13,10,FALSE))</f>
        <v/>
      </c>
      <c r="AH112" s="27" t="str">
        <f t="shared" si="84"/>
        <v/>
      </c>
      <c r="AI112" s="27" t="str">
        <f t="shared" si="100"/>
        <v/>
      </c>
      <c r="AJ112" s="27" t="str">
        <f t="shared" si="85"/>
        <v/>
      </c>
      <c r="AK112" s="33" t="str">
        <f>IF($C112="","",INDEX('6.参照データ'!$D$6:$AW$36,MATCH($AI112,'6.参照データ'!$D$6:$D$36,0),MATCH($AJ112,'6.参照データ'!$D$6:$AW$6,0)))</f>
        <v/>
      </c>
      <c r="AL112" s="33" t="str">
        <f t="shared" si="101"/>
        <v/>
      </c>
      <c r="AM112" s="27" t="str">
        <f t="shared" si="86"/>
        <v/>
      </c>
      <c r="AN112" s="606"/>
      <c r="AO112" s="168" t="str">
        <f t="shared" si="87"/>
        <v/>
      </c>
      <c r="AP112" s="27" t="str">
        <f t="shared" si="88"/>
        <v/>
      </c>
      <c r="AQ112" s="31" t="str">
        <f>IF($C112="","",IF($AD112="","",IF($AO112=AM112,0,VLOOKUP($AO112,'4.号俸表設計'!$V$20:$X$29,3,FALSE)-VLOOKUP('1.メイン'!$AM112,'4.号俸表設計'!$V$20:$X$29,3,FALSE))))</f>
        <v/>
      </c>
      <c r="AR112" s="27" t="str">
        <f>IF($C112="","",IF($AM112=$AO112,0,VLOOKUP($AO112,'4.号俸表設計'!$V$4:$AF$13,2,FALSE)))</f>
        <v/>
      </c>
      <c r="AS112" s="27" t="str">
        <f t="shared" si="102"/>
        <v/>
      </c>
      <c r="AT112" s="27" t="str">
        <f>IF($AO112="","",IF($AS112=0,0,ROUNDUP($AS112/VLOOKUP('1.メイン'!$AO112,'4.号俸表設計'!$V$4:$AF$13,3,FALSE),0)+1))</f>
        <v/>
      </c>
      <c r="AU112" s="27" t="str">
        <f t="shared" si="103"/>
        <v/>
      </c>
      <c r="AV112" s="31" t="str">
        <f>IF($AO112="","",($AU112-1)*VLOOKUP($AO112,'4.号俸表設計'!$V$4:$AF$13,3,FALSE))</f>
        <v/>
      </c>
      <c r="AW112" s="31" t="str">
        <f t="shared" si="89"/>
        <v/>
      </c>
      <c r="AX112" s="31" t="str">
        <f>IF($AO112="","",IF($AW112&lt;=0,0,ROUNDUP($AW112/VLOOKUP($AO112,'4.号俸表設計'!$V$4:$AF$13,6,FALSE),0)))</f>
        <v/>
      </c>
      <c r="AY112" s="31" t="str">
        <f t="shared" si="104"/>
        <v/>
      </c>
      <c r="AZ112" s="168" t="str">
        <f t="shared" si="105"/>
        <v/>
      </c>
      <c r="BA112" s="27" t="str">
        <f>IF($AO112="","",VLOOKUP($AO112,'4.号俸表設計'!$V$4:$AF$13,9,FALSE))</f>
        <v/>
      </c>
      <c r="BB112" s="27" t="str">
        <f>IF($AO112="","",VLOOKUP($AO112,'4.号俸表設計'!$V$4:$AF$13,10,FALSE))</f>
        <v/>
      </c>
      <c r="BC112" s="33" t="str">
        <f>IF($C112="","",INDEX('6.参照データ'!$D$6:$AW$35,MATCH($AZ112,'6.参照データ'!$D$6:$D$35,0),MATCH($AP112,'6.参照データ'!$D$6:$AW$6,0)))</f>
        <v/>
      </c>
      <c r="BD112" s="33" t="str">
        <f t="shared" si="106"/>
        <v/>
      </c>
      <c r="BE112" s="33" t="str">
        <f t="shared" si="107"/>
        <v/>
      </c>
      <c r="BF112" s="607"/>
      <c r="BG112" s="33" t="str">
        <f t="shared" si="108"/>
        <v/>
      </c>
      <c r="BH112" s="33" t="str">
        <f t="shared" si="109"/>
        <v/>
      </c>
      <c r="BI112" s="33" t="str">
        <f t="shared" si="110"/>
        <v/>
      </c>
      <c r="BJ112" s="148" t="str">
        <f t="shared" si="111"/>
        <v/>
      </c>
      <c r="BK112" s="604"/>
      <c r="BL112" s="604"/>
      <c r="BM112" s="604"/>
      <c r="BN112" s="604"/>
      <c r="BO112" s="151" t="str">
        <f t="shared" si="112"/>
        <v/>
      </c>
      <c r="BP112" s="33" t="str">
        <f t="shared" si="113"/>
        <v/>
      </c>
      <c r="BQ112" s="180" t="str">
        <f t="shared" si="114"/>
        <v/>
      </c>
      <c r="BR112" s="185" t="str">
        <f t="shared" si="115"/>
        <v/>
      </c>
    </row>
    <row r="113" spans="1:70" x14ac:dyDescent="0.2">
      <c r="A113" s="71" t="str">
        <f>IF(C113="","",COUNTA($C$10:C113))</f>
        <v/>
      </c>
      <c r="B113" s="598"/>
      <c r="C113" s="598"/>
      <c r="D113" s="599"/>
      <c r="E113" s="600"/>
      <c r="F113" s="601"/>
      <c r="G113" s="601"/>
      <c r="H113" s="203" t="str">
        <f t="shared" si="81"/>
        <v/>
      </c>
      <c r="I113" s="602"/>
      <c r="J113" s="602"/>
      <c r="K113" s="58" t="str">
        <f t="shared" si="90"/>
        <v/>
      </c>
      <c r="L113" s="58" t="str">
        <f t="shared" si="91"/>
        <v/>
      </c>
      <c r="M113" s="58" t="str">
        <f t="shared" si="92"/>
        <v/>
      </c>
      <c r="N113" s="58" t="str">
        <f t="shared" si="93"/>
        <v/>
      </c>
      <c r="O113" s="211" t="str">
        <f>IF($C113="","",VLOOKUP($K113,'2.年齢給'!$B$7:$C$53,2))</f>
        <v/>
      </c>
      <c r="P113" s="211" t="str">
        <f>IF($C113="","",INDEX('6.参照データ'!$D$6:$AW$36,MATCH($F113,'6.参照データ'!$D$6:$D$36,0),MATCH($H113,'6.参照データ'!$D$6:$AW$6,0)))</f>
        <v/>
      </c>
      <c r="Q113" s="603" t="s">
        <v>71</v>
      </c>
      <c r="R113" s="603"/>
      <c r="S113" s="61" t="str">
        <f t="shared" si="82"/>
        <v/>
      </c>
      <c r="T113" s="604"/>
      <c r="U113" s="604"/>
      <c r="V113" s="604"/>
      <c r="W113" s="604"/>
      <c r="X113" s="65" t="str">
        <f t="shared" si="94"/>
        <v/>
      </c>
      <c r="Y113" s="66" t="str">
        <f t="shared" si="95"/>
        <v/>
      </c>
      <c r="Z113" s="131" t="str">
        <f t="shared" si="96"/>
        <v/>
      </c>
      <c r="AA113" s="131" t="str">
        <f t="shared" si="97"/>
        <v/>
      </c>
      <c r="AB113" s="39" t="str">
        <f>IF($C113="","",IF($Z113&gt;$AA$7,0,VLOOKUP($Z113,'2.年齢給'!$B$7:$C$53,2)))</f>
        <v/>
      </c>
      <c r="AC113" s="125" t="str">
        <f t="shared" si="98"/>
        <v/>
      </c>
      <c r="AD113" s="606"/>
      <c r="AE113" s="77" t="str">
        <f t="shared" si="83"/>
        <v/>
      </c>
      <c r="AF113" s="27" t="str">
        <f t="shared" si="99"/>
        <v/>
      </c>
      <c r="AG113" s="27" t="str">
        <f>IF($AE113="","",VLOOKUP($AE113,'4.号俸表設計'!$V$4:$AF$13,10,FALSE))</f>
        <v/>
      </c>
      <c r="AH113" s="27" t="str">
        <f t="shared" si="84"/>
        <v/>
      </c>
      <c r="AI113" s="27" t="str">
        <f t="shared" si="100"/>
        <v/>
      </c>
      <c r="AJ113" s="27" t="str">
        <f t="shared" si="85"/>
        <v/>
      </c>
      <c r="AK113" s="33" t="str">
        <f>IF($C113="","",INDEX('6.参照データ'!$D$6:$AW$36,MATCH($AI113,'6.参照データ'!$D$6:$D$36,0),MATCH($AJ113,'6.参照データ'!$D$6:$AW$6,0)))</f>
        <v/>
      </c>
      <c r="AL113" s="33" t="str">
        <f t="shared" si="101"/>
        <v/>
      </c>
      <c r="AM113" s="27" t="str">
        <f t="shared" si="86"/>
        <v/>
      </c>
      <c r="AN113" s="606"/>
      <c r="AO113" s="168" t="str">
        <f t="shared" si="87"/>
        <v/>
      </c>
      <c r="AP113" s="27" t="str">
        <f t="shared" si="88"/>
        <v/>
      </c>
      <c r="AQ113" s="31" t="str">
        <f>IF($C113="","",IF($AD113="","",IF($AO113=AM113,0,VLOOKUP($AO113,'4.号俸表設計'!$V$20:$X$29,3,FALSE)-VLOOKUP('1.メイン'!$AM113,'4.号俸表設計'!$V$20:$X$29,3,FALSE))))</f>
        <v/>
      </c>
      <c r="AR113" s="27" t="str">
        <f>IF($C113="","",IF($AM113=$AO113,0,VLOOKUP($AO113,'4.号俸表設計'!$V$4:$AF$13,2,FALSE)))</f>
        <v/>
      </c>
      <c r="AS113" s="27" t="str">
        <f t="shared" si="102"/>
        <v/>
      </c>
      <c r="AT113" s="27" t="str">
        <f>IF($AO113="","",IF($AS113=0,0,ROUNDUP($AS113/VLOOKUP('1.メイン'!$AO113,'4.号俸表設計'!$V$4:$AF$13,3,FALSE),0)+1))</f>
        <v/>
      </c>
      <c r="AU113" s="27" t="str">
        <f t="shared" si="103"/>
        <v/>
      </c>
      <c r="AV113" s="31" t="str">
        <f>IF($AO113="","",($AU113-1)*VLOOKUP($AO113,'4.号俸表設計'!$V$4:$AF$13,3,FALSE))</f>
        <v/>
      </c>
      <c r="AW113" s="31" t="str">
        <f t="shared" si="89"/>
        <v/>
      </c>
      <c r="AX113" s="31" t="str">
        <f>IF($AO113="","",IF($AW113&lt;=0,0,ROUNDUP($AW113/VLOOKUP($AO113,'4.号俸表設計'!$V$4:$AF$13,6,FALSE),0)))</f>
        <v/>
      </c>
      <c r="AY113" s="31" t="str">
        <f t="shared" si="104"/>
        <v/>
      </c>
      <c r="AZ113" s="168" t="str">
        <f t="shared" si="105"/>
        <v/>
      </c>
      <c r="BA113" s="27" t="str">
        <f>IF($AO113="","",VLOOKUP($AO113,'4.号俸表設計'!$V$4:$AF$13,9,FALSE))</f>
        <v/>
      </c>
      <c r="BB113" s="27" t="str">
        <f>IF($AO113="","",VLOOKUP($AO113,'4.号俸表設計'!$V$4:$AF$13,10,FALSE))</f>
        <v/>
      </c>
      <c r="BC113" s="33" t="str">
        <f>IF($C113="","",INDEX('6.参照データ'!$D$6:$AW$35,MATCH($AZ113,'6.参照データ'!$D$6:$D$35,0),MATCH($AP113,'6.参照データ'!$D$6:$AW$6,0)))</f>
        <v/>
      </c>
      <c r="BD113" s="33" t="str">
        <f t="shared" si="106"/>
        <v/>
      </c>
      <c r="BE113" s="33" t="str">
        <f t="shared" si="107"/>
        <v/>
      </c>
      <c r="BF113" s="607"/>
      <c r="BG113" s="33" t="str">
        <f t="shared" si="108"/>
        <v/>
      </c>
      <c r="BH113" s="33" t="str">
        <f t="shared" si="109"/>
        <v/>
      </c>
      <c r="BI113" s="33" t="str">
        <f t="shared" si="110"/>
        <v/>
      </c>
      <c r="BJ113" s="148" t="str">
        <f t="shared" si="111"/>
        <v/>
      </c>
      <c r="BK113" s="604"/>
      <c r="BL113" s="604"/>
      <c r="BM113" s="604"/>
      <c r="BN113" s="604"/>
      <c r="BO113" s="151" t="str">
        <f t="shared" si="112"/>
        <v/>
      </c>
      <c r="BP113" s="33" t="str">
        <f t="shared" si="113"/>
        <v/>
      </c>
      <c r="BQ113" s="180" t="str">
        <f t="shared" si="114"/>
        <v/>
      </c>
      <c r="BR113" s="185" t="str">
        <f t="shared" si="115"/>
        <v/>
      </c>
    </row>
    <row r="114" spans="1:70" x14ac:dyDescent="0.2">
      <c r="A114" s="71" t="str">
        <f>IF(C114="","",COUNTA($C$10:C114))</f>
        <v/>
      </c>
      <c r="B114" s="598"/>
      <c r="C114" s="598"/>
      <c r="D114" s="599"/>
      <c r="E114" s="600"/>
      <c r="F114" s="601"/>
      <c r="G114" s="601"/>
      <c r="H114" s="203" t="str">
        <f t="shared" si="81"/>
        <v/>
      </c>
      <c r="I114" s="602"/>
      <c r="J114" s="602"/>
      <c r="K114" s="58" t="str">
        <f t="shared" si="90"/>
        <v/>
      </c>
      <c r="L114" s="58" t="str">
        <f t="shared" si="91"/>
        <v/>
      </c>
      <c r="M114" s="58" t="str">
        <f t="shared" si="92"/>
        <v/>
      </c>
      <c r="N114" s="58" t="str">
        <f t="shared" si="93"/>
        <v/>
      </c>
      <c r="O114" s="211" t="str">
        <f>IF($C114="","",VLOOKUP($K114,'2.年齢給'!$B$7:$C$53,2))</f>
        <v/>
      </c>
      <c r="P114" s="211" t="str">
        <f>IF($C114="","",INDEX('6.参照データ'!$D$6:$AW$36,MATCH($F114,'6.参照データ'!$D$6:$D$36,0),MATCH($H114,'6.参照データ'!$D$6:$AW$6,0)))</f>
        <v/>
      </c>
      <c r="Q114" s="603" t="s">
        <v>71</v>
      </c>
      <c r="R114" s="603"/>
      <c r="S114" s="61" t="str">
        <f t="shared" si="82"/>
        <v/>
      </c>
      <c r="T114" s="604"/>
      <c r="U114" s="604"/>
      <c r="V114" s="604"/>
      <c r="W114" s="604"/>
      <c r="X114" s="65" t="str">
        <f t="shared" si="94"/>
        <v/>
      </c>
      <c r="Y114" s="66" t="str">
        <f t="shared" si="95"/>
        <v/>
      </c>
      <c r="Z114" s="131" t="str">
        <f t="shared" si="96"/>
        <v/>
      </c>
      <c r="AA114" s="131" t="str">
        <f t="shared" si="97"/>
        <v/>
      </c>
      <c r="AB114" s="39" t="str">
        <f>IF($C114="","",IF($Z114&gt;$AA$7,0,VLOOKUP($Z114,'2.年齢給'!$B$7:$C$53,2)))</f>
        <v/>
      </c>
      <c r="AC114" s="125" t="str">
        <f t="shared" si="98"/>
        <v/>
      </c>
      <c r="AD114" s="606"/>
      <c r="AE114" s="77" t="str">
        <f t="shared" si="83"/>
        <v/>
      </c>
      <c r="AF114" s="27" t="str">
        <f t="shared" si="99"/>
        <v/>
      </c>
      <c r="AG114" s="27" t="str">
        <f>IF($AE114="","",VLOOKUP($AE114,'4.号俸表設計'!$V$4:$AF$13,10,FALSE))</f>
        <v/>
      </c>
      <c r="AH114" s="27" t="str">
        <f t="shared" si="84"/>
        <v/>
      </c>
      <c r="AI114" s="27" t="str">
        <f t="shared" si="100"/>
        <v/>
      </c>
      <c r="AJ114" s="27" t="str">
        <f t="shared" si="85"/>
        <v/>
      </c>
      <c r="AK114" s="33" t="str">
        <f>IF($C114="","",INDEX('6.参照データ'!$D$6:$AW$36,MATCH($AI114,'6.参照データ'!$D$6:$D$36,0),MATCH($AJ114,'6.参照データ'!$D$6:$AW$6,0)))</f>
        <v/>
      </c>
      <c r="AL114" s="33" t="str">
        <f t="shared" si="101"/>
        <v/>
      </c>
      <c r="AM114" s="27" t="str">
        <f t="shared" si="86"/>
        <v/>
      </c>
      <c r="AN114" s="606"/>
      <c r="AO114" s="168" t="str">
        <f t="shared" si="87"/>
        <v/>
      </c>
      <c r="AP114" s="27" t="str">
        <f t="shared" si="88"/>
        <v/>
      </c>
      <c r="AQ114" s="31" t="str">
        <f>IF($C114="","",IF($AD114="","",IF($AO114=AM114,0,VLOOKUP($AO114,'4.号俸表設計'!$V$20:$X$29,3,FALSE)-VLOOKUP('1.メイン'!$AM114,'4.号俸表設計'!$V$20:$X$29,3,FALSE))))</f>
        <v/>
      </c>
      <c r="AR114" s="27" t="str">
        <f>IF($C114="","",IF($AM114=$AO114,0,VLOOKUP($AO114,'4.号俸表設計'!$V$4:$AF$13,2,FALSE)))</f>
        <v/>
      </c>
      <c r="AS114" s="27" t="str">
        <f t="shared" si="102"/>
        <v/>
      </c>
      <c r="AT114" s="27" t="str">
        <f>IF($AO114="","",IF($AS114=0,0,ROUNDUP($AS114/VLOOKUP('1.メイン'!$AO114,'4.号俸表設計'!$V$4:$AF$13,3,FALSE),0)+1))</f>
        <v/>
      </c>
      <c r="AU114" s="27" t="str">
        <f t="shared" si="103"/>
        <v/>
      </c>
      <c r="AV114" s="31" t="str">
        <f>IF($AO114="","",($AU114-1)*VLOOKUP($AO114,'4.号俸表設計'!$V$4:$AF$13,3,FALSE))</f>
        <v/>
      </c>
      <c r="AW114" s="31" t="str">
        <f t="shared" si="89"/>
        <v/>
      </c>
      <c r="AX114" s="31" t="str">
        <f>IF($AO114="","",IF($AW114&lt;=0,0,ROUNDUP($AW114/VLOOKUP($AO114,'4.号俸表設計'!$V$4:$AF$13,6,FALSE),0)))</f>
        <v/>
      </c>
      <c r="AY114" s="31" t="str">
        <f t="shared" si="104"/>
        <v/>
      </c>
      <c r="AZ114" s="168" t="str">
        <f t="shared" si="105"/>
        <v/>
      </c>
      <c r="BA114" s="27" t="str">
        <f>IF($AO114="","",VLOOKUP($AO114,'4.号俸表設計'!$V$4:$AF$13,9,FALSE))</f>
        <v/>
      </c>
      <c r="BB114" s="27" t="str">
        <f>IF($AO114="","",VLOOKUP($AO114,'4.号俸表設計'!$V$4:$AF$13,10,FALSE))</f>
        <v/>
      </c>
      <c r="BC114" s="33" t="str">
        <f>IF($C114="","",INDEX('6.参照データ'!$D$6:$AW$35,MATCH($AZ114,'6.参照データ'!$D$6:$D$35,0),MATCH($AP114,'6.参照データ'!$D$6:$AW$6,0)))</f>
        <v/>
      </c>
      <c r="BD114" s="33" t="str">
        <f t="shared" si="106"/>
        <v/>
      </c>
      <c r="BE114" s="33" t="str">
        <f t="shared" si="107"/>
        <v/>
      </c>
      <c r="BF114" s="607"/>
      <c r="BG114" s="33" t="str">
        <f t="shared" si="108"/>
        <v/>
      </c>
      <c r="BH114" s="33" t="str">
        <f t="shared" si="109"/>
        <v/>
      </c>
      <c r="BI114" s="33" t="str">
        <f t="shared" si="110"/>
        <v/>
      </c>
      <c r="BJ114" s="148" t="str">
        <f t="shared" si="111"/>
        <v/>
      </c>
      <c r="BK114" s="604"/>
      <c r="BL114" s="604"/>
      <c r="BM114" s="604"/>
      <c r="BN114" s="604"/>
      <c r="BO114" s="151" t="str">
        <f t="shared" si="112"/>
        <v/>
      </c>
      <c r="BP114" s="33" t="str">
        <f t="shared" si="113"/>
        <v/>
      </c>
      <c r="BQ114" s="180" t="str">
        <f t="shared" si="114"/>
        <v/>
      </c>
      <c r="BR114" s="185" t="str">
        <f t="shared" si="115"/>
        <v/>
      </c>
    </row>
    <row r="115" spans="1:70" x14ac:dyDescent="0.2">
      <c r="A115" s="71" t="str">
        <f>IF(C115="","",COUNTA($C$10:C115))</f>
        <v/>
      </c>
      <c r="B115" s="598"/>
      <c r="C115" s="598"/>
      <c r="D115" s="599"/>
      <c r="E115" s="600"/>
      <c r="F115" s="601"/>
      <c r="G115" s="601"/>
      <c r="H115" s="203" t="str">
        <f t="shared" si="81"/>
        <v/>
      </c>
      <c r="I115" s="602"/>
      <c r="J115" s="602"/>
      <c r="K115" s="58" t="str">
        <f t="shared" si="90"/>
        <v/>
      </c>
      <c r="L115" s="58" t="str">
        <f t="shared" si="91"/>
        <v/>
      </c>
      <c r="M115" s="58" t="str">
        <f t="shared" si="92"/>
        <v/>
      </c>
      <c r="N115" s="58" t="str">
        <f t="shared" si="93"/>
        <v/>
      </c>
      <c r="O115" s="211" t="str">
        <f>IF($C115="","",VLOOKUP($K115,'2.年齢給'!$B$7:$C$53,2))</f>
        <v/>
      </c>
      <c r="P115" s="211" t="str">
        <f>IF($C115="","",INDEX('6.参照データ'!$D$6:$AW$36,MATCH($F115,'6.参照データ'!$D$6:$D$36,0),MATCH($H115,'6.参照データ'!$D$6:$AW$6,0)))</f>
        <v/>
      </c>
      <c r="Q115" s="603" t="s">
        <v>71</v>
      </c>
      <c r="R115" s="603"/>
      <c r="S115" s="61" t="str">
        <f t="shared" si="82"/>
        <v/>
      </c>
      <c r="T115" s="604"/>
      <c r="U115" s="604"/>
      <c r="V115" s="604"/>
      <c r="W115" s="604"/>
      <c r="X115" s="65" t="str">
        <f t="shared" si="94"/>
        <v/>
      </c>
      <c r="Y115" s="66" t="str">
        <f t="shared" si="95"/>
        <v/>
      </c>
      <c r="Z115" s="131" t="str">
        <f t="shared" si="96"/>
        <v/>
      </c>
      <c r="AA115" s="131" t="str">
        <f t="shared" si="97"/>
        <v/>
      </c>
      <c r="AB115" s="39" t="str">
        <f>IF($C115="","",IF($Z115&gt;$AA$7,0,VLOOKUP($Z115,'2.年齢給'!$B$7:$C$53,2)))</f>
        <v/>
      </c>
      <c r="AC115" s="125" t="str">
        <f t="shared" si="98"/>
        <v/>
      </c>
      <c r="AD115" s="606"/>
      <c r="AE115" s="77" t="str">
        <f t="shared" si="83"/>
        <v/>
      </c>
      <c r="AF115" s="27" t="str">
        <f t="shared" si="99"/>
        <v/>
      </c>
      <c r="AG115" s="27" t="str">
        <f>IF($AE115="","",VLOOKUP($AE115,'4.号俸表設計'!$V$4:$AF$13,10,FALSE))</f>
        <v/>
      </c>
      <c r="AH115" s="27" t="str">
        <f t="shared" si="84"/>
        <v/>
      </c>
      <c r="AI115" s="27" t="str">
        <f t="shared" si="100"/>
        <v/>
      </c>
      <c r="AJ115" s="27" t="str">
        <f t="shared" si="85"/>
        <v/>
      </c>
      <c r="AK115" s="33" t="str">
        <f>IF($C115="","",INDEX('6.参照データ'!$D$6:$AW$36,MATCH($AI115,'6.参照データ'!$D$6:$D$36,0),MATCH($AJ115,'6.参照データ'!$D$6:$AW$6,0)))</f>
        <v/>
      </c>
      <c r="AL115" s="33" t="str">
        <f t="shared" si="101"/>
        <v/>
      </c>
      <c r="AM115" s="27" t="str">
        <f t="shared" si="86"/>
        <v/>
      </c>
      <c r="AN115" s="606"/>
      <c r="AO115" s="168" t="str">
        <f t="shared" si="87"/>
        <v/>
      </c>
      <c r="AP115" s="27" t="str">
        <f t="shared" si="88"/>
        <v/>
      </c>
      <c r="AQ115" s="31" t="str">
        <f>IF($C115="","",IF($AD115="","",IF($AO115=AM115,0,VLOOKUP($AO115,'4.号俸表設計'!$V$20:$X$29,3,FALSE)-VLOOKUP('1.メイン'!$AM115,'4.号俸表設計'!$V$20:$X$29,3,FALSE))))</f>
        <v/>
      </c>
      <c r="AR115" s="27" t="str">
        <f>IF($C115="","",IF($AM115=$AO115,0,VLOOKUP($AO115,'4.号俸表設計'!$V$4:$AF$13,2,FALSE)))</f>
        <v/>
      </c>
      <c r="AS115" s="27" t="str">
        <f t="shared" si="102"/>
        <v/>
      </c>
      <c r="AT115" s="27" t="str">
        <f>IF($AO115="","",IF($AS115=0,0,ROUNDUP($AS115/VLOOKUP('1.メイン'!$AO115,'4.号俸表設計'!$V$4:$AF$13,3,FALSE),0)+1))</f>
        <v/>
      </c>
      <c r="AU115" s="27" t="str">
        <f t="shared" si="103"/>
        <v/>
      </c>
      <c r="AV115" s="31" t="str">
        <f>IF($AO115="","",($AU115-1)*VLOOKUP($AO115,'4.号俸表設計'!$V$4:$AF$13,3,FALSE))</f>
        <v/>
      </c>
      <c r="AW115" s="31" t="str">
        <f t="shared" si="89"/>
        <v/>
      </c>
      <c r="AX115" s="31" t="str">
        <f>IF($AO115="","",IF($AW115&lt;=0,0,ROUNDUP($AW115/VLOOKUP($AO115,'4.号俸表設計'!$V$4:$AF$13,6,FALSE),0)))</f>
        <v/>
      </c>
      <c r="AY115" s="31" t="str">
        <f t="shared" si="104"/>
        <v/>
      </c>
      <c r="AZ115" s="168" t="str">
        <f t="shared" si="105"/>
        <v/>
      </c>
      <c r="BA115" s="27" t="str">
        <f>IF($AO115="","",VLOOKUP($AO115,'4.号俸表設計'!$V$4:$AF$13,9,FALSE))</f>
        <v/>
      </c>
      <c r="BB115" s="27" t="str">
        <f>IF($AO115="","",VLOOKUP($AO115,'4.号俸表設計'!$V$4:$AF$13,10,FALSE))</f>
        <v/>
      </c>
      <c r="BC115" s="33" t="str">
        <f>IF($C115="","",INDEX('6.参照データ'!$D$6:$AW$35,MATCH($AZ115,'6.参照データ'!$D$6:$D$35,0),MATCH($AP115,'6.参照データ'!$D$6:$AW$6,0)))</f>
        <v/>
      </c>
      <c r="BD115" s="33" t="str">
        <f t="shared" si="106"/>
        <v/>
      </c>
      <c r="BE115" s="33" t="str">
        <f t="shared" si="107"/>
        <v/>
      </c>
      <c r="BF115" s="607"/>
      <c r="BG115" s="33" t="str">
        <f t="shared" si="108"/>
        <v/>
      </c>
      <c r="BH115" s="33" t="str">
        <f t="shared" si="109"/>
        <v/>
      </c>
      <c r="BI115" s="33" t="str">
        <f t="shared" si="110"/>
        <v/>
      </c>
      <c r="BJ115" s="148" t="str">
        <f t="shared" si="111"/>
        <v/>
      </c>
      <c r="BK115" s="604"/>
      <c r="BL115" s="604"/>
      <c r="BM115" s="604"/>
      <c r="BN115" s="604"/>
      <c r="BO115" s="151" t="str">
        <f t="shared" si="112"/>
        <v/>
      </c>
      <c r="BP115" s="33" t="str">
        <f t="shared" si="113"/>
        <v/>
      </c>
      <c r="BQ115" s="180" t="str">
        <f t="shared" si="114"/>
        <v/>
      </c>
      <c r="BR115" s="185" t="str">
        <f t="shared" si="115"/>
        <v/>
      </c>
    </row>
    <row r="116" spans="1:70" x14ac:dyDescent="0.2">
      <c r="A116" s="71" t="str">
        <f>IF(C116="","",COUNTA($C$10:C116))</f>
        <v/>
      </c>
      <c r="B116" s="598"/>
      <c r="C116" s="598"/>
      <c r="D116" s="599"/>
      <c r="E116" s="600"/>
      <c r="F116" s="601"/>
      <c r="G116" s="601"/>
      <c r="H116" s="203" t="str">
        <f t="shared" si="81"/>
        <v/>
      </c>
      <c r="I116" s="602"/>
      <c r="J116" s="602"/>
      <c r="K116" s="58" t="str">
        <f t="shared" si="90"/>
        <v/>
      </c>
      <c r="L116" s="58" t="str">
        <f t="shared" si="91"/>
        <v/>
      </c>
      <c r="M116" s="58" t="str">
        <f t="shared" si="92"/>
        <v/>
      </c>
      <c r="N116" s="58" t="str">
        <f t="shared" si="93"/>
        <v/>
      </c>
      <c r="O116" s="211" t="str">
        <f>IF($C116="","",VLOOKUP($K116,'2.年齢給'!$B$7:$C$53,2))</f>
        <v/>
      </c>
      <c r="P116" s="211" t="str">
        <f>IF($C116="","",INDEX('6.参照データ'!$D$6:$AW$36,MATCH($F116,'6.参照データ'!$D$6:$D$36,0),MATCH($H116,'6.参照データ'!$D$6:$AW$6,0)))</f>
        <v/>
      </c>
      <c r="Q116" s="603" t="s">
        <v>71</v>
      </c>
      <c r="R116" s="603"/>
      <c r="S116" s="61" t="str">
        <f t="shared" si="82"/>
        <v/>
      </c>
      <c r="T116" s="604"/>
      <c r="U116" s="604"/>
      <c r="V116" s="604"/>
      <c r="W116" s="604"/>
      <c r="X116" s="65" t="str">
        <f t="shared" si="94"/>
        <v/>
      </c>
      <c r="Y116" s="66" t="str">
        <f t="shared" si="95"/>
        <v/>
      </c>
      <c r="Z116" s="131" t="str">
        <f t="shared" si="96"/>
        <v/>
      </c>
      <c r="AA116" s="131" t="str">
        <f t="shared" si="97"/>
        <v/>
      </c>
      <c r="AB116" s="39" t="str">
        <f>IF($C116="","",IF($Z116&gt;$AA$7,0,VLOOKUP($Z116,'2.年齢給'!$B$7:$C$53,2)))</f>
        <v/>
      </c>
      <c r="AC116" s="125" t="str">
        <f t="shared" si="98"/>
        <v/>
      </c>
      <c r="AD116" s="606"/>
      <c r="AE116" s="77" t="str">
        <f t="shared" si="83"/>
        <v/>
      </c>
      <c r="AF116" s="27" t="str">
        <f t="shared" si="99"/>
        <v/>
      </c>
      <c r="AG116" s="27" t="str">
        <f>IF($AE116="","",VLOOKUP($AE116,'4.号俸表設計'!$V$4:$AF$13,10,FALSE))</f>
        <v/>
      </c>
      <c r="AH116" s="27" t="str">
        <f t="shared" si="84"/>
        <v/>
      </c>
      <c r="AI116" s="27" t="str">
        <f t="shared" si="100"/>
        <v/>
      </c>
      <c r="AJ116" s="27" t="str">
        <f t="shared" si="85"/>
        <v/>
      </c>
      <c r="AK116" s="33" t="str">
        <f>IF($C116="","",INDEX('6.参照データ'!$D$6:$AW$36,MATCH($AI116,'6.参照データ'!$D$6:$D$36,0),MATCH($AJ116,'6.参照データ'!$D$6:$AW$6,0)))</f>
        <v/>
      </c>
      <c r="AL116" s="33" t="str">
        <f t="shared" si="101"/>
        <v/>
      </c>
      <c r="AM116" s="27" t="str">
        <f t="shared" si="86"/>
        <v/>
      </c>
      <c r="AN116" s="606"/>
      <c r="AO116" s="168" t="str">
        <f t="shared" si="87"/>
        <v/>
      </c>
      <c r="AP116" s="27" t="str">
        <f t="shared" si="88"/>
        <v/>
      </c>
      <c r="AQ116" s="31" t="str">
        <f>IF($C116="","",IF($AD116="","",IF($AO116=AM116,0,VLOOKUP($AO116,'4.号俸表設計'!$V$20:$X$29,3,FALSE)-VLOOKUP('1.メイン'!$AM116,'4.号俸表設計'!$V$20:$X$29,3,FALSE))))</f>
        <v/>
      </c>
      <c r="AR116" s="27" t="str">
        <f>IF($C116="","",IF($AM116=$AO116,0,VLOOKUP($AO116,'4.号俸表設計'!$V$4:$AF$13,2,FALSE)))</f>
        <v/>
      </c>
      <c r="AS116" s="27" t="str">
        <f t="shared" si="102"/>
        <v/>
      </c>
      <c r="AT116" s="27" t="str">
        <f>IF($AO116="","",IF($AS116=0,0,ROUNDUP($AS116/VLOOKUP('1.メイン'!$AO116,'4.号俸表設計'!$V$4:$AF$13,3,FALSE),0)+1))</f>
        <v/>
      </c>
      <c r="AU116" s="27" t="str">
        <f t="shared" si="103"/>
        <v/>
      </c>
      <c r="AV116" s="31" t="str">
        <f>IF($AO116="","",($AU116-1)*VLOOKUP($AO116,'4.号俸表設計'!$V$4:$AF$13,3,FALSE))</f>
        <v/>
      </c>
      <c r="AW116" s="31" t="str">
        <f t="shared" si="89"/>
        <v/>
      </c>
      <c r="AX116" s="31" t="str">
        <f>IF($AO116="","",IF($AW116&lt;=0,0,ROUNDUP($AW116/VLOOKUP($AO116,'4.号俸表設計'!$V$4:$AF$13,6,FALSE),0)))</f>
        <v/>
      </c>
      <c r="AY116" s="31" t="str">
        <f t="shared" si="104"/>
        <v/>
      </c>
      <c r="AZ116" s="168" t="str">
        <f t="shared" si="105"/>
        <v/>
      </c>
      <c r="BA116" s="27" t="str">
        <f>IF($AO116="","",VLOOKUP($AO116,'4.号俸表設計'!$V$4:$AF$13,9,FALSE))</f>
        <v/>
      </c>
      <c r="BB116" s="27" t="str">
        <f>IF($AO116="","",VLOOKUP($AO116,'4.号俸表設計'!$V$4:$AF$13,10,FALSE))</f>
        <v/>
      </c>
      <c r="BC116" s="33" t="str">
        <f>IF($C116="","",INDEX('6.参照データ'!$D$6:$AW$35,MATCH($AZ116,'6.参照データ'!$D$6:$D$35,0),MATCH($AP116,'6.参照データ'!$D$6:$AW$6,0)))</f>
        <v/>
      </c>
      <c r="BD116" s="33" t="str">
        <f t="shared" si="106"/>
        <v/>
      </c>
      <c r="BE116" s="33" t="str">
        <f t="shared" si="107"/>
        <v/>
      </c>
      <c r="BF116" s="607"/>
      <c r="BG116" s="33" t="str">
        <f t="shared" si="108"/>
        <v/>
      </c>
      <c r="BH116" s="33" t="str">
        <f t="shared" si="109"/>
        <v/>
      </c>
      <c r="BI116" s="33" t="str">
        <f t="shared" si="110"/>
        <v/>
      </c>
      <c r="BJ116" s="148" t="str">
        <f t="shared" si="111"/>
        <v/>
      </c>
      <c r="BK116" s="604"/>
      <c r="BL116" s="604"/>
      <c r="BM116" s="604"/>
      <c r="BN116" s="604"/>
      <c r="BO116" s="151" t="str">
        <f t="shared" si="112"/>
        <v/>
      </c>
      <c r="BP116" s="33" t="str">
        <f t="shared" si="113"/>
        <v/>
      </c>
      <c r="BQ116" s="180" t="str">
        <f t="shared" si="114"/>
        <v/>
      </c>
      <c r="BR116" s="185" t="str">
        <f t="shared" si="115"/>
        <v/>
      </c>
    </row>
    <row r="117" spans="1:70" x14ac:dyDescent="0.2">
      <c r="A117" s="71" t="str">
        <f>IF(C117="","",COUNTA($C$10:C117))</f>
        <v/>
      </c>
      <c r="B117" s="598"/>
      <c r="C117" s="598"/>
      <c r="D117" s="599"/>
      <c r="E117" s="600"/>
      <c r="F117" s="601"/>
      <c r="G117" s="601"/>
      <c r="H117" s="203" t="str">
        <f t="shared" si="81"/>
        <v/>
      </c>
      <c r="I117" s="602"/>
      <c r="J117" s="602"/>
      <c r="K117" s="58" t="str">
        <f t="shared" si="90"/>
        <v/>
      </c>
      <c r="L117" s="58" t="str">
        <f t="shared" si="91"/>
        <v/>
      </c>
      <c r="M117" s="58" t="str">
        <f t="shared" si="92"/>
        <v/>
      </c>
      <c r="N117" s="58" t="str">
        <f t="shared" si="93"/>
        <v/>
      </c>
      <c r="O117" s="211" t="str">
        <f>IF($C117="","",VLOOKUP($K117,'2.年齢給'!$B$7:$C$53,2))</f>
        <v/>
      </c>
      <c r="P117" s="211" t="str">
        <f>IF($C117="","",INDEX('6.参照データ'!$D$6:$AW$36,MATCH($F117,'6.参照データ'!$D$6:$D$36,0),MATCH($H117,'6.参照データ'!$D$6:$AW$6,0)))</f>
        <v/>
      </c>
      <c r="Q117" s="603" t="s">
        <v>71</v>
      </c>
      <c r="R117" s="603"/>
      <c r="S117" s="61" t="str">
        <f t="shared" si="82"/>
        <v/>
      </c>
      <c r="T117" s="604"/>
      <c r="U117" s="604"/>
      <c r="V117" s="604"/>
      <c r="W117" s="604"/>
      <c r="X117" s="65" t="str">
        <f t="shared" si="94"/>
        <v/>
      </c>
      <c r="Y117" s="66" t="str">
        <f t="shared" si="95"/>
        <v/>
      </c>
      <c r="Z117" s="131" t="str">
        <f t="shared" si="96"/>
        <v/>
      </c>
      <c r="AA117" s="131" t="str">
        <f t="shared" si="97"/>
        <v/>
      </c>
      <c r="AB117" s="39" t="str">
        <f>IF($C117="","",IF($Z117&gt;$AA$7,0,VLOOKUP($Z117,'2.年齢給'!$B$7:$C$53,2)))</f>
        <v/>
      </c>
      <c r="AC117" s="125" t="str">
        <f t="shared" si="98"/>
        <v/>
      </c>
      <c r="AD117" s="606"/>
      <c r="AE117" s="77" t="str">
        <f t="shared" si="83"/>
        <v/>
      </c>
      <c r="AF117" s="27" t="str">
        <f t="shared" si="99"/>
        <v/>
      </c>
      <c r="AG117" s="27" t="str">
        <f>IF($AE117="","",VLOOKUP($AE117,'4.号俸表設計'!$V$4:$AF$13,10,FALSE))</f>
        <v/>
      </c>
      <c r="AH117" s="27" t="str">
        <f t="shared" si="84"/>
        <v/>
      </c>
      <c r="AI117" s="27" t="str">
        <f t="shared" si="100"/>
        <v/>
      </c>
      <c r="AJ117" s="27" t="str">
        <f t="shared" si="85"/>
        <v/>
      </c>
      <c r="AK117" s="33" t="str">
        <f>IF($C117="","",INDEX('6.参照データ'!$D$6:$AW$36,MATCH($AI117,'6.参照データ'!$D$6:$D$36,0),MATCH($AJ117,'6.参照データ'!$D$6:$AW$6,0)))</f>
        <v/>
      </c>
      <c r="AL117" s="33" t="str">
        <f t="shared" si="101"/>
        <v/>
      </c>
      <c r="AM117" s="27" t="str">
        <f t="shared" si="86"/>
        <v/>
      </c>
      <c r="AN117" s="606"/>
      <c r="AO117" s="168" t="str">
        <f t="shared" si="87"/>
        <v/>
      </c>
      <c r="AP117" s="27" t="str">
        <f t="shared" si="88"/>
        <v/>
      </c>
      <c r="AQ117" s="31" t="str">
        <f>IF($C117="","",IF($AD117="","",IF($AO117=AM117,0,VLOOKUP($AO117,'4.号俸表設計'!$V$20:$X$29,3,FALSE)-VLOOKUP('1.メイン'!$AM117,'4.号俸表設計'!$V$20:$X$29,3,FALSE))))</f>
        <v/>
      </c>
      <c r="AR117" s="27" t="str">
        <f>IF($C117="","",IF($AM117=$AO117,0,VLOOKUP($AO117,'4.号俸表設計'!$V$4:$AF$13,2,FALSE)))</f>
        <v/>
      </c>
      <c r="AS117" s="27" t="str">
        <f t="shared" si="102"/>
        <v/>
      </c>
      <c r="AT117" s="27" t="str">
        <f>IF($AO117="","",IF($AS117=0,0,ROUNDUP($AS117/VLOOKUP('1.メイン'!$AO117,'4.号俸表設計'!$V$4:$AF$13,3,FALSE),0)+1))</f>
        <v/>
      </c>
      <c r="AU117" s="27" t="str">
        <f t="shared" si="103"/>
        <v/>
      </c>
      <c r="AV117" s="31" t="str">
        <f>IF($AO117="","",($AU117-1)*VLOOKUP($AO117,'4.号俸表設計'!$V$4:$AF$13,3,FALSE))</f>
        <v/>
      </c>
      <c r="AW117" s="31" t="str">
        <f t="shared" si="89"/>
        <v/>
      </c>
      <c r="AX117" s="31" t="str">
        <f>IF($AO117="","",IF($AW117&lt;=0,0,ROUNDUP($AW117/VLOOKUP($AO117,'4.号俸表設計'!$V$4:$AF$13,6,FALSE),0)))</f>
        <v/>
      </c>
      <c r="AY117" s="31" t="str">
        <f t="shared" si="104"/>
        <v/>
      </c>
      <c r="AZ117" s="168" t="str">
        <f t="shared" si="105"/>
        <v/>
      </c>
      <c r="BA117" s="27" t="str">
        <f>IF($AO117="","",VLOOKUP($AO117,'4.号俸表設計'!$V$4:$AF$13,9,FALSE))</f>
        <v/>
      </c>
      <c r="BB117" s="27" t="str">
        <f>IF($AO117="","",VLOOKUP($AO117,'4.号俸表設計'!$V$4:$AF$13,10,FALSE))</f>
        <v/>
      </c>
      <c r="BC117" s="33" t="str">
        <f>IF($C117="","",INDEX('6.参照データ'!$D$6:$AW$35,MATCH($AZ117,'6.参照データ'!$D$6:$D$35,0),MATCH($AP117,'6.参照データ'!$D$6:$AW$6,0)))</f>
        <v/>
      </c>
      <c r="BD117" s="33" t="str">
        <f t="shared" si="106"/>
        <v/>
      </c>
      <c r="BE117" s="33" t="str">
        <f t="shared" si="107"/>
        <v/>
      </c>
      <c r="BF117" s="607"/>
      <c r="BG117" s="33" t="str">
        <f t="shared" si="108"/>
        <v/>
      </c>
      <c r="BH117" s="33" t="str">
        <f t="shared" si="109"/>
        <v/>
      </c>
      <c r="BI117" s="33" t="str">
        <f t="shared" si="110"/>
        <v/>
      </c>
      <c r="BJ117" s="148" t="str">
        <f t="shared" si="111"/>
        <v/>
      </c>
      <c r="BK117" s="604"/>
      <c r="BL117" s="604"/>
      <c r="BM117" s="604"/>
      <c r="BN117" s="604"/>
      <c r="BO117" s="151" t="str">
        <f t="shared" si="112"/>
        <v/>
      </c>
      <c r="BP117" s="33" t="str">
        <f t="shared" si="113"/>
        <v/>
      </c>
      <c r="BQ117" s="180" t="str">
        <f t="shared" si="114"/>
        <v/>
      </c>
      <c r="BR117" s="185" t="str">
        <f t="shared" si="115"/>
        <v/>
      </c>
    </row>
    <row r="118" spans="1:70" x14ac:dyDescent="0.2">
      <c r="A118" s="71" t="str">
        <f>IF(C118="","",COUNTA($C$10:C118))</f>
        <v/>
      </c>
      <c r="B118" s="598"/>
      <c r="C118" s="598"/>
      <c r="D118" s="599"/>
      <c r="E118" s="600"/>
      <c r="F118" s="601"/>
      <c r="G118" s="601"/>
      <c r="H118" s="203" t="str">
        <f t="shared" si="81"/>
        <v/>
      </c>
      <c r="I118" s="602"/>
      <c r="J118" s="602"/>
      <c r="K118" s="58" t="str">
        <f t="shared" si="90"/>
        <v/>
      </c>
      <c r="L118" s="58" t="str">
        <f t="shared" si="91"/>
        <v/>
      </c>
      <c r="M118" s="58" t="str">
        <f t="shared" si="92"/>
        <v/>
      </c>
      <c r="N118" s="58" t="str">
        <f t="shared" si="93"/>
        <v/>
      </c>
      <c r="O118" s="211" t="str">
        <f>IF($C118="","",VLOOKUP($K118,'2.年齢給'!$B$7:$C$53,2))</f>
        <v/>
      </c>
      <c r="P118" s="211" t="str">
        <f>IF($C118="","",INDEX('6.参照データ'!$D$6:$AW$36,MATCH($F118,'6.参照データ'!$D$6:$D$36,0),MATCH($H118,'6.参照データ'!$D$6:$AW$6,0)))</f>
        <v/>
      </c>
      <c r="Q118" s="603" t="s">
        <v>71</v>
      </c>
      <c r="R118" s="603"/>
      <c r="S118" s="61" t="str">
        <f t="shared" si="82"/>
        <v/>
      </c>
      <c r="T118" s="604"/>
      <c r="U118" s="604"/>
      <c r="V118" s="604"/>
      <c r="W118" s="604"/>
      <c r="X118" s="65" t="str">
        <f t="shared" si="94"/>
        <v/>
      </c>
      <c r="Y118" s="66" t="str">
        <f t="shared" si="95"/>
        <v/>
      </c>
      <c r="Z118" s="131" t="str">
        <f t="shared" si="96"/>
        <v/>
      </c>
      <c r="AA118" s="131" t="str">
        <f t="shared" si="97"/>
        <v/>
      </c>
      <c r="AB118" s="39" t="str">
        <f>IF($C118="","",IF($Z118&gt;$AA$7,0,VLOOKUP($Z118,'2.年齢給'!$B$7:$C$53,2)))</f>
        <v/>
      </c>
      <c r="AC118" s="125" t="str">
        <f t="shared" si="98"/>
        <v/>
      </c>
      <c r="AD118" s="606"/>
      <c r="AE118" s="77" t="str">
        <f t="shared" si="83"/>
        <v/>
      </c>
      <c r="AF118" s="27" t="str">
        <f t="shared" si="99"/>
        <v/>
      </c>
      <c r="AG118" s="27" t="str">
        <f>IF($AE118="","",VLOOKUP($AE118,'4.号俸表設計'!$V$4:$AF$13,10,FALSE))</f>
        <v/>
      </c>
      <c r="AH118" s="27" t="str">
        <f t="shared" si="84"/>
        <v/>
      </c>
      <c r="AI118" s="27" t="str">
        <f t="shared" si="100"/>
        <v/>
      </c>
      <c r="AJ118" s="27" t="str">
        <f t="shared" si="85"/>
        <v/>
      </c>
      <c r="AK118" s="33" t="str">
        <f>IF($C118="","",INDEX('6.参照データ'!$D$6:$AW$36,MATCH($AI118,'6.参照データ'!$D$6:$D$36,0),MATCH($AJ118,'6.参照データ'!$D$6:$AW$6,0)))</f>
        <v/>
      </c>
      <c r="AL118" s="33" t="str">
        <f t="shared" si="101"/>
        <v/>
      </c>
      <c r="AM118" s="27" t="str">
        <f t="shared" si="86"/>
        <v/>
      </c>
      <c r="AN118" s="606"/>
      <c r="AO118" s="168" t="str">
        <f t="shared" si="87"/>
        <v/>
      </c>
      <c r="AP118" s="27" t="str">
        <f t="shared" si="88"/>
        <v/>
      </c>
      <c r="AQ118" s="31" t="str">
        <f>IF($C118="","",IF($AD118="","",IF($AO118=AM118,0,VLOOKUP($AO118,'4.号俸表設計'!$V$20:$X$29,3,FALSE)-VLOOKUP('1.メイン'!$AM118,'4.号俸表設計'!$V$20:$X$29,3,FALSE))))</f>
        <v/>
      </c>
      <c r="AR118" s="27" t="str">
        <f>IF($C118="","",IF($AM118=$AO118,0,VLOOKUP($AO118,'4.号俸表設計'!$V$4:$AF$13,2,FALSE)))</f>
        <v/>
      </c>
      <c r="AS118" s="27" t="str">
        <f t="shared" si="102"/>
        <v/>
      </c>
      <c r="AT118" s="27" t="str">
        <f>IF($AO118="","",IF($AS118=0,0,ROUNDUP($AS118/VLOOKUP('1.メイン'!$AO118,'4.号俸表設計'!$V$4:$AF$13,3,FALSE),0)+1))</f>
        <v/>
      </c>
      <c r="AU118" s="27" t="str">
        <f t="shared" si="103"/>
        <v/>
      </c>
      <c r="AV118" s="31" t="str">
        <f>IF($AO118="","",($AU118-1)*VLOOKUP($AO118,'4.号俸表設計'!$V$4:$AF$13,3,FALSE))</f>
        <v/>
      </c>
      <c r="AW118" s="31" t="str">
        <f t="shared" si="89"/>
        <v/>
      </c>
      <c r="AX118" s="31" t="str">
        <f>IF($AO118="","",IF($AW118&lt;=0,0,ROUNDUP($AW118/VLOOKUP($AO118,'4.号俸表設計'!$V$4:$AF$13,6,FALSE),0)))</f>
        <v/>
      </c>
      <c r="AY118" s="31" t="str">
        <f t="shared" si="104"/>
        <v/>
      </c>
      <c r="AZ118" s="168" t="str">
        <f t="shared" si="105"/>
        <v/>
      </c>
      <c r="BA118" s="27" t="str">
        <f>IF($AO118="","",VLOOKUP($AO118,'4.号俸表設計'!$V$4:$AF$13,9,FALSE))</f>
        <v/>
      </c>
      <c r="BB118" s="27" t="str">
        <f>IF($AO118="","",VLOOKUP($AO118,'4.号俸表設計'!$V$4:$AF$13,10,FALSE))</f>
        <v/>
      </c>
      <c r="BC118" s="33" t="str">
        <f>IF($C118="","",INDEX('6.参照データ'!$D$6:$AW$35,MATCH($AZ118,'6.参照データ'!$D$6:$D$35,0),MATCH($AP118,'6.参照データ'!$D$6:$AW$6,0)))</f>
        <v/>
      </c>
      <c r="BD118" s="33" t="str">
        <f t="shared" si="106"/>
        <v/>
      </c>
      <c r="BE118" s="33" t="str">
        <f t="shared" si="107"/>
        <v/>
      </c>
      <c r="BF118" s="607"/>
      <c r="BG118" s="33" t="str">
        <f t="shared" si="108"/>
        <v/>
      </c>
      <c r="BH118" s="33" t="str">
        <f t="shared" si="109"/>
        <v/>
      </c>
      <c r="BI118" s="33" t="str">
        <f t="shared" si="110"/>
        <v/>
      </c>
      <c r="BJ118" s="148" t="str">
        <f t="shared" si="111"/>
        <v/>
      </c>
      <c r="BK118" s="604"/>
      <c r="BL118" s="604"/>
      <c r="BM118" s="604"/>
      <c r="BN118" s="604"/>
      <c r="BO118" s="151" t="str">
        <f t="shared" si="112"/>
        <v/>
      </c>
      <c r="BP118" s="33" t="str">
        <f t="shared" si="113"/>
        <v/>
      </c>
      <c r="BQ118" s="180" t="str">
        <f t="shared" si="114"/>
        <v/>
      </c>
      <c r="BR118" s="185" t="str">
        <f t="shared" si="115"/>
        <v/>
      </c>
    </row>
    <row r="119" spans="1:70" x14ac:dyDescent="0.2">
      <c r="A119" s="71" t="str">
        <f>IF(C119="","",COUNTA($C$10:C119))</f>
        <v/>
      </c>
      <c r="B119" s="598"/>
      <c r="C119" s="598"/>
      <c r="D119" s="599"/>
      <c r="E119" s="600"/>
      <c r="F119" s="601"/>
      <c r="G119" s="601"/>
      <c r="H119" s="203" t="str">
        <f t="shared" si="81"/>
        <v/>
      </c>
      <c r="I119" s="602"/>
      <c r="J119" s="602"/>
      <c r="K119" s="58" t="str">
        <f t="shared" si="90"/>
        <v/>
      </c>
      <c r="L119" s="58" t="str">
        <f t="shared" si="91"/>
        <v/>
      </c>
      <c r="M119" s="58" t="str">
        <f t="shared" si="92"/>
        <v/>
      </c>
      <c r="N119" s="58" t="str">
        <f t="shared" si="93"/>
        <v/>
      </c>
      <c r="O119" s="211" t="str">
        <f>IF($C119="","",VLOOKUP($K119,'2.年齢給'!$B$7:$C$53,2))</f>
        <v/>
      </c>
      <c r="P119" s="211" t="str">
        <f>IF($C119="","",INDEX('6.参照データ'!$D$6:$AW$36,MATCH($F119,'6.参照データ'!$D$6:$D$36,0),MATCH($H119,'6.参照データ'!$D$6:$AW$6,0)))</f>
        <v/>
      </c>
      <c r="Q119" s="603" t="s">
        <v>71</v>
      </c>
      <c r="R119" s="603"/>
      <c r="S119" s="61" t="str">
        <f t="shared" si="82"/>
        <v/>
      </c>
      <c r="T119" s="604"/>
      <c r="U119" s="604"/>
      <c r="V119" s="604"/>
      <c r="W119" s="604"/>
      <c r="X119" s="65" t="str">
        <f t="shared" si="94"/>
        <v/>
      </c>
      <c r="Y119" s="66" t="str">
        <f t="shared" si="95"/>
        <v/>
      </c>
      <c r="Z119" s="131" t="str">
        <f t="shared" si="96"/>
        <v/>
      </c>
      <c r="AA119" s="131" t="str">
        <f t="shared" si="97"/>
        <v/>
      </c>
      <c r="AB119" s="39" t="str">
        <f>IF($C119="","",IF($Z119&gt;$AA$7,0,VLOOKUP($Z119,'2.年齢給'!$B$7:$C$53,2)))</f>
        <v/>
      </c>
      <c r="AC119" s="125" t="str">
        <f t="shared" si="98"/>
        <v/>
      </c>
      <c r="AD119" s="606"/>
      <c r="AE119" s="77" t="str">
        <f t="shared" si="83"/>
        <v/>
      </c>
      <c r="AF119" s="27" t="str">
        <f t="shared" si="99"/>
        <v/>
      </c>
      <c r="AG119" s="27" t="str">
        <f>IF($AE119="","",VLOOKUP($AE119,'4.号俸表設計'!$V$4:$AF$13,10,FALSE))</f>
        <v/>
      </c>
      <c r="AH119" s="27" t="str">
        <f t="shared" si="84"/>
        <v/>
      </c>
      <c r="AI119" s="27" t="str">
        <f t="shared" si="100"/>
        <v/>
      </c>
      <c r="AJ119" s="27" t="str">
        <f t="shared" si="85"/>
        <v/>
      </c>
      <c r="AK119" s="33" t="str">
        <f>IF($C119="","",INDEX('6.参照データ'!$D$6:$AW$36,MATCH($AI119,'6.参照データ'!$D$6:$D$36,0),MATCH($AJ119,'6.参照データ'!$D$6:$AW$6,0)))</f>
        <v/>
      </c>
      <c r="AL119" s="33" t="str">
        <f t="shared" si="101"/>
        <v/>
      </c>
      <c r="AM119" s="27" t="str">
        <f t="shared" si="86"/>
        <v/>
      </c>
      <c r="AN119" s="606"/>
      <c r="AO119" s="168" t="str">
        <f t="shared" si="87"/>
        <v/>
      </c>
      <c r="AP119" s="27" t="str">
        <f t="shared" si="88"/>
        <v/>
      </c>
      <c r="AQ119" s="31" t="str">
        <f>IF($C119="","",IF($AD119="","",IF($AO119=AM119,0,VLOOKUP($AO119,'4.号俸表設計'!$V$20:$X$29,3,FALSE)-VLOOKUP('1.メイン'!$AM119,'4.号俸表設計'!$V$20:$X$29,3,FALSE))))</f>
        <v/>
      </c>
      <c r="AR119" s="27" t="str">
        <f>IF($C119="","",IF($AM119=$AO119,0,VLOOKUP($AO119,'4.号俸表設計'!$V$4:$AF$13,2,FALSE)))</f>
        <v/>
      </c>
      <c r="AS119" s="27" t="str">
        <f t="shared" si="102"/>
        <v/>
      </c>
      <c r="AT119" s="27" t="str">
        <f>IF($AO119="","",IF($AS119=0,0,ROUNDUP($AS119/VLOOKUP('1.メイン'!$AO119,'4.号俸表設計'!$V$4:$AF$13,3,FALSE),0)+1))</f>
        <v/>
      </c>
      <c r="AU119" s="27" t="str">
        <f t="shared" si="103"/>
        <v/>
      </c>
      <c r="AV119" s="31" t="str">
        <f>IF($AO119="","",($AU119-1)*VLOOKUP($AO119,'4.号俸表設計'!$V$4:$AF$13,3,FALSE))</f>
        <v/>
      </c>
      <c r="AW119" s="31" t="str">
        <f t="shared" si="89"/>
        <v/>
      </c>
      <c r="AX119" s="31" t="str">
        <f>IF($AO119="","",IF($AW119&lt;=0,0,ROUNDUP($AW119/VLOOKUP($AO119,'4.号俸表設計'!$V$4:$AF$13,6,FALSE),0)))</f>
        <v/>
      </c>
      <c r="AY119" s="31" t="str">
        <f t="shared" si="104"/>
        <v/>
      </c>
      <c r="AZ119" s="168" t="str">
        <f t="shared" si="105"/>
        <v/>
      </c>
      <c r="BA119" s="27" t="str">
        <f>IF($AO119="","",VLOOKUP($AO119,'4.号俸表設計'!$V$4:$AF$13,9,FALSE))</f>
        <v/>
      </c>
      <c r="BB119" s="27" t="str">
        <f>IF($AO119="","",VLOOKUP($AO119,'4.号俸表設計'!$V$4:$AF$13,10,FALSE))</f>
        <v/>
      </c>
      <c r="BC119" s="33" t="str">
        <f>IF($C119="","",INDEX('6.参照データ'!$D$6:$AW$35,MATCH($AZ119,'6.参照データ'!$D$6:$D$35,0),MATCH($AP119,'6.参照データ'!$D$6:$AW$6,0)))</f>
        <v/>
      </c>
      <c r="BD119" s="33" t="str">
        <f t="shared" si="106"/>
        <v/>
      </c>
      <c r="BE119" s="33" t="str">
        <f t="shared" si="107"/>
        <v/>
      </c>
      <c r="BF119" s="607"/>
      <c r="BG119" s="33" t="str">
        <f t="shared" si="108"/>
        <v/>
      </c>
      <c r="BH119" s="33" t="str">
        <f t="shared" si="109"/>
        <v/>
      </c>
      <c r="BI119" s="33" t="str">
        <f t="shared" si="110"/>
        <v/>
      </c>
      <c r="BJ119" s="148" t="str">
        <f t="shared" si="111"/>
        <v/>
      </c>
      <c r="BK119" s="604"/>
      <c r="BL119" s="604"/>
      <c r="BM119" s="604"/>
      <c r="BN119" s="604"/>
      <c r="BO119" s="151" t="str">
        <f t="shared" si="112"/>
        <v/>
      </c>
      <c r="BP119" s="33" t="str">
        <f t="shared" si="113"/>
        <v/>
      </c>
      <c r="BQ119" s="180" t="str">
        <f t="shared" si="114"/>
        <v/>
      </c>
      <c r="BR119" s="185" t="str">
        <f t="shared" si="115"/>
        <v/>
      </c>
    </row>
    <row r="120" spans="1:70" x14ac:dyDescent="0.2">
      <c r="A120" s="71" t="str">
        <f>IF(C120="","",COUNTA($C$10:C120))</f>
        <v/>
      </c>
      <c r="B120" s="598"/>
      <c r="C120" s="598"/>
      <c r="D120" s="599"/>
      <c r="E120" s="600"/>
      <c r="F120" s="601"/>
      <c r="G120" s="601"/>
      <c r="H120" s="203" t="str">
        <f t="shared" si="81"/>
        <v/>
      </c>
      <c r="I120" s="602"/>
      <c r="J120" s="602"/>
      <c r="K120" s="58" t="str">
        <f t="shared" si="90"/>
        <v/>
      </c>
      <c r="L120" s="58" t="str">
        <f t="shared" si="91"/>
        <v/>
      </c>
      <c r="M120" s="58" t="str">
        <f t="shared" si="92"/>
        <v/>
      </c>
      <c r="N120" s="58" t="str">
        <f t="shared" si="93"/>
        <v/>
      </c>
      <c r="O120" s="211" t="str">
        <f>IF($C120="","",VLOOKUP($K120,'2.年齢給'!$B$7:$C$53,2))</f>
        <v/>
      </c>
      <c r="P120" s="211" t="str">
        <f>IF($C120="","",INDEX('6.参照データ'!$D$6:$AW$36,MATCH($F120,'6.参照データ'!$D$6:$D$36,0),MATCH($H120,'6.参照データ'!$D$6:$AW$6,0)))</f>
        <v/>
      </c>
      <c r="Q120" s="603" t="s">
        <v>71</v>
      </c>
      <c r="R120" s="603"/>
      <c r="S120" s="61" t="str">
        <f t="shared" si="82"/>
        <v/>
      </c>
      <c r="T120" s="604"/>
      <c r="U120" s="604"/>
      <c r="V120" s="604"/>
      <c r="W120" s="604"/>
      <c r="X120" s="65" t="str">
        <f t="shared" si="94"/>
        <v/>
      </c>
      <c r="Y120" s="66" t="str">
        <f t="shared" si="95"/>
        <v/>
      </c>
      <c r="Z120" s="131" t="str">
        <f t="shared" si="96"/>
        <v/>
      </c>
      <c r="AA120" s="131" t="str">
        <f t="shared" si="97"/>
        <v/>
      </c>
      <c r="AB120" s="39" t="str">
        <f>IF($C120="","",IF($Z120&gt;$AA$7,0,VLOOKUP($Z120,'2.年齢給'!$B$7:$C$53,2)))</f>
        <v/>
      </c>
      <c r="AC120" s="125" t="str">
        <f t="shared" si="98"/>
        <v/>
      </c>
      <c r="AD120" s="606"/>
      <c r="AE120" s="77" t="str">
        <f t="shared" si="83"/>
        <v/>
      </c>
      <c r="AF120" s="27" t="str">
        <f t="shared" si="99"/>
        <v/>
      </c>
      <c r="AG120" s="27" t="str">
        <f>IF($AE120="","",VLOOKUP($AE120,'4.号俸表設計'!$V$4:$AF$13,10,FALSE))</f>
        <v/>
      </c>
      <c r="AH120" s="27" t="str">
        <f t="shared" si="84"/>
        <v/>
      </c>
      <c r="AI120" s="27" t="str">
        <f t="shared" si="100"/>
        <v/>
      </c>
      <c r="AJ120" s="27" t="str">
        <f t="shared" si="85"/>
        <v/>
      </c>
      <c r="AK120" s="33" t="str">
        <f>IF($C120="","",INDEX('6.参照データ'!$D$6:$AW$36,MATCH($AI120,'6.参照データ'!$D$6:$D$36,0),MATCH($AJ120,'6.参照データ'!$D$6:$AW$6,0)))</f>
        <v/>
      </c>
      <c r="AL120" s="33" t="str">
        <f t="shared" si="101"/>
        <v/>
      </c>
      <c r="AM120" s="27" t="str">
        <f t="shared" si="86"/>
        <v/>
      </c>
      <c r="AN120" s="606"/>
      <c r="AO120" s="168" t="str">
        <f t="shared" si="87"/>
        <v/>
      </c>
      <c r="AP120" s="27" t="str">
        <f t="shared" si="88"/>
        <v/>
      </c>
      <c r="AQ120" s="31" t="str">
        <f>IF($C120="","",IF($AD120="","",IF($AO120=AM120,0,VLOOKUP($AO120,'4.号俸表設計'!$V$20:$X$29,3,FALSE)-VLOOKUP('1.メイン'!$AM120,'4.号俸表設計'!$V$20:$X$29,3,FALSE))))</f>
        <v/>
      </c>
      <c r="AR120" s="27" t="str">
        <f>IF($C120="","",IF($AM120=$AO120,0,VLOOKUP($AO120,'4.号俸表設計'!$V$4:$AF$13,2,FALSE)))</f>
        <v/>
      </c>
      <c r="AS120" s="27" t="str">
        <f t="shared" si="102"/>
        <v/>
      </c>
      <c r="AT120" s="27" t="str">
        <f>IF($AO120="","",IF($AS120=0,0,ROUNDUP($AS120/VLOOKUP('1.メイン'!$AO120,'4.号俸表設計'!$V$4:$AF$13,3,FALSE),0)+1))</f>
        <v/>
      </c>
      <c r="AU120" s="27" t="str">
        <f t="shared" si="103"/>
        <v/>
      </c>
      <c r="AV120" s="31" t="str">
        <f>IF($AO120="","",($AU120-1)*VLOOKUP($AO120,'4.号俸表設計'!$V$4:$AF$13,3,FALSE))</f>
        <v/>
      </c>
      <c r="AW120" s="31" t="str">
        <f t="shared" si="89"/>
        <v/>
      </c>
      <c r="AX120" s="31" t="str">
        <f>IF($AO120="","",IF($AW120&lt;=0,0,ROUNDUP($AW120/VLOOKUP($AO120,'4.号俸表設計'!$V$4:$AF$13,6,FALSE),0)))</f>
        <v/>
      </c>
      <c r="AY120" s="31" t="str">
        <f t="shared" si="104"/>
        <v/>
      </c>
      <c r="AZ120" s="168" t="str">
        <f t="shared" si="105"/>
        <v/>
      </c>
      <c r="BA120" s="27" t="str">
        <f>IF($AO120="","",VLOOKUP($AO120,'4.号俸表設計'!$V$4:$AF$13,9,FALSE))</f>
        <v/>
      </c>
      <c r="BB120" s="27" t="str">
        <f>IF($AO120="","",VLOOKUP($AO120,'4.号俸表設計'!$V$4:$AF$13,10,FALSE))</f>
        <v/>
      </c>
      <c r="BC120" s="33" t="str">
        <f>IF($C120="","",INDEX('6.参照データ'!$D$6:$AW$35,MATCH($AZ120,'6.参照データ'!$D$6:$D$35,0),MATCH($AP120,'6.参照データ'!$D$6:$AW$6,0)))</f>
        <v/>
      </c>
      <c r="BD120" s="33" t="str">
        <f t="shared" si="106"/>
        <v/>
      </c>
      <c r="BE120" s="33" t="str">
        <f t="shared" si="107"/>
        <v/>
      </c>
      <c r="BF120" s="607"/>
      <c r="BG120" s="33" t="str">
        <f t="shared" si="108"/>
        <v/>
      </c>
      <c r="BH120" s="33" t="str">
        <f t="shared" si="109"/>
        <v/>
      </c>
      <c r="BI120" s="33" t="str">
        <f t="shared" si="110"/>
        <v/>
      </c>
      <c r="BJ120" s="148" t="str">
        <f t="shared" si="111"/>
        <v/>
      </c>
      <c r="BK120" s="604"/>
      <c r="BL120" s="604"/>
      <c r="BM120" s="604"/>
      <c r="BN120" s="604"/>
      <c r="BO120" s="151" t="str">
        <f t="shared" si="112"/>
        <v/>
      </c>
      <c r="BP120" s="33" t="str">
        <f t="shared" si="113"/>
        <v/>
      </c>
      <c r="BQ120" s="180" t="str">
        <f t="shared" si="114"/>
        <v/>
      </c>
      <c r="BR120" s="185" t="str">
        <f t="shared" si="115"/>
        <v/>
      </c>
    </row>
    <row r="121" spans="1:70" x14ac:dyDescent="0.2">
      <c r="A121" s="71" t="str">
        <f>IF(C121="","",COUNTA($C$10:C121))</f>
        <v/>
      </c>
      <c r="B121" s="598"/>
      <c r="C121" s="598"/>
      <c r="D121" s="599"/>
      <c r="E121" s="600"/>
      <c r="F121" s="601"/>
      <c r="G121" s="601"/>
      <c r="H121" s="203" t="str">
        <f t="shared" si="81"/>
        <v/>
      </c>
      <c r="I121" s="602"/>
      <c r="J121" s="602"/>
      <c r="K121" s="58" t="str">
        <f t="shared" si="90"/>
        <v/>
      </c>
      <c r="L121" s="58" t="str">
        <f t="shared" si="91"/>
        <v/>
      </c>
      <c r="M121" s="58" t="str">
        <f t="shared" si="92"/>
        <v/>
      </c>
      <c r="N121" s="58" t="str">
        <f t="shared" si="93"/>
        <v/>
      </c>
      <c r="O121" s="211" t="str">
        <f>IF($C121="","",VLOOKUP($K121,'2.年齢給'!$B$7:$C$53,2))</f>
        <v/>
      </c>
      <c r="P121" s="211" t="str">
        <f>IF($C121="","",INDEX('6.参照データ'!$D$6:$AW$36,MATCH($F121,'6.参照データ'!$D$6:$D$36,0),MATCH($H121,'6.参照データ'!$D$6:$AW$6,0)))</f>
        <v/>
      </c>
      <c r="Q121" s="603" t="s">
        <v>71</v>
      </c>
      <c r="R121" s="603"/>
      <c r="S121" s="61" t="str">
        <f t="shared" si="82"/>
        <v/>
      </c>
      <c r="T121" s="604"/>
      <c r="U121" s="604"/>
      <c r="V121" s="604"/>
      <c r="W121" s="604"/>
      <c r="X121" s="65" t="str">
        <f t="shared" si="94"/>
        <v/>
      </c>
      <c r="Y121" s="66" t="str">
        <f t="shared" si="95"/>
        <v/>
      </c>
      <c r="Z121" s="131" t="str">
        <f t="shared" si="96"/>
        <v/>
      </c>
      <c r="AA121" s="131" t="str">
        <f t="shared" si="97"/>
        <v/>
      </c>
      <c r="AB121" s="39" t="str">
        <f>IF($C121="","",IF($Z121&gt;$AA$7,0,VLOOKUP($Z121,'2.年齢給'!$B$7:$C$53,2)))</f>
        <v/>
      </c>
      <c r="AC121" s="125" t="str">
        <f t="shared" si="98"/>
        <v/>
      </c>
      <c r="AD121" s="606"/>
      <c r="AE121" s="77" t="str">
        <f t="shared" si="83"/>
        <v/>
      </c>
      <c r="AF121" s="27" t="str">
        <f t="shared" si="99"/>
        <v/>
      </c>
      <c r="AG121" s="27" t="str">
        <f>IF($AE121="","",VLOOKUP($AE121,'4.号俸表設計'!$V$4:$AF$13,10,FALSE))</f>
        <v/>
      </c>
      <c r="AH121" s="27" t="str">
        <f t="shared" si="84"/>
        <v/>
      </c>
      <c r="AI121" s="27" t="str">
        <f t="shared" si="100"/>
        <v/>
      </c>
      <c r="AJ121" s="27" t="str">
        <f t="shared" si="85"/>
        <v/>
      </c>
      <c r="AK121" s="33" t="str">
        <f>IF($C121="","",INDEX('6.参照データ'!$D$6:$AW$36,MATCH($AI121,'6.参照データ'!$D$6:$D$36,0),MATCH($AJ121,'6.参照データ'!$D$6:$AW$6,0)))</f>
        <v/>
      </c>
      <c r="AL121" s="33" t="str">
        <f t="shared" si="101"/>
        <v/>
      </c>
      <c r="AM121" s="27" t="str">
        <f t="shared" si="86"/>
        <v/>
      </c>
      <c r="AN121" s="606"/>
      <c r="AO121" s="168" t="str">
        <f t="shared" si="87"/>
        <v/>
      </c>
      <c r="AP121" s="27" t="str">
        <f t="shared" si="88"/>
        <v/>
      </c>
      <c r="AQ121" s="31" t="str">
        <f>IF($C121="","",IF($AD121="","",IF($AO121=AM121,0,VLOOKUP($AO121,'4.号俸表設計'!$V$20:$X$29,3,FALSE)-VLOOKUP('1.メイン'!$AM121,'4.号俸表設計'!$V$20:$X$29,3,FALSE))))</f>
        <v/>
      </c>
      <c r="AR121" s="27" t="str">
        <f>IF($C121="","",IF($AM121=$AO121,0,VLOOKUP($AO121,'4.号俸表設計'!$V$4:$AF$13,2,FALSE)))</f>
        <v/>
      </c>
      <c r="AS121" s="27" t="str">
        <f t="shared" si="102"/>
        <v/>
      </c>
      <c r="AT121" s="27" t="str">
        <f>IF($AO121="","",IF($AS121=0,0,ROUNDUP($AS121/VLOOKUP('1.メイン'!$AO121,'4.号俸表設計'!$V$4:$AF$13,3,FALSE),0)+1))</f>
        <v/>
      </c>
      <c r="AU121" s="27" t="str">
        <f t="shared" si="103"/>
        <v/>
      </c>
      <c r="AV121" s="31" t="str">
        <f>IF($AO121="","",($AU121-1)*VLOOKUP($AO121,'4.号俸表設計'!$V$4:$AF$13,3,FALSE))</f>
        <v/>
      </c>
      <c r="AW121" s="31" t="str">
        <f t="shared" si="89"/>
        <v/>
      </c>
      <c r="AX121" s="31" t="str">
        <f>IF($AO121="","",IF($AW121&lt;=0,0,ROUNDUP($AW121/VLOOKUP($AO121,'4.号俸表設計'!$V$4:$AF$13,6,FALSE),0)))</f>
        <v/>
      </c>
      <c r="AY121" s="31" t="str">
        <f t="shared" si="104"/>
        <v/>
      </c>
      <c r="AZ121" s="168" t="str">
        <f t="shared" si="105"/>
        <v/>
      </c>
      <c r="BA121" s="27" t="str">
        <f>IF($AO121="","",VLOOKUP($AO121,'4.号俸表設計'!$V$4:$AF$13,9,FALSE))</f>
        <v/>
      </c>
      <c r="BB121" s="27" t="str">
        <f>IF($AO121="","",VLOOKUP($AO121,'4.号俸表設計'!$V$4:$AF$13,10,FALSE))</f>
        <v/>
      </c>
      <c r="BC121" s="33" t="str">
        <f>IF($C121="","",INDEX('6.参照データ'!$D$6:$AW$35,MATCH($AZ121,'6.参照データ'!$D$6:$D$35,0),MATCH($AP121,'6.参照データ'!$D$6:$AW$6,0)))</f>
        <v/>
      </c>
      <c r="BD121" s="33" t="str">
        <f t="shared" si="106"/>
        <v/>
      </c>
      <c r="BE121" s="33" t="str">
        <f t="shared" si="107"/>
        <v/>
      </c>
      <c r="BF121" s="607"/>
      <c r="BG121" s="33" t="str">
        <f t="shared" si="108"/>
        <v/>
      </c>
      <c r="BH121" s="33" t="str">
        <f t="shared" si="109"/>
        <v/>
      </c>
      <c r="BI121" s="33" t="str">
        <f t="shared" si="110"/>
        <v/>
      </c>
      <c r="BJ121" s="148" t="str">
        <f t="shared" si="111"/>
        <v/>
      </c>
      <c r="BK121" s="604"/>
      <c r="BL121" s="604"/>
      <c r="BM121" s="604"/>
      <c r="BN121" s="604"/>
      <c r="BO121" s="151" t="str">
        <f t="shared" si="112"/>
        <v/>
      </c>
      <c r="BP121" s="33" t="str">
        <f t="shared" si="113"/>
        <v/>
      </c>
      <c r="BQ121" s="180" t="str">
        <f t="shared" si="114"/>
        <v/>
      </c>
      <c r="BR121" s="185" t="str">
        <f t="shared" si="115"/>
        <v/>
      </c>
    </row>
    <row r="122" spans="1:70" x14ac:dyDescent="0.2">
      <c r="A122" s="71" t="str">
        <f>IF(C122="","",COUNTA($C$10:C122))</f>
        <v/>
      </c>
      <c r="B122" s="598"/>
      <c r="C122" s="598"/>
      <c r="D122" s="599"/>
      <c r="E122" s="600"/>
      <c r="F122" s="601"/>
      <c r="G122" s="601"/>
      <c r="H122" s="203" t="str">
        <f t="shared" si="81"/>
        <v/>
      </c>
      <c r="I122" s="602"/>
      <c r="J122" s="602"/>
      <c r="K122" s="58" t="str">
        <f t="shared" si="90"/>
        <v/>
      </c>
      <c r="L122" s="58" t="str">
        <f t="shared" si="91"/>
        <v/>
      </c>
      <c r="M122" s="58" t="str">
        <f t="shared" si="92"/>
        <v/>
      </c>
      <c r="N122" s="58" t="str">
        <f t="shared" si="93"/>
        <v/>
      </c>
      <c r="O122" s="211" t="str">
        <f>IF($C122="","",VLOOKUP($K122,'2.年齢給'!$B$7:$C$53,2))</f>
        <v/>
      </c>
      <c r="P122" s="211" t="str">
        <f>IF($C122="","",INDEX('6.参照データ'!$D$6:$AW$36,MATCH($F122,'6.参照データ'!$D$6:$D$36,0),MATCH($H122,'6.参照データ'!$D$6:$AW$6,0)))</f>
        <v/>
      </c>
      <c r="Q122" s="603" t="s">
        <v>71</v>
      </c>
      <c r="R122" s="603"/>
      <c r="S122" s="61" t="str">
        <f t="shared" si="82"/>
        <v/>
      </c>
      <c r="T122" s="604"/>
      <c r="U122" s="604"/>
      <c r="V122" s="604"/>
      <c r="W122" s="604"/>
      <c r="X122" s="65" t="str">
        <f t="shared" si="94"/>
        <v/>
      </c>
      <c r="Y122" s="66" t="str">
        <f t="shared" si="95"/>
        <v/>
      </c>
      <c r="Z122" s="131" t="str">
        <f t="shared" si="96"/>
        <v/>
      </c>
      <c r="AA122" s="131" t="str">
        <f t="shared" si="97"/>
        <v/>
      </c>
      <c r="AB122" s="39" t="str">
        <f>IF($C122="","",IF($Z122&gt;$AA$7,0,VLOOKUP($Z122,'2.年齢給'!$B$7:$C$53,2)))</f>
        <v/>
      </c>
      <c r="AC122" s="125" t="str">
        <f t="shared" si="98"/>
        <v/>
      </c>
      <c r="AD122" s="606"/>
      <c r="AE122" s="77" t="str">
        <f t="shared" si="83"/>
        <v/>
      </c>
      <c r="AF122" s="27" t="str">
        <f t="shared" si="99"/>
        <v/>
      </c>
      <c r="AG122" s="27" t="str">
        <f>IF($AE122="","",VLOOKUP($AE122,'4.号俸表設計'!$V$4:$AF$13,10,FALSE))</f>
        <v/>
      </c>
      <c r="AH122" s="27" t="str">
        <f t="shared" si="84"/>
        <v/>
      </c>
      <c r="AI122" s="27" t="str">
        <f t="shared" si="100"/>
        <v/>
      </c>
      <c r="AJ122" s="27" t="str">
        <f t="shared" si="85"/>
        <v/>
      </c>
      <c r="AK122" s="33" t="str">
        <f>IF($C122="","",INDEX('6.参照データ'!$D$6:$AW$36,MATCH($AI122,'6.参照データ'!$D$6:$D$36,0),MATCH($AJ122,'6.参照データ'!$D$6:$AW$6,0)))</f>
        <v/>
      </c>
      <c r="AL122" s="33" t="str">
        <f t="shared" si="101"/>
        <v/>
      </c>
      <c r="AM122" s="27" t="str">
        <f t="shared" si="86"/>
        <v/>
      </c>
      <c r="AN122" s="606"/>
      <c r="AO122" s="168" t="str">
        <f t="shared" si="87"/>
        <v/>
      </c>
      <c r="AP122" s="27" t="str">
        <f t="shared" si="88"/>
        <v/>
      </c>
      <c r="AQ122" s="31" t="str">
        <f>IF($C122="","",IF($AD122="","",IF($AO122=AM122,0,VLOOKUP($AO122,'4.号俸表設計'!$V$20:$X$29,3,FALSE)-VLOOKUP('1.メイン'!$AM122,'4.号俸表設計'!$V$20:$X$29,3,FALSE))))</f>
        <v/>
      </c>
      <c r="AR122" s="27" t="str">
        <f>IF($C122="","",IF($AM122=$AO122,0,VLOOKUP($AO122,'4.号俸表設計'!$V$4:$AF$13,2,FALSE)))</f>
        <v/>
      </c>
      <c r="AS122" s="27" t="str">
        <f t="shared" si="102"/>
        <v/>
      </c>
      <c r="AT122" s="27" t="str">
        <f>IF($AO122="","",IF($AS122=0,0,ROUNDUP($AS122/VLOOKUP('1.メイン'!$AO122,'4.号俸表設計'!$V$4:$AF$13,3,FALSE),0)+1))</f>
        <v/>
      </c>
      <c r="AU122" s="27" t="str">
        <f t="shared" si="103"/>
        <v/>
      </c>
      <c r="AV122" s="31" t="str">
        <f>IF($AO122="","",($AU122-1)*VLOOKUP($AO122,'4.号俸表設計'!$V$4:$AF$13,3,FALSE))</f>
        <v/>
      </c>
      <c r="AW122" s="31" t="str">
        <f t="shared" si="89"/>
        <v/>
      </c>
      <c r="AX122" s="31" t="str">
        <f>IF($AO122="","",IF($AW122&lt;=0,0,ROUNDUP($AW122/VLOOKUP($AO122,'4.号俸表設計'!$V$4:$AF$13,6,FALSE),0)))</f>
        <v/>
      </c>
      <c r="AY122" s="31" t="str">
        <f t="shared" si="104"/>
        <v/>
      </c>
      <c r="AZ122" s="168" t="str">
        <f t="shared" si="105"/>
        <v/>
      </c>
      <c r="BA122" s="27" t="str">
        <f>IF($AO122="","",VLOOKUP($AO122,'4.号俸表設計'!$V$4:$AF$13,9,FALSE))</f>
        <v/>
      </c>
      <c r="BB122" s="27" t="str">
        <f>IF($AO122="","",VLOOKUP($AO122,'4.号俸表設計'!$V$4:$AF$13,10,FALSE))</f>
        <v/>
      </c>
      <c r="BC122" s="33" t="str">
        <f>IF($C122="","",INDEX('6.参照データ'!$D$6:$AW$35,MATCH($AZ122,'6.参照データ'!$D$6:$D$35,0),MATCH($AP122,'6.参照データ'!$D$6:$AW$6,0)))</f>
        <v/>
      </c>
      <c r="BD122" s="33" t="str">
        <f t="shared" si="106"/>
        <v/>
      </c>
      <c r="BE122" s="33" t="str">
        <f t="shared" si="107"/>
        <v/>
      </c>
      <c r="BF122" s="607"/>
      <c r="BG122" s="33" t="str">
        <f t="shared" si="108"/>
        <v/>
      </c>
      <c r="BH122" s="33" t="str">
        <f t="shared" si="109"/>
        <v/>
      </c>
      <c r="BI122" s="33" t="str">
        <f t="shared" si="110"/>
        <v/>
      </c>
      <c r="BJ122" s="148" t="str">
        <f t="shared" si="111"/>
        <v/>
      </c>
      <c r="BK122" s="604"/>
      <c r="BL122" s="604"/>
      <c r="BM122" s="604"/>
      <c r="BN122" s="604"/>
      <c r="BO122" s="151" t="str">
        <f t="shared" si="112"/>
        <v/>
      </c>
      <c r="BP122" s="33" t="str">
        <f t="shared" si="113"/>
        <v/>
      </c>
      <c r="BQ122" s="180" t="str">
        <f t="shared" si="114"/>
        <v/>
      </c>
      <c r="BR122" s="185" t="str">
        <f t="shared" si="115"/>
        <v/>
      </c>
    </row>
    <row r="123" spans="1:70" x14ac:dyDescent="0.2">
      <c r="A123" s="71" t="str">
        <f>IF(C123="","",COUNTA($C$10:C123))</f>
        <v/>
      </c>
      <c r="B123" s="598"/>
      <c r="C123" s="598"/>
      <c r="D123" s="599"/>
      <c r="E123" s="600"/>
      <c r="F123" s="601"/>
      <c r="G123" s="601"/>
      <c r="H123" s="203" t="str">
        <f t="shared" si="81"/>
        <v/>
      </c>
      <c r="I123" s="602"/>
      <c r="J123" s="602"/>
      <c r="K123" s="58" t="str">
        <f t="shared" si="90"/>
        <v/>
      </c>
      <c r="L123" s="58" t="str">
        <f t="shared" si="91"/>
        <v/>
      </c>
      <c r="M123" s="58" t="str">
        <f t="shared" si="92"/>
        <v/>
      </c>
      <c r="N123" s="58" t="str">
        <f t="shared" si="93"/>
        <v/>
      </c>
      <c r="O123" s="211" t="str">
        <f>IF($C123="","",VLOOKUP($K123,'2.年齢給'!$B$7:$C$53,2))</f>
        <v/>
      </c>
      <c r="P123" s="211" t="str">
        <f>IF($C123="","",INDEX('6.参照データ'!$D$6:$AW$36,MATCH($F123,'6.参照データ'!$D$6:$D$36,0),MATCH($H123,'6.参照データ'!$D$6:$AW$6,0)))</f>
        <v/>
      </c>
      <c r="Q123" s="603" t="s">
        <v>71</v>
      </c>
      <c r="R123" s="603"/>
      <c r="S123" s="61" t="str">
        <f t="shared" si="82"/>
        <v/>
      </c>
      <c r="T123" s="604"/>
      <c r="U123" s="604"/>
      <c r="V123" s="604"/>
      <c r="W123" s="604"/>
      <c r="X123" s="65" t="str">
        <f t="shared" si="94"/>
        <v/>
      </c>
      <c r="Y123" s="66" t="str">
        <f t="shared" si="95"/>
        <v/>
      </c>
      <c r="Z123" s="131" t="str">
        <f t="shared" si="96"/>
        <v/>
      </c>
      <c r="AA123" s="131" t="str">
        <f t="shared" si="97"/>
        <v/>
      </c>
      <c r="AB123" s="39" t="str">
        <f>IF($C123="","",IF($Z123&gt;$AA$7,0,VLOOKUP($Z123,'2.年齢給'!$B$7:$C$53,2)))</f>
        <v/>
      </c>
      <c r="AC123" s="125" t="str">
        <f t="shared" si="98"/>
        <v/>
      </c>
      <c r="AD123" s="606"/>
      <c r="AE123" s="77" t="str">
        <f t="shared" si="83"/>
        <v/>
      </c>
      <c r="AF123" s="27" t="str">
        <f t="shared" si="99"/>
        <v/>
      </c>
      <c r="AG123" s="27" t="str">
        <f>IF($AE123="","",VLOOKUP($AE123,'4.号俸表設計'!$V$4:$AF$13,10,FALSE))</f>
        <v/>
      </c>
      <c r="AH123" s="27" t="str">
        <f t="shared" si="84"/>
        <v/>
      </c>
      <c r="AI123" s="27" t="str">
        <f t="shared" si="100"/>
        <v/>
      </c>
      <c r="AJ123" s="27" t="str">
        <f t="shared" si="85"/>
        <v/>
      </c>
      <c r="AK123" s="33" t="str">
        <f>IF($C123="","",INDEX('6.参照データ'!$D$6:$AW$36,MATCH($AI123,'6.参照データ'!$D$6:$D$36,0),MATCH($AJ123,'6.参照データ'!$D$6:$AW$6,0)))</f>
        <v/>
      </c>
      <c r="AL123" s="33" t="str">
        <f t="shared" si="101"/>
        <v/>
      </c>
      <c r="AM123" s="27" t="str">
        <f t="shared" si="86"/>
        <v/>
      </c>
      <c r="AN123" s="606"/>
      <c r="AO123" s="168" t="str">
        <f t="shared" si="87"/>
        <v/>
      </c>
      <c r="AP123" s="27" t="str">
        <f t="shared" si="88"/>
        <v/>
      </c>
      <c r="AQ123" s="31" t="str">
        <f>IF($C123="","",IF($AD123="","",IF($AO123=AM123,0,VLOOKUP($AO123,'4.号俸表設計'!$V$20:$X$29,3,FALSE)-VLOOKUP('1.メイン'!$AM123,'4.号俸表設計'!$V$20:$X$29,3,FALSE))))</f>
        <v/>
      </c>
      <c r="AR123" s="27" t="str">
        <f>IF($C123="","",IF($AM123=$AO123,0,VLOOKUP($AO123,'4.号俸表設計'!$V$4:$AF$13,2,FALSE)))</f>
        <v/>
      </c>
      <c r="AS123" s="27" t="str">
        <f t="shared" si="102"/>
        <v/>
      </c>
      <c r="AT123" s="27" t="str">
        <f>IF($AO123="","",IF($AS123=0,0,ROUNDUP($AS123/VLOOKUP('1.メイン'!$AO123,'4.号俸表設計'!$V$4:$AF$13,3,FALSE),0)+1))</f>
        <v/>
      </c>
      <c r="AU123" s="27" t="str">
        <f t="shared" si="103"/>
        <v/>
      </c>
      <c r="AV123" s="31" t="str">
        <f>IF($AO123="","",($AU123-1)*VLOOKUP($AO123,'4.号俸表設計'!$V$4:$AF$13,3,FALSE))</f>
        <v/>
      </c>
      <c r="AW123" s="31" t="str">
        <f t="shared" si="89"/>
        <v/>
      </c>
      <c r="AX123" s="31" t="str">
        <f>IF($AO123="","",IF($AW123&lt;=0,0,ROUNDUP($AW123/VLOOKUP($AO123,'4.号俸表設計'!$V$4:$AF$13,6,FALSE),0)))</f>
        <v/>
      </c>
      <c r="AY123" s="31" t="str">
        <f t="shared" si="104"/>
        <v/>
      </c>
      <c r="AZ123" s="168" t="str">
        <f t="shared" si="105"/>
        <v/>
      </c>
      <c r="BA123" s="27" t="str">
        <f>IF($AO123="","",VLOOKUP($AO123,'4.号俸表設計'!$V$4:$AF$13,9,FALSE))</f>
        <v/>
      </c>
      <c r="BB123" s="27" t="str">
        <f>IF($AO123="","",VLOOKUP($AO123,'4.号俸表設計'!$V$4:$AF$13,10,FALSE))</f>
        <v/>
      </c>
      <c r="BC123" s="33" t="str">
        <f>IF($C123="","",INDEX('6.参照データ'!$D$6:$AW$35,MATCH($AZ123,'6.参照データ'!$D$6:$D$35,0),MATCH($AP123,'6.参照データ'!$D$6:$AW$6,0)))</f>
        <v/>
      </c>
      <c r="BD123" s="33" t="str">
        <f t="shared" si="106"/>
        <v/>
      </c>
      <c r="BE123" s="33" t="str">
        <f t="shared" si="107"/>
        <v/>
      </c>
      <c r="BF123" s="607"/>
      <c r="BG123" s="33" t="str">
        <f t="shared" si="108"/>
        <v/>
      </c>
      <c r="BH123" s="33" t="str">
        <f t="shared" si="109"/>
        <v/>
      </c>
      <c r="BI123" s="33" t="str">
        <f t="shared" si="110"/>
        <v/>
      </c>
      <c r="BJ123" s="148" t="str">
        <f t="shared" si="111"/>
        <v/>
      </c>
      <c r="BK123" s="604"/>
      <c r="BL123" s="604"/>
      <c r="BM123" s="604"/>
      <c r="BN123" s="604"/>
      <c r="BO123" s="151" t="str">
        <f t="shared" si="112"/>
        <v/>
      </c>
      <c r="BP123" s="33" t="str">
        <f t="shared" si="113"/>
        <v/>
      </c>
      <c r="BQ123" s="180" t="str">
        <f t="shared" si="114"/>
        <v/>
      </c>
      <c r="BR123" s="185" t="str">
        <f t="shared" si="115"/>
        <v/>
      </c>
    </row>
    <row r="124" spans="1:70" x14ac:dyDescent="0.2">
      <c r="A124" s="71" t="str">
        <f>IF(C124="","",COUNTA($C$10:C124))</f>
        <v/>
      </c>
      <c r="B124" s="598"/>
      <c r="C124" s="598"/>
      <c r="D124" s="599"/>
      <c r="E124" s="600"/>
      <c r="F124" s="601"/>
      <c r="G124" s="601"/>
      <c r="H124" s="203" t="str">
        <f t="shared" si="81"/>
        <v/>
      </c>
      <c r="I124" s="602"/>
      <c r="J124" s="602"/>
      <c r="K124" s="58" t="str">
        <f t="shared" si="90"/>
        <v/>
      </c>
      <c r="L124" s="58" t="str">
        <f t="shared" si="91"/>
        <v/>
      </c>
      <c r="M124" s="58" t="str">
        <f t="shared" si="92"/>
        <v/>
      </c>
      <c r="N124" s="58" t="str">
        <f t="shared" si="93"/>
        <v/>
      </c>
      <c r="O124" s="211" t="str">
        <f>IF($C124="","",VLOOKUP($K124,'2.年齢給'!$B$7:$C$53,2))</f>
        <v/>
      </c>
      <c r="P124" s="211" t="str">
        <f>IF($C124="","",INDEX('6.参照データ'!$D$6:$AW$36,MATCH($F124,'6.参照データ'!$D$6:$D$36,0),MATCH($H124,'6.参照データ'!$D$6:$AW$6,0)))</f>
        <v/>
      </c>
      <c r="Q124" s="603" t="s">
        <v>71</v>
      </c>
      <c r="R124" s="603"/>
      <c r="S124" s="61" t="str">
        <f t="shared" si="82"/>
        <v/>
      </c>
      <c r="T124" s="604"/>
      <c r="U124" s="604"/>
      <c r="V124" s="604"/>
      <c r="W124" s="604"/>
      <c r="X124" s="65" t="str">
        <f t="shared" si="94"/>
        <v/>
      </c>
      <c r="Y124" s="66" t="str">
        <f t="shared" si="95"/>
        <v/>
      </c>
      <c r="Z124" s="131" t="str">
        <f t="shared" si="96"/>
        <v/>
      </c>
      <c r="AA124" s="131" t="str">
        <f t="shared" si="97"/>
        <v/>
      </c>
      <c r="AB124" s="39" t="str">
        <f>IF($C124="","",IF($Z124&gt;$AA$7,0,VLOOKUP($Z124,'2.年齢給'!$B$7:$C$53,2)))</f>
        <v/>
      </c>
      <c r="AC124" s="125" t="str">
        <f t="shared" si="98"/>
        <v/>
      </c>
      <c r="AD124" s="606"/>
      <c r="AE124" s="77" t="str">
        <f t="shared" si="83"/>
        <v/>
      </c>
      <c r="AF124" s="27" t="str">
        <f t="shared" si="99"/>
        <v/>
      </c>
      <c r="AG124" s="27" t="str">
        <f>IF($AE124="","",VLOOKUP($AE124,'4.号俸表設計'!$V$4:$AF$13,10,FALSE))</f>
        <v/>
      </c>
      <c r="AH124" s="27" t="str">
        <f t="shared" si="84"/>
        <v/>
      </c>
      <c r="AI124" s="27" t="str">
        <f t="shared" si="100"/>
        <v/>
      </c>
      <c r="AJ124" s="27" t="str">
        <f t="shared" si="85"/>
        <v/>
      </c>
      <c r="AK124" s="33" t="str">
        <f>IF($C124="","",INDEX('6.参照データ'!$D$6:$AW$36,MATCH($AI124,'6.参照データ'!$D$6:$D$36,0),MATCH($AJ124,'6.参照データ'!$D$6:$AW$6,0)))</f>
        <v/>
      </c>
      <c r="AL124" s="33" t="str">
        <f t="shared" si="101"/>
        <v/>
      </c>
      <c r="AM124" s="27" t="str">
        <f t="shared" si="86"/>
        <v/>
      </c>
      <c r="AN124" s="606"/>
      <c r="AO124" s="168" t="str">
        <f t="shared" si="87"/>
        <v/>
      </c>
      <c r="AP124" s="27" t="str">
        <f t="shared" si="88"/>
        <v/>
      </c>
      <c r="AQ124" s="31" t="str">
        <f>IF($C124="","",IF($AD124="","",IF($AO124=AM124,0,VLOOKUP($AO124,'4.号俸表設計'!$V$20:$X$29,3,FALSE)-VLOOKUP('1.メイン'!$AM124,'4.号俸表設計'!$V$20:$X$29,3,FALSE))))</f>
        <v/>
      </c>
      <c r="AR124" s="27" t="str">
        <f>IF($C124="","",IF($AM124=$AO124,0,VLOOKUP($AO124,'4.号俸表設計'!$V$4:$AF$13,2,FALSE)))</f>
        <v/>
      </c>
      <c r="AS124" s="27" t="str">
        <f t="shared" si="102"/>
        <v/>
      </c>
      <c r="AT124" s="27" t="str">
        <f>IF($AO124="","",IF($AS124=0,0,ROUNDUP($AS124/VLOOKUP('1.メイン'!$AO124,'4.号俸表設計'!$V$4:$AF$13,3,FALSE),0)+1))</f>
        <v/>
      </c>
      <c r="AU124" s="27" t="str">
        <f t="shared" si="103"/>
        <v/>
      </c>
      <c r="AV124" s="31" t="str">
        <f>IF($AO124="","",($AU124-1)*VLOOKUP($AO124,'4.号俸表設計'!$V$4:$AF$13,3,FALSE))</f>
        <v/>
      </c>
      <c r="AW124" s="31" t="str">
        <f t="shared" si="89"/>
        <v/>
      </c>
      <c r="AX124" s="31" t="str">
        <f>IF($AO124="","",IF($AW124&lt;=0,0,ROUNDUP($AW124/VLOOKUP($AO124,'4.号俸表設計'!$V$4:$AF$13,6,FALSE),0)))</f>
        <v/>
      </c>
      <c r="AY124" s="31" t="str">
        <f t="shared" si="104"/>
        <v/>
      </c>
      <c r="AZ124" s="168" t="str">
        <f t="shared" si="105"/>
        <v/>
      </c>
      <c r="BA124" s="27" t="str">
        <f>IF($AO124="","",VLOOKUP($AO124,'4.号俸表設計'!$V$4:$AF$13,9,FALSE))</f>
        <v/>
      </c>
      <c r="BB124" s="27" t="str">
        <f>IF($AO124="","",VLOOKUP($AO124,'4.号俸表設計'!$V$4:$AF$13,10,FALSE))</f>
        <v/>
      </c>
      <c r="BC124" s="33" t="str">
        <f>IF($C124="","",INDEX('6.参照データ'!$D$6:$AW$35,MATCH($AZ124,'6.参照データ'!$D$6:$D$35,0),MATCH($AP124,'6.参照データ'!$D$6:$AW$6,0)))</f>
        <v/>
      </c>
      <c r="BD124" s="33" t="str">
        <f t="shared" si="106"/>
        <v/>
      </c>
      <c r="BE124" s="33" t="str">
        <f t="shared" si="107"/>
        <v/>
      </c>
      <c r="BF124" s="607"/>
      <c r="BG124" s="33" t="str">
        <f t="shared" si="108"/>
        <v/>
      </c>
      <c r="BH124" s="33" t="str">
        <f t="shared" si="109"/>
        <v/>
      </c>
      <c r="BI124" s="33" t="str">
        <f t="shared" si="110"/>
        <v/>
      </c>
      <c r="BJ124" s="148" t="str">
        <f t="shared" si="111"/>
        <v/>
      </c>
      <c r="BK124" s="604"/>
      <c r="BL124" s="604"/>
      <c r="BM124" s="604"/>
      <c r="BN124" s="604"/>
      <c r="BO124" s="151" t="str">
        <f t="shared" si="112"/>
        <v/>
      </c>
      <c r="BP124" s="33" t="str">
        <f t="shared" si="113"/>
        <v/>
      </c>
      <c r="BQ124" s="180" t="str">
        <f t="shared" si="114"/>
        <v/>
      </c>
      <c r="BR124" s="185" t="str">
        <f t="shared" si="115"/>
        <v/>
      </c>
    </row>
    <row r="125" spans="1:70" x14ac:dyDescent="0.2">
      <c r="A125" s="71" t="str">
        <f>IF(C125="","",COUNTA($C$10:C125))</f>
        <v/>
      </c>
      <c r="B125" s="598"/>
      <c r="C125" s="598"/>
      <c r="D125" s="599"/>
      <c r="E125" s="600"/>
      <c r="F125" s="601"/>
      <c r="G125" s="601"/>
      <c r="H125" s="203" t="str">
        <f t="shared" si="81"/>
        <v/>
      </c>
      <c r="I125" s="602"/>
      <c r="J125" s="602"/>
      <c r="K125" s="58" t="str">
        <f t="shared" si="90"/>
        <v/>
      </c>
      <c r="L125" s="58" t="str">
        <f t="shared" si="91"/>
        <v/>
      </c>
      <c r="M125" s="58" t="str">
        <f t="shared" si="92"/>
        <v/>
      </c>
      <c r="N125" s="58" t="str">
        <f t="shared" si="93"/>
        <v/>
      </c>
      <c r="O125" s="211" t="str">
        <f>IF($C125="","",VLOOKUP($K125,'2.年齢給'!$B$7:$C$53,2))</f>
        <v/>
      </c>
      <c r="P125" s="211" t="str">
        <f>IF($C125="","",INDEX('6.参照データ'!$D$6:$AW$36,MATCH($F125,'6.参照データ'!$D$6:$D$36,0),MATCH($H125,'6.参照データ'!$D$6:$AW$6,0)))</f>
        <v/>
      </c>
      <c r="Q125" s="603" t="s">
        <v>71</v>
      </c>
      <c r="R125" s="603"/>
      <c r="S125" s="61" t="str">
        <f t="shared" si="82"/>
        <v/>
      </c>
      <c r="T125" s="604"/>
      <c r="U125" s="604"/>
      <c r="V125" s="604"/>
      <c r="W125" s="604"/>
      <c r="X125" s="65" t="str">
        <f t="shared" si="94"/>
        <v/>
      </c>
      <c r="Y125" s="66" t="str">
        <f t="shared" si="95"/>
        <v/>
      </c>
      <c r="Z125" s="131" t="str">
        <f t="shared" si="96"/>
        <v/>
      </c>
      <c r="AA125" s="131" t="str">
        <f t="shared" si="97"/>
        <v/>
      </c>
      <c r="AB125" s="39" t="str">
        <f>IF($C125="","",IF($Z125&gt;$AA$7,0,VLOOKUP($Z125,'2.年齢給'!$B$7:$C$53,2)))</f>
        <v/>
      </c>
      <c r="AC125" s="125" t="str">
        <f t="shared" si="98"/>
        <v/>
      </c>
      <c r="AD125" s="606"/>
      <c r="AE125" s="77" t="str">
        <f t="shared" si="83"/>
        <v/>
      </c>
      <c r="AF125" s="27" t="str">
        <f t="shared" si="99"/>
        <v/>
      </c>
      <c r="AG125" s="27" t="str">
        <f>IF($AE125="","",VLOOKUP($AE125,'4.号俸表設計'!$V$4:$AF$13,10,FALSE))</f>
        <v/>
      </c>
      <c r="AH125" s="27" t="str">
        <f t="shared" si="84"/>
        <v/>
      </c>
      <c r="AI125" s="27" t="str">
        <f t="shared" si="100"/>
        <v/>
      </c>
      <c r="AJ125" s="27" t="str">
        <f t="shared" si="85"/>
        <v/>
      </c>
      <c r="AK125" s="33" t="str">
        <f>IF($C125="","",INDEX('6.参照データ'!$D$6:$AW$36,MATCH($AI125,'6.参照データ'!$D$6:$D$36,0),MATCH($AJ125,'6.参照データ'!$D$6:$AW$6,0)))</f>
        <v/>
      </c>
      <c r="AL125" s="33" t="str">
        <f t="shared" si="101"/>
        <v/>
      </c>
      <c r="AM125" s="27" t="str">
        <f t="shared" si="86"/>
        <v/>
      </c>
      <c r="AN125" s="606"/>
      <c r="AO125" s="168" t="str">
        <f t="shared" si="87"/>
        <v/>
      </c>
      <c r="AP125" s="27" t="str">
        <f t="shared" si="88"/>
        <v/>
      </c>
      <c r="AQ125" s="31" t="str">
        <f>IF($C125="","",IF($AD125="","",IF($AO125=AM125,0,VLOOKUP($AO125,'4.号俸表設計'!$V$20:$X$29,3,FALSE)-VLOOKUP('1.メイン'!$AM125,'4.号俸表設計'!$V$20:$X$29,3,FALSE))))</f>
        <v/>
      </c>
      <c r="AR125" s="27" t="str">
        <f>IF($C125="","",IF($AM125=$AO125,0,VLOOKUP($AO125,'4.号俸表設計'!$V$4:$AF$13,2,FALSE)))</f>
        <v/>
      </c>
      <c r="AS125" s="27" t="str">
        <f t="shared" si="102"/>
        <v/>
      </c>
      <c r="AT125" s="27" t="str">
        <f>IF($AO125="","",IF($AS125=0,0,ROUNDUP($AS125/VLOOKUP('1.メイン'!$AO125,'4.号俸表設計'!$V$4:$AF$13,3,FALSE),0)+1))</f>
        <v/>
      </c>
      <c r="AU125" s="27" t="str">
        <f t="shared" si="103"/>
        <v/>
      </c>
      <c r="AV125" s="31" t="str">
        <f>IF($AO125="","",($AU125-1)*VLOOKUP($AO125,'4.号俸表設計'!$V$4:$AF$13,3,FALSE))</f>
        <v/>
      </c>
      <c r="AW125" s="31" t="str">
        <f t="shared" si="89"/>
        <v/>
      </c>
      <c r="AX125" s="31" t="str">
        <f>IF($AO125="","",IF($AW125&lt;=0,0,ROUNDUP($AW125/VLOOKUP($AO125,'4.号俸表設計'!$V$4:$AF$13,6,FALSE),0)))</f>
        <v/>
      </c>
      <c r="AY125" s="31" t="str">
        <f t="shared" si="104"/>
        <v/>
      </c>
      <c r="AZ125" s="168" t="str">
        <f t="shared" si="105"/>
        <v/>
      </c>
      <c r="BA125" s="27" t="str">
        <f>IF($AO125="","",VLOOKUP($AO125,'4.号俸表設計'!$V$4:$AF$13,9,FALSE))</f>
        <v/>
      </c>
      <c r="BB125" s="27" t="str">
        <f>IF($AO125="","",VLOOKUP($AO125,'4.号俸表設計'!$V$4:$AF$13,10,FALSE))</f>
        <v/>
      </c>
      <c r="BC125" s="33" t="str">
        <f>IF($C125="","",INDEX('6.参照データ'!$D$6:$AW$35,MATCH($AZ125,'6.参照データ'!$D$6:$D$35,0),MATCH($AP125,'6.参照データ'!$D$6:$AW$6,0)))</f>
        <v/>
      </c>
      <c r="BD125" s="33" t="str">
        <f t="shared" si="106"/>
        <v/>
      </c>
      <c r="BE125" s="33" t="str">
        <f t="shared" si="107"/>
        <v/>
      </c>
      <c r="BF125" s="607"/>
      <c r="BG125" s="33" t="str">
        <f t="shared" si="108"/>
        <v/>
      </c>
      <c r="BH125" s="33" t="str">
        <f t="shared" si="109"/>
        <v/>
      </c>
      <c r="BI125" s="33" t="str">
        <f t="shared" si="110"/>
        <v/>
      </c>
      <c r="BJ125" s="148" t="str">
        <f t="shared" si="111"/>
        <v/>
      </c>
      <c r="BK125" s="604"/>
      <c r="BL125" s="604"/>
      <c r="BM125" s="604"/>
      <c r="BN125" s="604"/>
      <c r="BO125" s="151" t="str">
        <f t="shared" si="112"/>
        <v/>
      </c>
      <c r="BP125" s="33" t="str">
        <f t="shared" si="113"/>
        <v/>
      </c>
      <c r="BQ125" s="180" t="str">
        <f t="shared" si="114"/>
        <v/>
      </c>
      <c r="BR125" s="185" t="str">
        <f t="shared" si="115"/>
        <v/>
      </c>
    </row>
    <row r="126" spans="1:70" x14ac:dyDescent="0.2">
      <c r="A126" s="71" t="str">
        <f>IF(C126="","",COUNTA($C$10:C126))</f>
        <v/>
      </c>
      <c r="B126" s="598"/>
      <c r="C126" s="598"/>
      <c r="D126" s="599"/>
      <c r="E126" s="600"/>
      <c r="F126" s="601"/>
      <c r="G126" s="601"/>
      <c r="H126" s="203" t="str">
        <f t="shared" si="81"/>
        <v/>
      </c>
      <c r="I126" s="602"/>
      <c r="J126" s="602"/>
      <c r="K126" s="58" t="str">
        <f t="shared" si="90"/>
        <v/>
      </c>
      <c r="L126" s="58" t="str">
        <f t="shared" si="91"/>
        <v/>
      </c>
      <c r="M126" s="58" t="str">
        <f t="shared" si="92"/>
        <v/>
      </c>
      <c r="N126" s="58" t="str">
        <f t="shared" si="93"/>
        <v/>
      </c>
      <c r="O126" s="211" t="str">
        <f>IF($C126="","",VLOOKUP($K126,'2.年齢給'!$B$7:$C$53,2))</f>
        <v/>
      </c>
      <c r="P126" s="211" t="str">
        <f>IF($C126="","",INDEX('6.参照データ'!$D$6:$AW$36,MATCH($F126,'6.参照データ'!$D$6:$D$36,0),MATCH($H126,'6.参照データ'!$D$6:$AW$6,0)))</f>
        <v/>
      </c>
      <c r="Q126" s="603" t="s">
        <v>71</v>
      </c>
      <c r="R126" s="603"/>
      <c r="S126" s="61" t="str">
        <f t="shared" si="82"/>
        <v/>
      </c>
      <c r="T126" s="604"/>
      <c r="U126" s="604"/>
      <c r="V126" s="604"/>
      <c r="W126" s="604"/>
      <c r="X126" s="65" t="str">
        <f t="shared" si="94"/>
        <v/>
      </c>
      <c r="Y126" s="66" t="str">
        <f t="shared" si="95"/>
        <v/>
      </c>
      <c r="Z126" s="131" t="str">
        <f t="shared" si="96"/>
        <v/>
      </c>
      <c r="AA126" s="131" t="str">
        <f t="shared" si="97"/>
        <v/>
      </c>
      <c r="AB126" s="39" t="str">
        <f>IF($C126="","",IF($Z126&gt;$AA$7,0,VLOOKUP($Z126,'2.年齢給'!$B$7:$C$53,2)))</f>
        <v/>
      </c>
      <c r="AC126" s="125" t="str">
        <f t="shared" si="98"/>
        <v/>
      </c>
      <c r="AD126" s="606"/>
      <c r="AE126" s="77" t="str">
        <f t="shared" si="83"/>
        <v/>
      </c>
      <c r="AF126" s="27" t="str">
        <f t="shared" si="99"/>
        <v/>
      </c>
      <c r="AG126" s="27" t="str">
        <f>IF($AE126="","",VLOOKUP($AE126,'4.号俸表設計'!$V$4:$AF$13,10,FALSE))</f>
        <v/>
      </c>
      <c r="AH126" s="27" t="str">
        <f t="shared" si="84"/>
        <v/>
      </c>
      <c r="AI126" s="27" t="str">
        <f t="shared" si="100"/>
        <v/>
      </c>
      <c r="AJ126" s="27" t="str">
        <f t="shared" si="85"/>
        <v/>
      </c>
      <c r="AK126" s="33" t="str">
        <f>IF($C126="","",INDEX('6.参照データ'!$D$6:$AW$36,MATCH($AI126,'6.参照データ'!$D$6:$D$36,0),MATCH($AJ126,'6.参照データ'!$D$6:$AW$6,0)))</f>
        <v/>
      </c>
      <c r="AL126" s="33" t="str">
        <f t="shared" si="101"/>
        <v/>
      </c>
      <c r="AM126" s="27" t="str">
        <f t="shared" si="86"/>
        <v/>
      </c>
      <c r="AN126" s="606"/>
      <c r="AO126" s="168" t="str">
        <f t="shared" si="87"/>
        <v/>
      </c>
      <c r="AP126" s="27" t="str">
        <f t="shared" si="88"/>
        <v/>
      </c>
      <c r="AQ126" s="31" t="str">
        <f>IF($C126="","",IF($AD126="","",IF($AO126=AM126,0,VLOOKUP($AO126,'4.号俸表設計'!$V$20:$X$29,3,FALSE)-VLOOKUP('1.メイン'!$AM126,'4.号俸表設計'!$V$20:$X$29,3,FALSE))))</f>
        <v/>
      </c>
      <c r="AR126" s="27" t="str">
        <f>IF($C126="","",IF($AM126=$AO126,0,VLOOKUP($AO126,'4.号俸表設計'!$V$4:$AF$13,2,FALSE)))</f>
        <v/>
      </c>
      <c r="AS126" s="27" t="str">
        <f t="shared" si="102"/>
        <v/>
      </c>
      <c r="AT126" s="27" t="str">
        <f>IF($AO126="","",IF($AS126=0,0,ROUNDUP($AS126/VLOOKUP('1.メイン'!$AO126,'4.号俸表設計'!$V$4:$AF$13,3,FALSE),0)+1))</f>
        <v/>
      </c>
      <c r="AU126" s="27" t="str">
        <f t="shared" si="103"/>
        <v/>
      </c>
      <c r="AV126" s="31" t="str">
        <f>IF($AO126="","",($AU126-1)*VLOOKUP($AO126,'4.号俸表設計'!$V$4:$AF$13,3,FALSE))</f>
        <v/>
      </c>
      <c r="AW126" s="31" t="str">
        <f t="shared" si="89"/>
        <v/>
      </c>
      <c r="AX126" s="31" t="str">
        <f>IF($AO126="","",IF($AW126&lt;=0,0,ROUNDUP($AW126/VLOOKUP($AO126,'4.号俸表設計'!$V$4:$AF$13,6,FALSE),0)))</f>
        <v/>
      </c>
      <c r="AY126" s="31" t="str">
        <f t="shared" si="104"/>
        <v/>
      </c>
      <c r="AZ126" s="168" t="str">
        <f t="shared" si="105"/>
        <v/>
      </c>
      <c r="BA126" s="27" t="str">
        <f>IF($AO126="","",VLOOKUP($AO126,'4.号俸表設計'!$V$4:$AF$13,9,FALSE))</f>
        <v/>
      </c>
      <c r="BB126" s="27" t="str">
        <f>IF($AO126="","",VLOOKUP($AO126,'4.号俸表設計'!$V$4:$AF$13,10,FALSE))</f>
        <v/>
      </c>
      <c r="BC126" s="33" t="str">
        <f>IF($C126="","",INDEX('6.参照データ'!$D$6:$AW$35,MATCH($AZ126,'6.参照データ'!$D$6:$D$35,0),MATCH($AP126,'6.参照データ'!$D$6:$AW$6,0)))</f>
        <v/>
      </c>
      <c r="BD126" s="33" t="str">
        <f t="shared" si="106"/>
        <v/>
      </c>
      <c r="BE126" s="33" t="str">
        <f t="shared" si="107"/>
        <v/>
      </c>
      <c r="BF126" s="607"/>
      <c r="BG126" s="33" t="str">
        <f t="shared" si="108"/>
        <v/>
      </c>
      <c r="BH126" s="33" t="str">
        <f t="shared" si="109"/>
        <v/>
      </c>
      <c r="BI126" s="33" t="str">
        <f t="shared" si="110"/>
        <v/>
      </c>
      <c r="BJ126" s="148" t="str">
        <f t="shared" si="111"/>
        <v/>
      </c>
      <c r="BK126" s="604"/>
      <c r="BL126" s="604"/>
      <c r="BM126" s="604"/>
      <c r="BN126" s="604"/>
      <c r="BO126" s="151" t="str">
        <f t="shared" si="112"/>
        <v/>
      </c>
      <c r="BP126" s="33" t="str">
        <f t="shared" si="113"/>
        <v/>
      </c>
      <c r="BQ126" s="180" t="str">
        <f t="shared" si="114"/>
        <v/>
      </c>
      <c r="BR126" s="185" t="str">
        <f t="shared" si="115"/>
        <v/>
      </c>
    </row>
    <row r="127" spans="1:70" x14ac:dyDescent="0.2">
      <c r="A127" s="71" t="str">
        <f>IF(C127="","",COUNTA($C$10:C127))</f>
        <v/>
      </c>
      <c r="B127" s="598"/>
      <c r="C127" s="598"/>
      <c r="D127" s="599"/>
      <c r="E127" s="600"/>
      <c r="F127" s="601"/>
      <c r="G127" s="601"/>
      <c r="H127" s="203" t="str">
        <f t="shared" si="81"/>
        <v/>
      </c>
      <c r="I127" s="602"/>
      <c r="J127" s="602"/>
      <c r="K127" s="58" t="str">
        <f t="shared" si="90"/>
        <v/>
      </c>
      <c r="L127" s="58" t="str">
        <f t="shared" si="91"/>
        <v/>
      </c>
      <c r="M127" s="58" t="str">
        <f t="shared" si="92"/>
        <v/>
      </c>
      <c r="N127" s="58" t="str">
        <f t="shared" si="93"/>
        <v/>
      </c>
      <c r="O127" s="211" t="str">
        <f>IF($C127="","",VLOOKUP($K127,'2.年齢給'!$B$7:$C$53,2))</f>
        <v/>
      </c>
      <c r="P127" s="211" t="str">
        <f>IF($C127="","",INDEX('6.参照データ'!$D$6:$AW$36,MATCH($F127,'6.参照データ'!$D$6:$D$36,0),MATCH($H127,'6.参照データ'!$D$6:$AW$6,0)))</f>
        <v/>
      </c>
      <c r="Q127" s="603" t="s">
        <v>71</v>
      </c>
      <c r="R127" s="603"/>
      <c r="S127" s="61" t="str">
        <f t="shared" si="82"/>
        <v/>
      </c>
      <c r="T127" s="604"/>
      <c r="U127" s="604"/>
      <c r="V127" s="604"/>
      <c r="W127" s="604"/>
      <c r="X127" s="65" t="str">
        <f t="shared" si="94"/>
        <v/>
      </c>
      <c r="Y127" s="66" t="str">
        <f t="shared" si="95"/>
        <v/>
      </c>
      <c r="Z127" s="131" t="str">
        <f t="shared" si="96"/>
        <v/>
      </c>
      <c r="AA127" s="131" t="str">
        <f t="shared" si="97"/>
        <v/>
      </c>
      <c r="AB127" s="39" t="str">
        <f>IF($C127="","",IF($Z127&gt;$AA$7,0,VLOOKUP($Z127,'2.年齢給'!$B$7:$C$53,2)))</f>
        <v/>
      </c>
      <c r="AC127" s="125" t="str">
        <f t="shared" si="98"/>
        <v/>
      </c>
      <c r="AD127" s="606"/>
      <c r="AE127" s="77" t="str">
        <f t="shared" si="83"/>
        <v/>
      </c>
      <c r="AF127" s="27" t="str">
        <f t="shared" si="99"/>
        <v/>
      </c>
      <c r="AG127" s="27" t="str">
        <f>IF($AE127="","",VLOOKUP($AE127,'4.号俸表設計'!$V$4:$AF$13,10,FALSE))</f>
        <v/>
      </c>
      <c r="AH127" s="27" t="str">
        <f t="shared" si="84"/>
        <v/>
      </c>
      <c r="AI127" s="27" t="str">
        <f t="shared" si="100"/>
        <v/>
      </c>
      <c r="AJ127" s="27" t="str">
        <f t="shared" si="85"/>
        <v/>
      </c>
      <c r="AK127" s="33" t="str">
        <f>IF($C127="","",INDEX('6.参照データ'!$D$6:$AW$36,MATCH($AI127,'6.参照データ'!$D$6:$D$36,0),MATCH($AJ127,'6.参照データ'!$D$6:$AW$6,0)))</f>
        <v/>
      </c>
      <c r="AL127" s="33" t="str">
        <f t="shared" si="101"/>
        <v/>
      </c>
      <c r="AM127" s="27" t="str">
        <f t="shared" si="86"/>
        <v/>
      </c>
      <c r="AN127" s="606"/>
      <c r="AO127" s="168" t="str">
        <f t="shared" si="87"/>
        <v/>
      </c>
      <c r="AP127" s="27" t="str">
        <f t="shared" si="88"/>
        <v/>
      </c>
      <c r="AQ127" s="31" t="str">
        <f>IF($C127="","",IF($AD127="","",IF($AO127=AM127,0,VLOOKUP($AO127,'4.号俸表設計'!$V$20:$X$29,3,FALSE)-VLOOKUP('1.メイン'!$AM127,'4.号俸表設計'!$V$20:$X$29,3,FALSE))))</f>
        <v/>
      </c>
      <c r="AR127" s="27" t="str">
        <f>IF($C127="","",IF($AM127=$AO127,0,VLOOKUP($AO127,'4.号俸表設計'!$V$4:$AF$13,2,FALSE)))</f>
        <v/>
      </c>
      <c r="AS127" s="27" t="str">
        <f t="shared" si="102"/>
        <v/>
      </c>
      <c r="AT127" s="27" t="str">
        <f>IF($AO127="","",IF($AS127=0,0,ROUNDUP($AS127/VLOOKUP('1.メイン'!$AO127,'4.号俸表設計'!$V$4:$AF$13,3,FALSE),0)+1))</f>
        <v/>
      </c>
      <c r="AU127" s="27" t="str">
        <f t="shared" si="103"/>
        <v/>
      </c>
      <c r="AV127" s="31" t="str">
        <f>IF($AO127="","",($AU127-1)*VLOOKUP($AO127,'4.号俸表設計'!$V$4:$AF$13,3,FALSE))</f>
        <v/>
      </c>
      <c r="AW127" s="31" t="str">
        <f t="shared" si="89"/>
        <v/>
      </c>
      <c r="AX127" s="31" t="str">
        <f>IF($AO127="","",IF($AW127&lt;=0,0,ROUNDUP($AW127/VLOOKUP($AO127,'4.号俸表設計'!$V$4:$AF$13,6,FALSE),0)))</f>
        <v/>
      </c>
      <c r="AY127" s="31" t="str">
        <f t="shared" si="104"/>
        <v/>
      </c>
      <c r="AZ127" s="168" t="str">
        <f t="shared" si="105"/>
        <v/>
      </c>
      <c r="BA127" s="27" t="str">
        <f>IF($AO127="","",VLOOKUP($AO127,'4.号俸表設計'!$V$4:$AF$13,9,FALSE))</f>
        <v/>
      </c>
      <c r="BB127" s="27" t="str">
        <f>IF($AO127="","",VLOOKUP($AO127,'4.号俸表設計'!$V$4:$AF$13,10,FALSE))</f>
        <v/>
      </c>
      <c r="BC127" s="33" t="str">
        <f>IF($C127="","",INDEX('6.参照データ'!$D$6:$AW$35,MATCH($AZ127,'6.参照データ'!$D$6:$D$35,0),MATCH($AP127,'6.参照データ'!$D$6:$AW$6,0)))</f>
        <v/>
      </c>
      <c r="BD127" s="33" t="str">
        <f t="shared" si="106"/>
        <v/>
      </c>
      <c r="BE127" s="33" t="str">
        <f t="shared" si="107"/>
        <v/>
      </c>
      <c r="BF127" s="607"/>
      <c r="BG127" s="33" t="str">
        <f t="shared" si="108"/>
        <v/>
      </c>
      <c r="BH127" s="33" t="str">
        <f t="shared" si="109"/>
        <v/>
      </c>
      <c r="BI127" s="33" t="str">
        <f t="shared" si="110"/>
        <v/>
      </c>
      <c r="BJ127" s="148" t="str">
        <f t="shared" si="111"/>
        <v/>
      </c>
      <c r="BK127" s="604"/>
      <c r="BL127" s="604"/>
      <c r="BM127" s="604"/>
      <c r="BN127" s="604"/>
      <c r="BO127" s="151" t="str">
        <f t="shared" si="112"/>
        <v/>
      </c>
      <c r="BP127" s="33" t="str">
        <f t="shared" si="113"/>
        <v/>
      </c>
      <c r="BQ127" s="180" t="str">
        <f t="shared" si="114"/>
        <v/>
      </c>
      <c r="BR127" s="185" t="str">
        <f t="shared" si="115"/>
        <v/>
      </c>
    </row>
    <row r="128" spans="1:70" x14ac:dyDescent="0.2">
      <c r="A128" s="71" t="str">
        <f>IF(C128="","",COUNTA($C$10:C128))</f>
        <v/>
      </c>
      <c r="B128" s="598"/>
      <c r="C128" s="598"/>
      <c r="D128" s="599"/>
      <c r="E128" s="600"/>
      <c r="F128" s="601"/>
      <c r="G128" s="601"/>
      <c r="H128" s="203" t="str">
        <f t="shared" si="81"/>
        <v/>
      </c>
      <c r="I128" s="602"/>
      <c r="J128" s="602"/>
      <c r="K128" s="58" t="str">
        <f t="shared" si="90"/>
        <v/>
      </c>
      <c r="L128" s="58" t="str">
        <f t="shared" si="91"/>
        <v/>
      </c>
      <c r="M128" s="58" t="str">
        <f t="shared" si="92"/>
        <v/>
      </c>
      <c r="N128" s="58" t="str">
        <f t="shared" si="93"/>
        <v/>
      </c>
      <c r="O128" s="211" t="str">
        <f>IF($C128="","",VLOOKUP($K128,'2.年齢給'!$B$7:$C$53,2))</f>
        <v/>
      </c>
      <c r="P128" s="211" t="str">
        <f>IF($C128="","",INDEX('6.参照データ'!$D$6:$AW$36,MATCH($F128,'6.参照データ'!$D$6:$D$36,0),MATCH($H128,'6.参照データ'!$D$6:$AW$6,0)))</f>
        <v/>
      </c>
      <c r="Q128" s="603" t="s">
        <v>71</v>
      </c>
      <c r="R128" s="603"/>
      <c r="S128" s="61" t="str">
        <f t="shared" si="82"/>
        <v/>
      </c>
      <c r="T128" s="604"/>
      <c r="U128" s="604"/>
      <c r="V128" s="604"/>
      <c r="W128" s="604"/>
      <c r="X128" s="65" t="str">
        <f t="shared" si="94"/>
        <v/>
      </c>
      <c r="Y128" s="66" t="str">
        <f t="shared" si="95"/>
        <v/>
      </c>
      <c r="Z128" s="131" t="str">
        <f t="shared" si="96"/>
        <v/>
      </c>
      <c r="AA128" s="131" t="str">
        <f t="shared" si="97"/>
        <v/>
      </c>
      <c r="AB128" s="39" t="str">
        <f>IF($C128="","",IF($Z128&gt;$AA$7,0,VLOOKUP($Z128,'2.年齢給'!$B$7:$C$53,2)))</f>
        <v/>
      </c>
      <c r="AC128" s="125" t="str">
        <f t="shared" si="98"/>
        <v/>
      </c>
      <c r="AD128" s="606"/>
      <c r="AE128" s="77" t="str">
        <f t="shared" si="83"/>
        <v/>
      </c>
      <c r="AF128" s="27" t="str">
        <f t="shared" si="99"/>
        <v/>
      </c>
      <c r="AG128" s="27" t="str">
        <f>IF($AE128="","",VLOOKUP($AE128,'4.号俸表設計'!$V$4:$AF$13,10,FALSE))</f>
        <v/>
      </c>
      <c r="AH128" s="27" t="str">
        <f t="shared" si="84"/>
        <v/>
      </c>
      <c r="AI128" s="27" t="str">
        <f t="shared" si="100"/>
        <v/>
      </c>
      <c r="AJ128" s="27" t="str">
        <f t="shared" si="85"/>
        <v/>
      </c>
      <c r="AK128" s="33" t="str">
        <f>IF($C128="","",INDEX('6.参照データ'!$D$6:$AW$36,MATCH($AI128,'6.参照データ'!$D$6:$D$36,0),MATCH($AJ128,'6.参照データ'!$D$6:$AW$6,0)))</f>
        <v/>
      </c>
      <c r="AL128" s="33" t="str">
        <f t="shared" si="101"/>
        <v/>
      </c>
      <c r="AM128" s="27" t="str">
        <f t="shared" si="86"/>
        <v/>
      </c>
      <c r="AN128" s="606"/>
      <c r="AO128" s="168" t="str">
        <f t="shared" si="87"/>
        <v/>
      </c>
      <c r="AP128" s="27" t="str">
        <f t="shared" si="88"/>
        <v/>
      </c>
      <c r="AQ128" s="31" t="str">
        <f>IF($C128="","",IF($AD128="","",IF($AO128=AM128,0,VLOOKUP($AO128,'4.号俸表設計'!$V$20:$X$29,3,FALSE)-VLOOKUP('1.メイン'!$AM128,'4.号俸表設計'!$V$20:$X$29,3,FALSE))))</f>
        <v/>
      </c>
      <c r="AR128" s="27" t="str">
        <f>IF($C128="","",IF($AM128=$AO128,0,VLOOKUP($AO128,'4.号俸表設計'!$V$4:$AF$13,2,FALSE)))</f>
        <v/>
      </c>
      <c r="AS128" s="27" t="str">
        <f t="shared" si="102"/>
        <v/>
      </c>
      <c r="AT128" s="27" t="str">
        <f>IF($AO128="","",IF($AS128=0,0,ROUNDUP($AS128/VLOOKUP('1.メイン'!$AO128,'4.号俸表設計'!$V$4:$AF$13,3,FALSE),0)+1))</f>
        <v/>
      </c>
      <c r="AU128" s="27" t="str">
        <f t="shared" si="103"/>
        <v/>
      </c>
      <c r="AV128" s="31" t="str">
        <f>IF($AO128="","",($AU128-1)*VLOOKUP($AO128,'4.号俸表設計'!$V$4:$AF$13,3,FALSE))</f>
        <v/>
      </c>
      <c r="AW128" s="31" t="str">
        <f t="shared" si="89"/>
        <v/>
      </c>
      <c r="AX128" s="31" t="str">
        <f>IF($AO128="","",IF($AW128&lt;=0,0,ROUNDUP($AW128/VLOOKUP($AO128,'4.号俸表設計'!$V$4:$AF$13,6,FALSE),0)))</f>
        <v/>
      </c>
      <c r="AY128" s="31" t="str">
        <f t="shared" si="104"/>
        <v/>
      </c>
      <c r="AZ128" s="168" t="str">
        <f t="shared" si="105"/>
        <v/>
      </c>
      <c r="BA128" s="27" t="str">
        <f>IF($AO128="","",VLOOKUP($AO128,'4.号俸表設計'!$V$4:$AF$13,9,FALSE))</f>
        <v/>
      </c>
      <c r="BB128" s="27" t="str">
        <f>IF($AO128="","",VLOOKUP($AO128,'4.号俸表設計'!$V$4:$AF$13,10,FALSE))</f>
        <v/>
      </c>
      <c r="BC128" s="33" t="str">
        <f>IF($C128="","",INDEX('6.参照データ'!$D$6:$AW$35,MATCH($AZ128,'6.参照データ'!$D$6:$D$35,0),MATCH($AP128,'6.参照データ'!$D$6:$AW$6,0)))</f>
        <v/>
      </c>
      <c r="BD128" s="33" t="str">
        <f t="shared" si="106"/>
        <v/>
      </c>
      <c r="BE128" s="33" t="str">
        <f t="shared" si="107"/>
        <v/>
      </c>
      <c r="BF128" s="607"/>
      <c r="BG128" s="33" t="str">
        <f t="shared" si="108"/>
        <v/>
      </c>
      <c r="BH128" s="33" t="str">
        <f t="shared" si="109"/>
        <v/>
      </c>
      <c r="BI128" s="33" t="str">
        <f t="shared" si="110"/>
        <v/>
      </c>
      <c r="BJ128" s="148" t="str">
        <f t="shared" si="111"/>
        <v/>
      </c>
      <c r="BK128" s="604"/>
      <c r="BL128" s="604"/>
      <c r="BM128" s="604"/>
      <c r="BN128" s="604"/>
      <c r="BO128" s="151" t="str">
        <f t="shared" si="112"/>
        <v/>
      </c>
      <c r="BP128" s="33" t="str">
        <f t="shared" si="113"/>
        <v/>
      </c>
      <c r="BQ128" s="180" t="str">
        <f t="shared" si="114"/>
        <v/>
      </c>
      <c r="BR128" s="185" t="str">
        <f t="shared" si="115"/>
        <v/>
      </c>
    </row>
    <row r="129" spans="1:70" x14ac:dyDescent="0.2">
      <c r="A129" s="71" t="str">
        <f>IF(C129="","",COUNTA($C$10:C129))</f>
        <v/>
      </c>
      <c r="B129" s="598"/>
      <c r="C129" s="598"/>
      <c r="D129" s="599"/>
      <c r="E129" s="600"/>
      <c r="F129" s="601"/>
      <c r="G129" s="601"/>
      <c r="H129" s="203" t="str">
        <f t="shared" si="81"/>
        <v/>
      </c>
      <c r="I129" s="602"/>
      <c r="J129" s="602"/>
      <c r="K129" s="58" t="str">
        <f t="shared" si="90"/>
        <v/>
      </c>
      <c r="L129" s="58" t="str">
        <f t="shared" si="91"/>
        <v/>
      </c>
      <c r="M129" s="58" t="str">
        <f t="shared" si="92"/>
        <v/>
      </c>
      <c r="N129" s="58" t="str">
        <f t="shared" si="93"/>
        <v/>
      </c>
      <c r="O129" s="211" t="str">
        <f>IF($C129="","",VLOOKUP($K129,'2.年齢給'!$B$7:$C$53,2))</f>
        <v/>
      </c>
      <c r="P129" s="211" t="str">
        <f>IF($C129="","",INDEX('6.参照データ'!$D$6:$AW$36,MATCH($F129,'6.参照データ'!$D$6:$D$36,0),MATCH($H129,'6.参照データ'!$D$6:$AW$6,0)))</f>
        <v/>
      </c>
      <c r="Q129" s="603" t="s">
        <v>71</v>
      </c>
      <c r="R129" s="603"/>
      <c r="S129" s="61" t="str">
        <f t="shared" si="82"/>
        <v/>
      </c>
      <c r="T129" s="604"/>
      <c r="U129" s="604"/>
      <c r="V129" s="604"/>
      <c r="W129" s="604"/>
      <c r="X129" s="65" t="str">
        <f t="shared" si="94"/>
        <v/>
      </c>
      <c r="Y129" s="66" t="str">
        <f t="shared" si="95"/>
        <v/>
      </c>
      <c r="Z129" s="131" t="str">
        <f t="shared" si="96"/>
        <v/>
      </c>
      <c r="AA129" s="131" t="str">
        <f t="shared" si="97"/>
        <v/>
      </c>
      <c r="AB129" s="39" t="str">
        <f>IF($C129="","",IF($Z129&gt;$AA$7,0,VLOOKUP($Z129,'2.年齢給'!$B$7:$C$53,2)))</f>
        <v/>
      </c>
      <c r="AC129" s="125" t="str">
        <f t="shared" si="98"/>
        <v/>
      </c>
      <c r="AD129" s="606"/>
      <c r="AE129" s="77" t="str">
        <f t="shared" si="83"/>
        <v/>
      </c>
      <c r="AF129" s="27" t="str">
        <f t="shared" si="99"/>
        <v/>
      </c>
      <c r="AG129" s="27" t="str">
        <f>IF($AE129="","",VLOOKUP($AE129,'4.号俸表設計'!$V$4:$AF$13,10,FALSE))</f>
        <v/>
      </c>
      <c r="AH129" s="27" t="str">
        <f t="shared" si="84"/>
        <v/>
      </c>
      <c r="AI129" s="27" t="str">
        <f t="shared" si="100"/>
        <v/>
      </c>
      <c r="AJ129" s="27" t="str">
        <f t="shared" si="85"/>
        <v/>
      </c>
      <c r="AK129" s="33" t="str">
        <f>IF($C129="","",INDEX('6.参照データ'!$D$6:$AW$36,MATCH($AI129,'6.参照データ'!$D$6:$D$36,0),MATCH($AJ129,'6.参照データ'!$D$6:$AW$6,0)))</f>
        <v/>
      </c>
      <c r="AL129" s="33" t="str">
        <f t="shared" si="101"/>
        <v/>
      </c>
      <c r="AM129" s="27" t="str">
        <f t="shared" si="86"/>
        <v/>
      </c>
      <c r="AN129" s="606"/>
      <c r="AO129" s="168" t="str">
        <f t="shared" si="87"/>
        <v/>
      </c>
      <c r="AP129" s="27" t="str">
        <f t="shared" si="88"/>
        <v/>
      </c>
      <c r="AQ129" s="31" t="str">
        <f>IF($C129="","",IF($AD129="","",IF($AO129=AM129,0,VLOOKUP($AO129,'4.号俸表設計'!$V$20:$X$29,3,FALSE)-VLOOKUP('1.メイン'!$AM129,'4.号俸表設計'!$V$20:$X$29,3,FALSE))))</f>
        <v/>
      </c>
      <c r="AR129" s="27" t="str">
        <f>IF($C129="","",IF($AM129=$AO129,0,VLOOKUP($AO129,'4.号俸表設計'!$V$4:$AF$13,2,FALSE)))</f>
        <v/>
      </c>
      <c r="AS129" s="27" t="str">
        <f t="shared" si="102"/>
        <v/>
      </c>
      <c r="AT129" s="27" t="str">
        <f>IF($AO129="","",IF($AS129=0,0,ROUNDUP($AS129/VLOOKUP('1.メイン'!$AO129,'4.号俸表設計'!$V$4:$AF$13,3,FALSE),0)+1))</f>
        <v/>
      </c>
      <c r="AU129" s="27" t="str">
        <f t="shared" si="103"/>
        <v/>
      </c>
      <c r="AV129" s="31" t="str">
        <f>IF($AO129="","",($AU129-1)*VLOOKUP($AO129,'4.号俸表設計'!$V$4:$AF$13,3,FALSE))</f>
        <v/>
      </c>
      <c r="AW129" s="31" t="str">
        <f t="shared" si="89"/>
        <v/>
      </c>
      <c r="AX129" s="31" t="str">
        <f>IF($AO129="","",IF($AW129&lt;=0,0,ROUNDUP($AW129/VLOOKUP($AO129,'4.号俸表設計'!$V$4:$AF$13,6,FALSE),0)))</f>
        <v/>
      </c>
      <c r="AY129" s="31" t="str">
        <f t="shared" si="104"/>
        <v/>
      </c>
      <c r="AZ129" s="168" t="str">
        <f t="shared" si="105"/>
        <v/>
      </c>
      <c r="BA129" s="27" t="str">
        <f>IF($AO129="","",VLOOKUP($AO129,'4.号俸表設計'!$V$4:$AF$13,9,FALSE))</f>
        <v/>
      </c>
      <c r="BB129" s="27" t="str">
        <f>IF($AO129="","",VLOOKUP($AO129,'4.号俸表設計'!$V$4:$AF$13,10,FALSE))</f>
        <v/>
      </c>
      <c r="BC129" s="33" t="str">
        <f>IF($C129="","",INDEX('6.参照データ'!$D$6:$AW$35,MATCH($AZ129,'6.参照データ'!$D$6:$D$35,0),MATCH($AP129,'6.参照データ'!$D$6:$AW$6,0)))</f>
        <v/>
      </c>
      <c r="BD129" s="33" t="str">
        <f t="shared" si="106"/>
        <v/>
      </c>
      <c r="BE129" s="33" t="str">
        <f t="shared" si="107"/>
        <v/>
      </c>
      <c r="BF129" s="607"/>
      <c r="BG129" s="33" t="str">
        <f t="shared" si="108"/>
        <v/>
      </c>
      <c r="BH129" s="33" t="str">
        <f t="shared" si="109"/>
        <v/>
      </c>
      <c r="BI129" s="33" t="str">
        <f t="shared" si="110"/>
        <v/>
      </c>
      <c r="BJ129" s="148" t="str">
        <f t="shared" si="111"/>
        <v/>
      </c>
      <c r="BK129" s="604"/>
      <c r="BL129" s="604"/>
      <c r="BM129" s="604"/>
      <c r="BN129" s="604"/>
      <c r="BO129" s="151" t="str">
        <f t="shared" si="112"/>
        <v/>
      </c>
      <c r="BP129" s="33" t="str">
        <f t="shared" si="113"/>
        <v/>
      </c>
      <c r="BQ129" s="180" t="str">
        <f t="shared" si="114"/>
        <v/>
      </c>
      <c r="BR129" s="185" t="str">
        <f t="shared" si="115"/>
        <v/>
      </c>
    </row>
    <row r="130" spans="1:70" x14ac:dyDescent="0.2">
      <c r="A130" s="71" t="str">
        <f>IF(C130="","",COUNTA($C$10:C130))</f>
        <v/>
      </c>
      <c r="B130" s="598"/>
      <c r="C130" s="598"/>
      <c r="D130" s="599"/>
      <c r="E130" s="600"/>
      <c r="F130" s="601"/>
      <c r="G130" s="601"/>
      <c r="H130" s="203" t="str">
        <f t="shared" si="81"/>
        <v/>
      </c>
      <c r="I130" s="602"/>
      <c r="J130" s="602"/>
      <c r="K130" s="58" t="str">
        <f t="shared" si="90"/>
        <v/>
      </c>
      <c r="L130" s="58" t="str">
        <f t="shared" si="91"/>
        <v/>
      </c>
      <c r="M130" s="58" t="str">
        <f t="shared" si="92"/>
        <v/>
      </c>
      <c r="N130" s="58" t="str">
        <f t="shared" si="93"/>
        <v/>
      </c>
      <c r="O130" s="211" t="str">
        <f>IF($C130="","",VLOOKUP($K130,'2.年齢給'!$B$7:$C$53,2))</f>
        <v/>
      </c>
      <c r="P130" s="211" t="str">
        <f>IF($C130="","",INDEX('6.参照データ'!$D$6:$AW$36,MATCH($F130,'6.参照データ'!$D$6:$D$36,0),MATCH($H130,'6.参照データ'!$D$6:$AW$6,0)))</f>
        <v/>
      </c>
      <c r="Q130" s="603" t="s">
        <v>71</v>
      </c>
      <c r="R130" s="603"/>
      <c r="S130" s="61" t="str">
        <f t="shared" si="82"/>
        <v/>
      </c>
      <c r="T130" s="604"/>
      <c r="U130" s="604"/>
      <c r="V130" s="604"/>
      <c r="W130" s="604"/>
      <c r="X130" s="65" t="str">
        <f t="shared" si="94"/>
        <v/>
      </c>
      <c r="Y130" s="66" t="str">
        <f t="shared" si="95"/>
        <v/>
      </c>
      <c r="Z130" s="131" t="str">
        <f t="shared" si="96"/>
        <v/>
      </c>
      <c r="AA130" s="131" t="str">
        <f t="shared" si="97"/>
        <v/>
      </c>
      <c r="AB130" s="39" t="str">
        <f>IF($C130="","",IF($Z130&gt;$AA$7,0,VLOOKUP($Z130,'2.年齢給'!$B$7:$C$53,2)))</f>
        <v/>
      </c>
      <c r="AC130" s="125" t="str">
        <f t="shared" si="98"/>
        <v/>
      </c>
      <c r="AD130" s="606"/>
      <c r="AE130" s="77" t="str">
        <f t="shared" si="83"/>
        <v/>
      </c>
      <c r="AF130" s="27" t="str">
        <f t="shared" si="99"/>
        <v/>
      </c>
      <c r="AG130" s="27" t="str">
        <f>IF($AE130="","",VLOOKUP($AE130,'4.号俸表設計'!$V$4:$AF$13,10,FALSE))</f>
        <v/>
      </c>
      <c r="AH130" s="27" t="str">
        <f t="shared" si="84"/>
        <v/>
      </c>
      <c r="AI130" s="27" t="str">
        <f t="shared" si="100"/>
        <v/>
      </c>
      <c r="AJ130" s="27" t="str">
        <f t="shared" si="85"/>
        <v/>
      </c>
      <c r="AK130" s="33" t="str">
        <f>IF($C130="","",INDEX('6.参照データ'!$D$6:$AW$36,MATCH($AI130,'6.参照データ'!$D$6:$D$36,0),MATCH($AJ130,'6.参照データ'!$D$6:$AW$6,0)))</f>
        <v/>
      </c>
      <c r="AL130" s="33" t="str">
        <f t="shared" si="101"/>
        <v/>
      </c>
      <c r="AM130" s="27" t="str">
        <f t="shared" si="86"/>
        <v/>
      </c>
      <c r="AN130" s="606"/>
      <c r="AO130" s="168" t="str">
        <f t="shared" si="87"/>
        <v/>
      </c>
      <c r="AP130" s="27" t="str">
        <f t="shared" si="88"/>
        <v/>
      </c>
      <c r="AQ130" s="31" t="str">
        <f>IF($C130="","",IF($AD130="","",IF($AO130=AM130,0,VLOOKUP($AO130,'4.号俸表設計'!$V$20:$X$29,3,FALSE)-VLOOKUP('1.メイン'!$AM130,'4.号俸表設計'!$V$20:$X$29,3,FALSE))))</f>
        <v/>
      </c>
      <c r="AR130" s="27" t="str">
        <f>IF($C130="","",IF($AM130=$AO130,0,VLOOKUP($AO130,'4.号俸表設計'!$V$4:$AF$13,2,FALSE)))</f>
        <v/>
      </c>
      <c r="AS130" s="27" t="str">
        <f t="shared" si="102"/>
        <v/>
      </c>
      <c r="AT130" s="27" t="str">
        <f>IF($AO130="","",IF($AS130=0,0,ROUNDUP($AS130/VLOOKUP('1.メイン'!$AO130,'4.号俸表設計'!$V$4:$AF$13,3,FALSE),0)+1))</f>
        <v/>
      </c>
      <c r="AU130" s="27" t="str">
        <f t="shared" si="103"/>
        <v/>
      </c>
      <c r="AV130" s="31" t="str">
        <f>IF($AO130="","",($AU130-1)*VLOOKUP($AO130,'4.号俸表設計'!$V$4:$AF$13,3,FALSE))</f>
        <v/>
      </c>
      <c r="AW130" s="31" t="str">
        <f t="shared" si="89"/>
        <v/>
      </c>
      <c r="AX130" s="31" t="str">
        <f>IF($AO130="","",IF($AW130&lt;=0,0,ROUNDUP($AW130/VLOOKUP($AO130,'4.号俸表設計'!$V$4:$AF$13,6,FALSE),0)))</f>
        <v/>
      </c>
      <c r="AY130" s="31" t="str">
        <f t="shared" si="104"/>
        <v/>
      </c>
      <c r="AZ130" s="168" t="str">
        <f t="shared" si="105"/>
        <v/>
      </c>
      <c r="BA130" s="27" t="str">
        <f>IF($AO130="","",VLOOKUP($AO130,'4.号俸表設計'!$V$4:$AF$13,9,FALSE))</f>
        <v/>
      </c>
      <c r="BB130" s="27" t="str">
        <f>IF($AO130="","",VLOOKUP($AO130,'4.号俸表設計'!$V$4:$AF$13,10,FALSE))</f>
        <v/>
      </c>
      <c r="BC130" s="33" t="str">
        <f>IF($C130="","",INDEX('6.参照データ'!$D$6:$AW$35,MATCH($AZ130,'6.参照データ'!$D$6:$D$35,0),MATCH($AP130,'6.参照データ'!$D$6:$AW$6,0)))</f>
        <v/>
      </c>
      <c r="BD130" s="33" t="str">
        <f t="shared" si="106"/>
        <v/>
      </c>
      <c r="BE130" s="33" t="str">
        <f t="shared" si="107"/>
        <v/>
      </c>
      <c r="BF130" s="607"/>
      <c r="BG130" s="33" t="str">
        <f t="shared" si="108"/>
        <v/>
      </c>
      <c r="BH130" s="33" t="str">
        <f t="shared" si="109"/>
        <v/>
      </c>
      <c r="BI130" s="33" t="str">
        <f t="shared" si="110"/>
        <v/>
      </c>
      <c r="BJ130" s="148" t="str">
        <f t="shared" si="111"/>
        <v/>
      </c>
      <c r="BK130" s="604"/>
      <c r="BL130" s="604"/>
      <c r="BM130" s="604"/>
      <c r="BN130" s="604"/>
      <c r="BO130" s="151" t="str">
        <f t="shared" si="112"/>
        <v/>
      </c>
      <c r="BP130" s="33" t="str">
        <f t="shared" si="113"/>
        <v/>
      </c>
      <c r="BQ130" s="180" t="str">
        <f t="shared" si="114"/>
        <v/>
      </c>
      <c r="BR130" s="185" t="str">
        <f t="shared" si="115"/>
        <v/>
      </c>
    </row>
    <row r="131" spans="1:70" x14ac:dyDescent="0.2">
      <c r="A131" s="71" t="str">
        <f>IF(C131="","",COUNTA($C$10:C131))</f>
        <v/>
      </c>
      <c r="B131" s="598"/>
      <c r="C131" s="598"/>
      <c r="D131" s="599"/>
      <c r="E131" s="600"/>
      <c r="F131" s="601"/>
      <c r="G131" s="601"/>
      <c r="H131" s="203" t="str">
        <f t="shared" si="81"/>
        <v/>
      </c>
      <c r="I131" s="602"/>
      <c r="J131" s="602"/>
      <c r="K131" s="58" t="str">
        <f t="shared" si="90"/>
        <v/>
      </c>
      <c r="L131" s="58" t="str">
        <f t="shared" si="91"/>
        <v/>
      </c>
      <c r="M131" s="58" t="str">
        <f t="shared" si="92"/>
        <v/>
      </c>
      <c r="N131" s="58" t="str">
        <f t="shared" si="93"/>
        <v/>
      </c>
      <c r="O131" s="211" t="str">
        <f>IF($C131="","",VLOOKUP($K131,'2.年齢給'!$B$7:$C$53,2))</f>
        <v/>
      </c>
      <c r="P131" s="211" t="str">
        <f>IF($C131="","",INDEX('6.参照データ'!$D$6:$AW$36,MATCH($F131,'6.参照データ'!$D$6:$D$36,0),MATCH($H131,'6.参照データ'!$D$6:$AW$6,0)))</f>
        <v/>
      </c>
      <c r="Q131" s="603" t="s">
        <v>71</v>
      </c>
      <c r="R131" s="603"/>
      <c r="S131" s="61" t="str">
        <f t="shared" si="82"/>
        <v/>
      </c>
      <c r="T131" s="604"/>
      <c r="U131" s="604"/>
      <c r="V131" s="604"/>
      <c r="W131" s="604"/>
      <c r="X131" s="65" t="str">
        <f t="shared" si="94"/>
        <v/>
      </c>
      <c r="Y131" s="66" t="str">
        <f t="shared" si="95"/>
        <v/>
      </c>
      <c r="Z131" s="131" t="str">
        <f t="shared" si="96"/>
        <v/>
      </c>
      <c r="AA131" s="131" t="str">
        <f t="shared" si="97"/>
        <v/>
      </c>
      <c r="AB131" s="39" t="str">
        <f>IF($C131="","",IF($Z131&gt;$AA$7,0,VLOOKUP($Z131,'2.年齢給'!$B$7:$C$53,2)))</f>
        <v/>
      </c>
      <c r="AC131" s="125" t="str">
        <f t="shared" si="98"/>
        <v/>
      </c>
      <c r="AD131" s="606"/>
      <c r="AE131" s="77" t="str">
        <f t="shared" si="83"/>
        <v/>
      </c>
      <c r="AF131" s="27" t="str">
        <f t="shared" si="99"/>
        <v/>
      </c>
      <c r="AG131" s="27" t="str">
        <f>IF($AE131="","",VLOOKUP($AE131,'4.号俸表設計'!$V$4:$AF$13,10,FALSE))</f>
        <v/>
      </c>
      <c r="AH131" s="27" t="str">
        <f t="shared" si="84"/>
        <v/>
      </c>
      <c r="AI131" s="27" t="str">
        <f t="shared" si="100"/>
        <v/>
      </c>
      <c r="AJ131" s="27" t="str">
        <f t="shared" si="85"/>
        <v/>
      </c>
      <c r="AK131" s="33" t="str">
        <f>IF($C131="","",INDEX('6.参照データ'!$D$6:$AW$36,MATCH($AI131,'6.参照データ'!$D$6:$D$36,0),MATCH($AJ131,'6.参照データ'!$D$6:$AW$6,0)))</f>
        <v/>
      </c>
      <c r="AL131" s="33" t="str">
        <f t="shared" si="101"/>
        <v/>
      </c>
      <c r="AM131" s="27" t="str">
        <f t="shared" si="86"/>
        <v/>
      </c>
      <c r="AN131" s="606"/>
      <c r="AO131" s="168" t="str">
        <f t="shared" si="87"/>
        <v/>
      </c>
      <c r="AP131" s="27" t="str">
        <f t="shared" si="88"/>
        <v/>
      </c>
      <c r="AQ131" s="31" t="str">
        <f>IF($C131="","",IF($AD131="","",IF($AO131=AM131,0,VLOOKUP($AO131,'4.号俸表設計'!$V$20:$X$29,3,FALSE)-VLOOKUP('1.メイン'!$AM131,'4.号俸表設計'!$V$20:$X$29,3,FALSE))))</f>
        <v/>
      </c>
      <c r="AR131" s="27" t="str">
        <f>IF($C131="","",IF($AM131=$AO131,0,VLOOKUP($AO131,'4.号俸表設計'!$V$4:$AF$13,2,FALSE)))</f>
        <v/>
      </c>
      <c r="AS131" s="27" t="str">
        <f t="shared" si="102"/>
        <v/>
      </c>
      <c r="AT131" s="27" t="str">
        <f>IF($AO131="","",IF($AS131=0,0,ROUNDUP($AS131/VLOOKUP('1.メイン'!$AO131,'4.号俸表設計'!$V$4:$AF$13,3,FALSE),0)+1))</f>
        <v/>
      </c>
      <c r="AU131" s="27" t="str">
        <f t="shared" si="103"/>
        <v/>
      </c>
      <c r="AV131" s="31" t="str">
        <f>IF($AO131="","",($AU131-1)*VLOOKUP($AO131,'4.号俸表設計'!$V$4:$AF$13,3,FALSE))</f>
        <v/>
      </c>
      <c r="AW131" s="31" t="str">
        <f t="shared" si="89"/>
        <v/>
      </c>
      <c r="AX131" s="31" t="str">
        <f>IF($AO131="","",IF($AW131&lt;=0,0,ROUNDUP($AW131/VLOOKUP($AO131,'4.号俸表設計'!$V$4:$AF$13,6,FALSE),0)))</f>
        <v/>
      </c>
      <c r="AY131" s="31" t="str">
        <f t="shared" si="104"/>
        <v/>
      </c>
      <c r="AZ131" s="168" t="str">
        <f t="shared" si="105"/>
        <v/>
      </c>
      <c r="BA131" s="27" t="str">
        <f>IF($AO131="","",VLOOKUP($AO131,'4.号俸表設計'!$V$4:$AF$13,9,FALSE))</f>
        <v/>
      </c>
      <c r="BB131" s="27" t="str">
        <f>IF($AO131="","",VLOOKUP($AO131,'4.号俸表設計'!$V$4:$AF$13,10,FALSE))</f>
        <v/>
      </c>
      <c r="BC131" s="33" t="str">
        <f>IF($C131="","",INDEX('6.参照データ'!$D$6:$AW$35,MATCH($AZ131,'6.参照データ'!$D$6:$D$35,0),MATCH($AP131,'6.参照データ'!$D$6:$AW$6,0)))</f>
        <v/>
      </c>
      <c r="BD131" s="33" t="str">
        <f t="shared" si="106"/>
        <v/>
      </c>
      <c r="BE131" s="33" t="str">
        <f t="shared" si="107"/>
        <v/>
      </c>
      <c r="BF131" s="607"/>
      <c r="BG131" s="33" t="str">
        <f t="shared" si="108"/>
        <v/>
      </c>
      <c r="BH131" s="33" t="str">
        <f t="shared" si="109"/>
        <v/>
      </c>
      <c r="BI131" s="33" t="str">
        <f t="shared" si="110"/>
        <v/>
      </c>
      <c r="BJ131" s="148" t="str">
        <f t="shared" si="111"/>
        <v/>
      </c>
      <c r="BK131" s="604"/>
      <c r="BL131" s="604"/>
      <c r="BM131" s="604"/>
      <c r="BN131" s="604"/>
      <c r="BO131" s="151" t="str">
        <f t="shared" si="112"/>
        <v/>
      </c>
      <c r="BP131" s="33" t="str">
        <f t="shared" si="113"/>
        <v/>
      </c>
      <c r="BQ131" s="180" t="str">
        <f t="shared" si="114"/>
        <v/>
      </c>
      <c r="BR131" s="185" t="str">
        <f t="shared" si="115"/>
        <v/>
      </c>
    </row>
    <row r="132" spans="1:70" x14ac:dyDescent="0.2">
      <c r="A132" s="71" t="str">
        <f>IF(C132="","",COUNTA($C$10:C132))</f>
        <v/>
      </c>
      <c r="B132" s="598"/>
      <c r="C132" s="598"/>
      <c r="D132" s="599"/>
      <c r="E132" s="600"/>
      <c r="F132" s="601"/>
      <c r="G132" s="601"/>
      <c r="H132" s="203" t="str">
        <f t="shared" si="81"/>
        <v/>
      </c>
      <c r="I132" s="602"/>
      <c r="J132" s="602"/>
      <c r="K132" s="58" t="str">
        <f t="shared" si="90"/>
        <v/>
      </c>
      <c r="L132" s="58" t="str">
        <f t="shared" si="91"/>
        <v/>
      </c>
      <c r="M132" s="58" t="str">
        <f t="shared" si="92"/>
        <v/>
      </c>
      <c r="N132" s="58" t="str">
        <f t="shared" si="93"/>
        <v/>
      </c>
      <c r="O132" s="211" t="str">
        <f>IF($C132="","",VLOOKUP($K132,'2.年齢給'!$B$7:$C$53,2))</f>
        <v/>
      </c>
      <c r="P132" s="211" t="str">
        <f>IF($C132="","",INDEX('6.参照データ'!$D$6:$AW$36,MATCH($F132,'6.参照データ'!$D$6:$D$36,0),MATCH($H132,'6.参照データ'!$D$6:$AW$6,0)))</f>
        <v/>
      </c>
      <c r="Q132" s="603" t="s">
        <v>71</v>
      </c>
      <c r="R132" s="603"/>
      <c r="S132" s="61" t="str">
        <f t="shared" si="82"/>
        <v/>
      </c>
      <c r="T132" s="604"/>
      <c r="U132" s="604"/>
      <c r="V132" s="604"/>
      <c r="W132" s="604"/>
      <c r="X132" s="65" t="str">
        <f t="shared" si="94"/>
        <v/>
      </c>
      <c r="Y132" s="66" t="str">
        <f t="shared" si="95"/>
        <v/>
      </c>
      <c r="Z132" s="131" t="str">
        <f t="shared" si="96"/>
        <v/>
      </c>
      <c r="AA132" s="131" t="str">
        <f t="shared" si="97"/>
        <v/>
      </c>
      <c r="AB132" s="39" t="str">
        <f>IF($C132="","",IF($Z132&gt;$AA$7,0,VLOOKUP($Z132,'2.年齢給'!$B$7:$C$53,2)))</f>
        <v/>
      </c>
      <c r="AC132" s="125" t="str">
        <f t="shared" si="98"/>
        <v/>
      </c>
      <c r="AD132" s="606"/>
      <c r="AE132" s="77" t="str">
        <f t="shared" si="83"/>
        <v/>
      </c>
      <c r="AF132" s="27" t="str">
        <f t="shared" si="99"/>
        <v/>
      </c>
      <c r="AG132" s="27" t="str">
        <f>IF($AE132="","",VLOOKUP($AE132,'4.号俸表設計'!$V$4:$AF$13,10,FALSE))</f>
        <v/>
      </c>
      <c r="AH132" s="27" t="str">
        <f t="shared" si="84"/>
        <v/>
      </c>
      <c r="AI132" s="27" t="str">
        <f t="shared" si="100"/>
        <v/>
      </c>
      <c r="AJ132" s="27" t="str">
        <f t="shared" si="85"/>
        <v/>
      </c>
      <c r="AK132" s="33" t="str">
        <f>IF($C132="","",INDEX('6.参照データ'!$D$6:$AW$36,MATCH($AI132,'6.参照データ'!$D$6:$D$36,0),MATCH($AJ132,'6.参照データ'!$D$6:$AW$6,0)))</f>
        <v/>
      </c>
      <c r="AL132" s="33" t="str">
        <f t="shared" si="101"/>
        <v/>
      </c>
      <c r="AM132" s="27" t="str">
        <f t="shared" si="86"/>
        <v/>
      </c>
      <c r="AN132" s="606"/>
      <c r="AO132" s="168" t="str">
        <f t="shared" si="87"/>
        <v/>
      </c>
      <c r="AP132" s="27" t="str">
        <f t="shared" si="88"/>
        <v/>
      </c>
      <c r="AQ132" s="31" t="str">
        <f>IF($C132="","",IF($AD132="","",IF($AO132=AM132,0,VLOOKUP($AO132,'4.号俸表設計'!$V$20:$X$29,3,FALSE)-VLOOKUP('1.メイン'!$AM132,'4.号俸表設計'!$V$20:$X$29,3,FALSE))))</f>
        <v/>
      </c>
      <c r="AR132" s="27" t="str">
        <f>IF($C132="","",IF($AM132=$AO132,0,VLOOKUP($AO132,'4.号俸表設計'!$V$4:$AF$13,2,FALSE)))</f>
        <v/>
      </c>
      <c r="AS132" s="27" t="str">
        <f t="shared" si="102"/>
        <v/>
      </c>
      <c r="AT132" s="27" t="str">
        <f>IF($AO132="","",IF($AS132=0,0,ROUNDUP($AS132/VLOOKUP('1.メイン'!$AO132,'4.号俸表設計'!$V$4:$AF$13,3,FALSE),0)+1))</f>
        <v/>
      </c>
      <c r="AU132" s="27" t="str">
        <f t="shared" si="103"/>
        <v/>
      </c>
      <c r="AV132" s="31" t="str">
        <f>IF($AO132="","",($AU132-1)*VLOOKUP($AO132,'4.号俸表設計'!$V$4:$AF$13,3,FALSE))</f>
        <v/>
      </c>
      <c r="AW132" s="31" t="str">
        <f t="shared" si="89"/>
        <v/>
      </c>
      <c r="AX132" s="31" t="str">
        <f>IF($AO132="","",IF($AW132&lt;=0,0,ROUNDUP($AW132/VLOOKUP($AO132,'4.号俸表設計'!$V$4:$AF$13,6,FALSE),0)))</f>
        <v/>
      </c>
      <c r="AY132" s="31" t="str">
        <f t="shared" si="104"/>
        <v/>
      </c>
      <c r="AZ132" s="168" t="str">
        <f t="shared" si="105"/>
        <v/>
      </c>
      <c r="BA132" s="27" t="str">
        <f>IF($AO132="","",VLOOKUP($AO132,'4.号俸表設計'!$V$4:$AF$13,9,FALSE))</f>
        <v/>
      </c>
      <c r="BB132" s="27" t="str">
        <f>IF($AO132="","",VLOOKUP($AO132,'4.号俸表設計'!$V$4:$AF$13,10,FALSE))</f>
        <v/>
      </c>
      <c r="BC132" s="33" t="str">
        <f>IF($C132="","",INDEX('6.参照データ'!$D$6:$AW$35,MATCH($AZ132,'6.参照データ'!$D$6:$D$35,0),MATCH($AP132,'6.参照データ'!$D$6:$AW$6,0)))</f>
        <v/>
      </c>
      <c r="BD132" s="33" t="str">
        <f t="shared" si="106"/>
        <v/>
      </c>
      <c r="BE132" s="33" t="str">
        <f t="shared" si="107"/>
        <v/>
      </c>
      <c r="BF132" s="607"/>
      <c r="BG132" s="33" t="str">
        <f t="shared" si="108"/>
        <v/>
      </c>
      <c r="BH132" s="33" t="str">
        <f t="shared" si="109"/>
        <v/>
      </c>
      <c r="BI132" s="33" t="str">
        <f t="shared" si="110"/>
        <v/>
      </c>
      <c r="BJ132" s="148" t="str">
        <f t="shared" si="111"/>
        <v/>
      </c>
      <c r="BK132" s="604"/>
      <c r="BL132" s="604"/>
      <c r="BM132" s="604"/>
      <c r="BN132" s="604"/>
      <c r="BO132" s="151" t="str">
        <f t="shared" si="112"/>
        <v/>
      </c>
      <c r="BP132" s="33" t="str">
        <f t="shared" si="113"/>
        <v/>
      </c>
      <c r="BQ132" s="180" t="str">
        <f t="shared" si="114"/>
        <v/>
      </c>
      <c r="BR132" s="185" t="str">
        <f t="shared" si="115"/>
        <v/>
      </c>
    </row>
    <row r="133" spans="1:70" x14ac:dyDescent="0.2">
      <c r="A133" s="71" t="str">
        <f>IF(C133="","",COUNTA($C$10:C133))</f>
        <v/>
      </c>
      <c r="B133" s="598"/>
      <c r="C133" s="598"/>
      <c r="D133" s="599"/>
      <c r="E133" s="600"/>
      <c r="F133" s="601"/>
      <c r="G133" s="601"/>
      <c r="H133" s="203" t="str">
        <f t="shared" si="81"/>
        <v/>
      </c>
      <c r="I133" s="602"/>
      <c r="J133" s="602"/>
      <c r="K133" s="58" t="str">
        <f t="shared" si="90"/>
        <v/>
      </c>
      <c r="L133" s="58" t="str">
        <f t="shared" si="91"/>
        <v/>
      </c>
      <c r="M133" s="58" t="str">
        <f t="shared" si="92"/>
        <v/>
      </c>
      <c r="N133" s="58" t="str">
        <f t="shared" si="93"/>
        <v/>
      </c>
      <c r="O133" s="211" t="str">
        <f>IF($C133="","",VLOOKUP($K133,'2.年齢給'!$B$7:$C$53,2))</f>
        <v/>
      </c>
      <c r="P133" s="211" t="str">
        <f>IF($C133="","",INDEX('6.参照データ'!$D$6:$AW$36,MATCH($F133,'6.参照データ'!$D$6:$D$36,0),MATCH($H133,'6.参照データ'!$D$6:$AW$6,0)))</f>
        <v/>
      </c>
      <c r="Q133" s="603" t="s">
        <v>71</v>
      </c>
      <c r="R133" s="603"/>
      <c r="S133" s="61" t="str">
        <f t="shared" si="82"/>
        <v/>
      </c>
      <c r="T133" s="604"/>
      <c r="U133" s="604"/>
      <c r="V133" s="604"/>
      <c r="W133" s="604"/>
      <c r="X133" s="65" t="str">
        <f t="shared" si="94"/>
        <v/>
      </c>
      <c r="Y133" s="66" t="str">
        <f t="shared" si="95"/>
        <v/>
      </c>
      <c r="Z133" s="131" t="str">
        <f t="shared" si="96"/>
        <v/>
      </c>
      <c r="AA133" s="131" t="str">
        <f t="shared" si="97"/>
        <v/>
      </c>
      <c r="AB133" s="39" t="str">
        <f>IF($C133="","",IF($Z133&gt;$AA$7,0,VLOOKUP($Z133,'2.年齢給'!$B$7:$C$53,2)))</f>
        <v/>
      </c>
      <c r="AC133" s="125" t="str">
        <f t="shared" si="98"/>
        <v/>
      </c>
      <c r="AD133" s="606"/>
      <c r="AE133" s="77" t="str">
        <f t="shared" si="83"/>
        <v/>
      </c>
      <c r="AF133" s="27" t="str">
        <f t="shared" si="99"/>
        <v/>
      </c>
      <c r="AG133" s="27" t="str">
        <f>IF($AE133="","",VLOOKUP($AE133,'4.号俸表設計'!$V$4:$AF$13,10,FALSE))</f>
        <v/>
      </c>
      <c r="AH133" s="27" t="str">
        <f t="shared" si="84"/>
        <v/>
      </c>
      <c r="AI133" s="27" t="str">
        <f t="shared" si="100"/>
        <v/>
      </c>
      <c r="AJ133" s="27" t="str">
        <f t="shared" si="85"/>
        <v/>
      </c>
      <c r="AK133" s="33" t="str">
        <f>IF($C133="","",INDEX('6.参照データ'!$D$6:$AW$36,MATCH($AI133,'6.参照データ'!$D$6:$D$36,0),MATCH($AJ133,'6.参照データ'!$D$6:$AW$6,0)))</f>
        <v/>
      </c>
      <c r="AL133" s="33" t="str">
        <f t="shared" si="101"/>
        <v/>
      </c>
      <c r="AM133" s="27" t="str">
        <f t="shared" si="86"/>
        <v/>
      </c>
      <c r="AN133" s="606"/>
      <c r="AO133" s="168" t="str">
        <f t="shared" si="87"/>
        <v/>
      </c>
      <c r="AP133" s="27" t="str">
        <f t="shared" si="88"/>
        <v/>
      </c>
      <c r="AQ133" s="31" t="str">
        <f>IF($C133="","",IF($AD133="","",IF($AO133=AM133,0,VLOOKUP($AO133,'4.号俸表設計'!$V$20:$X$29,3,FALSE)-VLOOKUP('1.メイン'!$AM133,'4.号俸表設計'!$V$20:$X$29,3,FALSE))))</f>
        <v/>
      </c>
      <c r="AR133" s="27" t="str">
        <f>IF($C133="","",IF($AM133=$AO133,0,VLOOKUP($AO133,'4.号俸表設計'!$V$4:$AF$13,2,FALSE)))</f>
        <v/>
      </c>
      <c r="AS133" s="27" t="str">
        <f t="shared" si="102"/>
        <v/>
      </c>
      <c r="AT133" s="27" t="str">
        <f>IF($AO133="","",IF($AS133=0,0,ROUNDUP($AS133/VLOOKUP('1.メイン'!$AO133,'4.号俸表設計'!$V$4:$AF$13,3,FALSE),0)+1))</f>
        <v/>
      </c>
      <c r="AU133" s="27" t="str">
        <f t="shared" si="103"/>
        <v/>
      </c>
      <c r="AV133" s="31" t="str">
        <f>IF($AO133="","",($AU133-1)*VLOOKUP($AO133,'4.号俸表設計'!$V$4:$AF$13,3,FALSE))</f>
        <v/>
      </c>
      <c r="AW133" s="31" t="str">
        <f t="shared" si="89"/>
        <v/>
      </c>
      <c r="AX133" s="31" t="str">
        <f>IF($AO133="","",IF($AW133&lt;=0,0,ROUNDUP($AW133/VLOOKUP($AO133,'4.号俸表設計'!$V$4:$AF$13,6,FALSE),0)))</f>
        <v/>
      </c>
      <c r="AY133" s="31" t="str">
        <f t="shared" si="104"/>
        <v/>
      </c>
      <c r="AZ133" s="168" t="str">
        <f t="shared" si="105"/>
        <v/>
      </c>
      <c r="BA133" s="27" t="str">
        <f>IF($AO133="","",VLOOKUP($AO133,'4.号俸表設計'!$V$4:$AF$13,9,FALSE))</f>
        <v/>
      </c>
      <c r="BB133" s="27" t="str">
        <f>IF($AO133="","",VLOOKUP($AO133,'4.号俸表設計'!$V$4:$AF$13,10,FALSE))</f>
        <v/>
      </c>
      <c r="BC133" s="33" t="str">
        <f>IF($C133="","",INDEX('6.参照データ'!$D$6:$AW$35,MATCH($AZ133,'6.参照データ'!$D$6:$D$35,0),MATCH($AP133,'6.参照データ'!$D$6:$AW$6,0)))</f>
        <v/>
      </c>
      <c r="BD133" s="33" t="str">
        <f t="shared" si="106"/>
        <v/>
      </c>
      <c r="BE133" s="33" t="str">
        <f t="shared" si="107"/>
        <v/>
      </c>
      <c r="BF133" s="607"/>
      <c r="BG133" s="33" t="str">
        <f t="shared" si="108"/>
        <v/>
      </c>
      <c r="BH133" s="33" t="str">
        <f t="shared" si="109"/>
        <v/>
      </c>
      <c r="BI133" s="33" t="str">
        <f t="shared" si="110"/>
        <v/>
      </c>
      <c r="BJ133" s="148" t="str">
        <f t="shared" si="111"/>
        <v/>
      </c>
      <c r="BK133" s="604"/>
      <c r="BL133" s="604"/>
      <c r="BM133" s="604"/>
      <c r="BN133" s="604"/>
      <c r="BO133" s="151" t="str">
        <f t="shared" si="112"/>
        <v/>
      </c>
      <c r="BP133" s="33" t="str">
        <f t="shared" si="113"/>
        <v/>
      </c>
      <c r="BQ133" s="180" t="str">
        <f t="shared" si="114"/>
        <v/>
      </c>
      <c r="BR133" s="185" t="str">
        <f t="shared" si="115"/>
        <v/>
      </c>
    </row>
    <row r="134" spans="1:70" x14ac:dyDescent="0.2">
      <c r="A134" s="71" t="str">
        <f>IF(C134="","",COUNTA($C$10:C134))</f>
        <v/>
      </c>
      <c r="B134" s="598"/>
      <c r="C134" s="598"/>
      <c r="D134" s="599"/>
      <c r="E134" s="600"/>
      <c r="F134" s="601"/>
      <c r="G134" s="601"/>
      <c r="H134" s="203" t="str">
        <f t="shared" si="81"/>
        <v/>
      </c>
      <c r="I134" s="602"/>
      <c r="J134" s="602"/>
      <c r="K134" s="58" t="str">
        <f t="shared" si="90"/>
        <v/>
      </c>
      <c r="L134" s="58" t="str">
        <f t="shared" si="91"/>
        <v/>
      </c>
      <c r="M134" s="58" t="str">
        <f t="shared" si="92"/>
        <v/>
      </c>
      <c r="N134" s="58" t="str">
        <f t="shared" si="93"/>
        <v/>
      </c>
      <c r="O134" s="211" t="str">
        <f>IF($C134="","",VLOOKUP($K134,'2.年齢給'!$B$7:$C$53,2))</f>
        <v/>
      </c>
      <c r="P134" s="211" t="str">
        <f>IF($C134="","",INDEX('6.参照データ'!$D$6:$AW$36,MATCH($F134,'6.参照データ'!$D$6:$D$36,0),MATCH($H134,'6.参照データ'!$D$6:$AW$6,0)))</f>
        <v/>
      </c>
      <c r="Q134" s="603" t="s">
        <v>71</v>
      </c>
      <c r="R134" s="603"/>
      <c r="S134" s="61" t="str">
        <f t="shared" si="82"/>
        <v/>
      </c>
      <c r="T134" s="604"/>
      <c r="U134" s="604"/>
      <c r="V134" s="604"/>
      <c r="W134" s="604"/>
      <c r="X134" s="65" t="str">
        <f t="shared" si="94"/>
        <v/>
      </c>
      <c r="Y134" s="66" t="str">
        <f t="shared" si="95"/>
        <v/>
      </c>
      <c r="Z134" s="131" t="str">
        <f t="shared" si="96"/>
        <v/>
      </c>
      <c r="AA134" s="131" t="str">
        <f t="shared" si="97"/>
        <v/>
      </c>
      <c r="AB134" s="39" t="str">
        <f>IF($C134="","",IF($Z134&gt;$AA$7,0,VLOOKUP($Z134,'2.年齢給'!$B$7:$C$53,2)))</f>
        <v/>
      </c>
      <c r="AC134" s="125" t="str">
        <f t="shared" si="98"/>
        <v/>
      </c>
      <c r="AD134" s="606"/>
      <c r="AE134" s="77" t="str">
        <f t="shared" si="83"/>
        <v/>
      </c>
      <c r="AF134" s="27" t="str">
        <f t="shared" si="99"/>
        <v/>
      </c>
      <c r="AG134" s="27" t="str">
        <f>IF($AE134="","",VLOOKUP($AE134,'4.号俸表設計'!$V$4:$AF$13,10,FALSE))</f>
        <v/>
      </c>
      <c r="AH134" s="27" t="str">
        <f t="shared" si="84"/>
        <v/>
      </c>
      <c r="AI134" s="27" t="str">
        <f t="shared" si="100"/>
        <v/>
      </c>
      <c r="AJ134" s="27" t="str">
        <f t="shared" si="85"/>
        <v/>
      </c>
      <c r="AK134" s="33" t="str">
        <f>IF($C134="","",INDEX('6.参照データ'!$D$6:$AW$36,MATCH($AI134,'6.参照データ'!$D$6:$D$36,0),MATCH($AJ134,'6.参照データ'!$D$6:$AW$6,0)))</f>
        <v/>
      </c>
      <c r="AL134" s="33" t="str">
        <f t="shared" si="101"/>
        <v/>
      </c>
      <c r="AM134" s="27" t="str">
        <f t="shared" si="86"/>
        <v/>
      </c>
      <c r="AN134" s="606"/>
      <c r="AO134" s="168" t="str">
        <f t="shared" si="87"/>
        <v/>
      </c>
      <c r="AP134" s="27" t="str">
        <f t="shared" si="88"/>
        <v/>
      </c>
      <c r="AQ134" s="31" t="str">
        <f>IF($C134="","",IF($AD134="","",IF($AO134=AM134,0,VLOOKUP($AO134,'4.号俸表設計'!$V$20:$X$29,3,FALSE)-VLOOKUP('1.メイン'!$AM134,'4.号俸表設計'!$V$20:$X$29,3,FALSE))))</f>
        <v/>
      </c>
      <c r="AR134" s="27" t="str">
        <f>IF($C134="","",IF($AM134=$AO134,0,VLOOKUP($AO134,'4.号俸表設計'!$V$4:$AF$13,2,FALSE)))</f>
        <v/>
      </c>
      <c r="AS134" s="27" t="str">
        <f t="shared" si="102"/>
        <v/>
      </c>
      <c r="AT134" s="27" t="str">
        <f>IF($AO134="","",IF($AS134=0,0,ROUNDUP($AS134/VLOOKUP('1.メイン'!$AO134,'4.号俸表設計'!$V$4:$AF$13,3,FALSE),0)+1))</f>
        <v/>
      </c>
      <c r="AU134" s="27" t="str">
        <f t="shared" si="103"/>
        <v/>
      </c>
      <c r="AV134" s="31" t="str">
        <f>IF($AO134="","",($AU134-1)*VLOOKUP($AO134,'4.号俸表設計'!$V$4:$AF$13,3,FALSE))</f>
        <v/>
      </c>
      <c r="AW134" s="31" t="str">
        <f t="shared" si="89"/>
        <v/>
      </c>
      <c r="AX134" s="31" t="str">
        <f>IF($AO134="","",IF($AW134&lt;=0,0,ROUNDUP($AW134/VLOOKUP($AO134,'4.号俸表設計'!$V$4:$AF$13,6,FALSE),0)))</f>
        <v/>
      </c>
      <c r="AY134" s="31" t="str">
        <f t="shared" si="104"/>
        <v/>
      </c>
      <c r="AZ134" s="168" t="str">
        <f t="shared" si="105"/>
        <v/>
      </c>
      <c r="BA134" s="27" t="str">
        <f>IF($AO134="","",VLOOKUP($AO134,'4.号俸表設計'!$V$4:$AF$13,9,FALSE))</f>
        <v/>
      </c>
      <c r="BB134" s="27" t="str">
        <f>IF($AO134="","",VLOOKUP($AO134,'4.号俸表設計'!$V$4:$AF$13,10,FALSE))</f>
        <v/>
      </c>
      <c r="BC134" s="33" t="str">
        <f>IF($C134="","",INDEX('6.参照データ'!$D$6:$AW$35,MATCH($AZ134,'6.参照データ'!$D$6:$D$35,0),MATCH($AP134,'6.参照データ'!$D$6:$AW$6,0)))</f>
        <v/>
      </c>
      <c r="BD134" s="33" t="str">
        <f t="shared" si="106"/>
        <v/>
      </c>
      <c r="BE134" s="33" t="str">
        <f t="shared" si="107"/>
        <v/>
      </c>
      <c r="BF134" s="607"/>
      <c r="BG134" s="33" t="str">
        <f t="shared" si="108"/>
        <v/>
      </c>
      <c r="BH134" s="33" t="str">
        <f t="shared" si="109"/>
        <v/>
      </c>
      <c r="BI134" s="33" t="str">
        <f t="shared" si="110"/>
        <v/>
      </c>
      <c r="BJ134" s="148" t="str">
        <f t="shared" si="111"/>
        <v/>
      </c>
      <c r="BK134" s="604"/>
      <c r="BL134" s="604"/>
      <c r="BM134" s="604"/>
      <c r="BN134" s="604"/>
      <c r="BO134" s="151" t="str">
        <f t="shared" si="112"/>
        <v/>
      </c>
      <c r="BP134" s="33" t="str">
        <f t="shared" si="113"/>
        <v/>
      </c>
      <c r="BQ134" s="180" t="str">
        <f t="shared" si="114"/>
        <v/>
      </c>
      <c r="BR134" s="185" t="str">
        <f t="shared" si="115"/>
        <v/>
      </c>
    </row>
    <row r="135" spans="1:70" x14ac:dyDescent="0.2">
      <c r="A135" s="71" t="str">
        <f>IF(C135="","",COUNTA($C$10:C135))</f>
        <v/>
      </c>
      <c r="B135" s="598"/>
      <c r="C135" s="598"/>
      <c r="D135" s="599"/>
      <c r="E135" s="600"/>
      <c r="F135" s="601"/>
      <c r="G135" s="601"/>
      <c r="H135" s="203" t="str">
        <f t="shared" si="81"/>
        <v/>
      </c>
      <c r="I135" s="602"/>
      <c r="J135" s="602"/>
      <c r="K135" s="58" t="str">
        <f t="shared" si="90"/>
        <v/>
      </c>
      <c r="L135" s="58" t="str">
        <f t="shared" si="91"/>
        <v/>
      </c>
      <c r="M135" s="58" t="str">
        <f t="shared" si="92"/>
        <v/>
      </c>
      <c r="N135" s="58" t="str">
        <f t="shared" si="93"/>
        <v/>
      </c>
      <c r="O135" s="211" t="str">
        <f>IF($C135="","",VLOOKUP($K135,'2.年齢給'!$B$7:$C$53,2))</f>
        <v/>
      </c>
      <c r="P135" s="211" t="str">
        <f>IF($C135="","",INDEX('6.参照データ'!$D$6:$AW$36,MATCH($F135,'6.参照データ'!$D$6:$D$36,0),MATCH($H135,'6.参照データ'!$D$6:$AW$6,0)))</f>
        <v/>
      </c>
      <c r="Q135" s="603" t="s">
        <v>71</v>
      </c>
      <c r="R135" s="603"/>
      <c r="S135" s="61" t="str">
        <f t="shared" si="82"/>
        <v/>
      </c>
      <c r="T135" s="604"/>
      <c r="U135" s="604"/>
      <c r="V135" s="604"/>
      <c r="W135" s="604"/>
      <c r="X135" s="65" t="str">
        <f t="shared" si="94"/>
        <v/>
      </c>
      <c r="Y135" s="66" t="str">
        <f t="shared" si="95"/>
        <v/>
      </c>
      <c r="Z135" s="131" t="str">
        <f t="shared" si="96"/>
        <v/>
      </c>
      <c r="AA135" s="131" t="str">
        <f t="shared" si="97"/>
        <v/>
      </c>
      <c r="AB135" s="39" t="str">
        <f>IF($C135="","",IF($Z135&gt;$AA$7,0,VLOOKUP($Z135,'2.年齢給'!$B$7:$C$53,2)))</f>
        <v/>
      </c>
      <c r="AC135" s="125" t="str">
        <f t="shared" si="98"/>
        <v/>
      </c>
      <c r="AD135" s="606"/>
      <c r="AE135" s="77" t="str">
        <f t="shared" si="83"/>
        <v/>
      </c>
      <c r="AF135" s="27" t="str">
        <f t="shared" si="99"/>
        <v/>
      </c>
      <c r="AG135" s="27" t="str">
        <f>IF($AE135="","",VLOOKUP($AE135,'4.号俸表設計'!$V$4:$AF$13,10,FALSE))</f>
        <v/>
      </c>
      <c r="AH135" s="27" t="str">
        <f t="shared" si="84"/>
        <v/>
      </c>
      <c r="AI135" s="27" t="str">
        <f t="shared" si="100"/>
        <v/>
      </c>
      <c r="AJ135" s="27" t="str">
        <f t="shared" si="85"/>
        <v/>
      </c>
      <c r="AK135" s="33" t="str">
        <f>IF($C135="","",INDEX('6.参照データ'!$D$6:$AW$36,MATCH($AI135,'6.参照データ'!$D$6:$D$36,0),MATCH($AJ135,'6.参照データ'!$D$6:$AW$6,0)))</f>
        <v/>
      </c>
      <c r="AL135" s="33" t="str">
        <f t="shared" si="101"/>
        <v/>
      </c>
      <c r="AM135" s="27" t="str">
        <f t="shared" si="86"/>
        <v/>
      </c>
      <c r="AN135" s="606"/>
      <c r="AO135" s="168" t="str">
        <f t="shared" si="87"/>
        <v/>
      </c>
      <c r="AP135" s="27" t="str">
        <f t="shared" si="88"/>
        <v/>
      </c>
      <c r="AQ135" s="31" t="str">
        <f>IF($C135="","",IF($AD135="","",IF($AO135=AM135,0,VLOOKUP($AO135,'4.号俸表設計'!$V$20:$X$29,3,FALSE)-VLOOKUP('1.メイン'!$AM135,'4.号俸表設計'!$V$20:$X$29,3,FALSE))))</f>
        <v/>
      </c>
      <c r="AR135" s="27" t="str">
        <f>IF($C135="","",IF($AM135=$AO135,0,VLOOKUP($AO135,'4.号俸表設計'!$V$4:$AF$13,2,FALSE)))</f>
        <v/>
      </c>
      <c r="AS135" s="27" t="str">
        <f t="shared" si="102"/>
        <v/>
      </c>
      <c r="AT135" s="27" t="str">
        <f>IF($AO135="","",IF($AS135=0,0,ROUNDUP($AS135/VLOOKUP('1.メイン'!$AO135,'4.号俸表設計'!$V$4:$AF$13,3,FALSE),0)+1))</f>
        <v/>
      </c>
      <c r="AU135" s="27" t="str">
        <f t="shared" si="103"/>
        <v/>
      </c>
      <c r="AV135" s="31" t="str">
        <f>IF($AO135="","",($AU135-1)*VLOOKUP($AO135,'4.号俸表設計'!$V$4:$AF$13,3,FALSE))</f>
        <v/>
      </c>
      <c r="AW135" s="31" t="str">
        <f t="shared" si="89"/>
        <v/>
      </c>
      <c r="AX135" s="31" t="str">
        <f>IF($AO135="","",IF($AW135&lt;=0,0,ROUNDUP($AW135/VLOOKUP($AO135,'4.号俸表設計'!$V$4:$AF$13,6,FALSE),0)))</f>
        <v/>
      </c>
      <c r="AY135" s="31" t="str">
        <f t="shared" si="104"/>
        <v/>
      </c>
      <c r="AZ135" s="168" t="str">
        <f t="shared" si="105"/>
        <v/>
      </c>
      <c r="BA135" s="27" t="str">
        <f>IF($AO135="","",VLOOKUP($AO135,'4.号俸表設計'!$V$4:$AF$13,9,FALSE))</f>
        <v/>
      </c>
      <c r="BB135" s="27" t="str">
        <f>IF($AO135="","",VLOOKUP($AO135,'4.号俸表設計'!$V$4:$AF$13,10,FALSE))</f>
        <v/>
      </c>
      <c r="BC135" s="33" t="str">
        <f>IF($C135="","",INDEX('6.参照データ'!$D$6:$AW$35,MATCH($AZ135,'6.参照データ'!$D$6:$D$35,0),MATCH($AP135,'6.参照データ'!$D$6:$AW$6,0)))</f>
        <v/>
      </c>
      <c r="BD135" s="33" t="str">
        <f t="shared" si="106"/>
        <v/>
      </c>
      <c r="BE135" s="33" t="str">
        <f t="shared" si="107"/>
        <v/>
      </c>
      <c r="BF135" s="607"/>
      <c r="BG135" s="33" t="str">
        <f t="shared" si="108"/>
        <v/>
      </c>
      <c r="BH135" s="33" t="str">
        <f t="shared" si="109"/>
        <v/>
      </c>
      <c r="BI135" s="33" t="str">
        <f t="shared" si="110"/>
        <v/>
      </c>
      <c r="BJ135" s="148" t="str">
        <f t="shared" si="111"/>
        <v/>
      </c>
      <c r="BK135" s="604"/>
      <c r="BL135" s="604"/>
      <c r="BM135" s="604"/>
      <c r="BN135" s="604"/>
      <c r="BO135" s="151" t="str">
        <f t="shared" si="112"/>
        <v/>
      </c>
      <c r="BP135" s="33" t="str">
        <f t="shared" si="113"/>
        <v/>
      </c>
      <c r="BQ135" s="180" t="str">
        <f t="shared" si="114"/>
        <v/>
      </c>
      <c r="BR135" s="185" t="str">
        <f t="shared" si="115"/>
        <v/>
      </c>
    </row>
    <row r="136" spans="1:70" x14ac:dyDescent="0.2">
      <c r="A136" s="71" t="str">
        <f>IF(C136="","",COUNTA($C$10:C136))</f>
        <v/>
      </c>
      <c r="B136" s="598"/>
      <c r="C136" s="598"/>
      <c r="D136" s="599"/>
      <c r="E136" s="600"/>
      <c r="F136" s="601"/>
      <c r="G136" s="601"/>
      <c r="H136" s="203" t="str">
        <f t="shared" si="81"/>
        <v/>
      </c>
      <c r="I136" s="602"/>
      <c r="J136" s="602"/>
      <c r="K136" s="58" t="str">
        <f t="shared" si="90"/>
        <v/>
      </c>
      <c r="L136" s="58" t="str">
        <f t="shared" si="91"/>
        <v/>
      </c>
      <c r="M136" s="58" t="str">
        <f t="shared" si="92"/>
        <v/>
      </c>
      <c r="N136" s="58" t="str">
        <f t="shared" si="93"/>
        <v/>
      </c>
      <c r="O136" s="211" t="str">
        <f>IF($C136="","",VLOOKUP($K136,'2.年齢給'!$B$7:$C$53,2))</f>
        <v/>
      </c>
      <c r="P136" s="211" t="str">
        <f>IF($C136="","",INDEX('6.参照データ'!$D$6:$AW$36,MATCH($F136,'6.参照データ'!$D$6:$D$36,0),MATCH($H136,'6.参照データ'!$D$6:$AW$6,0)))</f>
        <v/>
      </c>
      <c r="Q136" s="603" t="s">
        <v>71</v>
      </c>
      <c r="R136" s="603"/>
      <c r="S136" s="61" t="str">
        <f t="shared" si="82"/>
        <v/>
      </c>
      <c r="T136" s="604"/>
      <c r="U136" s="604"/>
      <c r="V136" s="604"/>
      <c r="W136" s="604"/>
      <c r="X136" s="65" t="str">
        <f t="shared" si="94"/>
        <v/>
      </c>
      <c r="Y136" s="66" t="str">
        <f t="shared" si="95"/>
        <v/>
      </c>
      <c r="Z136" s="131" t="str">
        <f t="shared" si="96"/>
        <v/>
      </c>
      <c r="AA136" s="131" t="str">
        <f t="shared" si="97"/>
        <v/>
      </c>
      <c r="AB136" s="39" t="str">
        <f>IF($C136="","",IF($Z136&gt;$AA$7,0,VLOOKUP($Z136,'2.年齢給'!$B$7:$C$53,2)))</f>
        <v/>
      </c>
      <c r="AC136" s="125" t="str">
        <f t="shared" si="98"/>
        <v/>
      </c>
      <c r="AD136" s="606"/>
      <c r="AE136" s="77" t="str">
        <f t="shared" si="83"/>
        <v/>
      </c>
      <c r="AF136" s="27" t="str">
        <f t="shared" si="99"/>
        <v/>
      </c>
      <c r="AG136" s="27" t="str">
        <f>IF($AE136="","",VLOOKUP($AE136,'4.号俸表設計'!$V$4:$AF$13,10,FALSE))</f>
        <v/>
      </c>
      <c r="AH136" s="27" t="str">
        <f t="shared" si="84"/>
        <v/>
      </c>
      <c r="AI136" s="27" t="str">
        <f t="shared" si="100"/>
        <v/>
      </c>
      <c r="AJ136" s="27" t="str">
        <f t="shared" si="85"/>
        <v/>
      </c>
      <c r="AK136" s="33" t="str">
        <f>IF($C136="","",INDEX('6.参照データ'!$D$6:$AW$36,MATCH($AI136,'6.参照データ'!$D$6:$D$36,0),MATCH($AJ136,'6.参照データ'!$D$6:$AW$6,0)))</f>
        <v/>
      </c>
      <c r="AL136" s="33" t="str">
        <f t="shared" si="101"/>
        <v/>
      </c>
      <c r="AM136" s="27" t="str">
        <f t="shared" si="86"/>
        <v/>
      </c>
      <c r="AN136" s="606"/>
      <c r="AO136" s="168" t="str">
        <f t="shared" si="87"/>
        <v/>
      </c>
      <c r="AP136" s="27" t="str">
        <f t="shared" si="88"/>
        <v/>
      </c>
      <c r="AQ136" s="31" t="str">
        <f>IF($C136="","",IF($AD136="","",IF($AO136=AM136,0,VLOOKUP($AO136,'4.号俸表設計'!$V$20:$X$29,3,FALSE)-VLOOKUP('1.メイン'!$AM136,'4.号俸表設計'!$V$20:$X$29,3,FALSE))))</f>
        <v/>
      </c>
      <c r="AR136" s="27" t="str">
        <f>IF($C136="","",IF($AM136=$AO136,0,VLOOKUP($AO136,'4.号俸表設計'!$V$4:$AF$13,2,FALSE)))</f>
        <v/>
      </c>
      <c r="AS136" s="27" t="str">
        <f t="shared" si="102"/>
        <v/>
      </c>
      <c r="AT136" s="27" t="str">
        <f>IF($AO136="","",IF($AS136=0,0,ROUNDUP($AS136/VLOOKUP('1.メイン'!$AO136,'4.号俸表設計'!$V$4:$AF$13,3,FALSE),0)+1))</f>
        <v/>
      </c>
      <c r="AU136" s="27" t="str">
        <f t="shared" si="103"/>
        <v/>
      </c>
      <c r="AV136" s="31" t="str">
        <f>IF($AO136="","",($AU136-1)*VLOOKUP($AO136,'4.号俸表設計'!$V$4:$AF$13,3,FALSE))</f>
        <v/>
      </c>
      <c r="AW136" s="31" t="str">
        <f t="shared" si="89"/>
        <v/>
      </c>
      <c r="AX136" s="31" t="str">
        <f>IF($AO136="","",IF($AW136&lt;=0,0,ROUNDUP($AW136/VLOOKUP($AO136,'4.号俸表設計'!$V$4:$AF$13,6,FALSE),0)))</f>
        <v/>
      </c>
      <c r="AY136" s="31" t="str">
        <f t="shared" si="104"/>
        <v/>
      </c>
      <c r="AZ136" s="168" t="str">
        <f t="shared" si="105"/>
        <v/>
      </c>
      <c r="BA136" s="27" t="str">
        <f>IF($AO136="","",VLOOKUP($AO136,'4.号俸表設計'!$V$4:$AF$13,9,FALSE))</f>
        <v/>
      </c>
      <c r="BB136" s="27" t="str">
        <f>IF($AO136="","",VLOOKUP($AO136,'4.号俸表設計'!$V$4:$AF$13,10,FALSE))</f>
        <v/>
      </c>
      <c r="BC136" s="33" t="str">
        <f>IF($C136="","",INDEX('6.参照データ'!$D$6:$AW$35,MATCH($AZ136,'6.参照データ'!$D$6:$D$35,0),MATCH($AP136,'6.参照データ'!$D$6:$AW$6,0)))</f>
        <v/>
      </c>
      <c r="BD136" s="33" t="str">
        <f t="shared" si="106"/>
        <v/>
      </c>
      <c r="BE136" s="33" t="str">
        <f t="shared" si="107"/>
        <v/>
      </c>
      <c r="BF136" s="607"/>
      <c r="BG136" s="33" t="str">
        <f t="shared" si="108"/>
        <v/>
      </c>
      <c r="BH136" s="33" t="str">
        <f t="shared" si="109"/>
        <v/>
      </c>
      <c r="BI136" s="33" t="str">
        <f t="shared" si="110"/>
        <v/>
      </c>
      <c r="BJ136" s="148" t="str">
        <f t="shared" si="111"/>
        <v/>
      </c>
      <c r="BK136" s="604"/>
      <c r="BL136" s="604"/>
      <c r="BM136" s="604"/>
      <c r="BN136" s="604"/>
      <c r="BO136" s="151" t="str">
        <f t="shared" si="112"/>
        <v/>
      </c>
      <c r="BP136" s="33" t="str">
        <f t="shared" si="113"/>
        <v/>
      </c>
      <c r="BQ136" s="180" t="str">
        <f t="shared" si="114"/>
        <v/>
      </c>
      <c r="BR136" s="185" t="str">
        <f t="shared" si="115"/>
        <v/>
      </c>
    </row>
    <row r="137" spans="1:70" x14ac:dyDescent="0.2">
      <c r="A137" s="71" t="str">
        <f>IF(C137="","",COUNTA($C$10:C137))</f>
        <v/>
      </c>
      <c r="B137" s="598"/>
      <c r="C137" s="598"/>
      <c r="D137" s="599"/>
      <c r="E137" s="600"/>
      <c r="F137" s="601"/>
      <c r="G137" s="601"/>
      <c r="H137" s="203" t="str">
        <f t="shared" si="81"/>
        <v/>
      </c>
      <c r="I137" s="602"/>
      <c r="J137" s="602"/>
      <c r="K137" s="58" t="str">
        <f t="shared" si="90"/>
        <v/>
      </c>
      <c r="L137" s="58" t="str">
        <f t="shared" si="91"/>
        <v/>
      </c>
      <c r="M137" s="58" t="str">
        <f t="shared" si="92"/>
        <v/>
      </c>
      <c r="N137" s="58" t="str">
        <f t="shared" si="93"/>
        <v/>
      </c>
      <c r="O137" s="211" t="str">
        <f>IF($C137="","",VLOOKUP($K137,'2.年齢給'!$B$7:$C$53,2))</f>
        <v/>
      </c>
      <c r="P137" s="211" t="str">
        <f>IF($C137="","",INDEX('6.参照データ'!$D$6:$AW$36,MATCH($F137,'6.参照データ'!$D$6:$D$36,0),MATCH($H137,'6.参照データ'!$D$6:$AW$6,0)))</f>
        <v/>
      </c>
      <c r="Q137" s="603" t="s">
        <v>71</v>
      </c>
      <c r="R137" s="603"/>
      <c r="S137" s="61" t="str">
        <f t="shared" si="82"/>
        <v/>
      </c>
      <c r="T137" s="604"/>
      <c r="U137" s="604"/>
      <c r="V137" s="604"/>
      <c r="W137" s="604"/>
      <c r="X137" s="65" t="str">
        <f t="shared" si="94"/>
        <v/>
      </c>
      <c r="Y137" s="66" t="str">
        <f t="shared" si="95"/>
        <v/>
      </c>
      <c r="Z137" s="131" t="str">
        <f t="shared" si="96"/>
        <v/>
      </c>
      <c r="AA137" s="131" t="str">
        <f t="shared" si="97"/>
        <v/>
      </c>
      <c r="AB137" s="39" t="str">
        <f>IF($C137="","",IF($Z137&gt;$AA$7,0,VLOOKUP($Z137,'2.年齢給'!$B$7:$C$53,2)))</f>
        <v/>
      </c>
      <c r="AC137" s="125" t="str">
        <f t="shared" si="98"/>
        <v/>
      </c>
      <c r="AD137" s="606"/>
      <c r="AE137" s="77" t="str">
        <f t="shared" si="83"/>
        <v/>
      </c>
      <c r="AF137" s="27" t="str">
        <f t="shared" si="99"/>
        <v/>
      </c>
      <c r="AG137" s="27" t="str">
        <f>IF($AE137="","",VLOOKUP($AE137,'4.号俸表設計'!$V$4:$AF$13,10,FALSE))</f>
        <v/>
      </c>
      <c r="AH137" s="27" t="str">
        <f t="shared" si="84"/>
        <v/>
      </c>
      <c r="AI137" s="27" t="str">
        <f t="shared" si="100"/>
        <v/>
      </c>
      <c r="AJ137" s="27" t="str">
        <f t="shared" si="85"/>
        <v/>
      </c>
      <c r="AK137" s="33" t="str">
        <f>IF($C137="","",INDEX('6.参照データ'!$D$6:$AW$36,MATCH($AI137,'6.参照データ'!$D$6:$D$36,0),MATCH($AJ137,'6.参照データ'!$D$6:$AW$6,0)))</f>
        <v/>
      </c>
      <c r="AL137" s="33" t="str">
        <f t="shared" si="101"/>
        <v/>
      </c>
      <c r="AM137" s="27" t="str">
        <f t="shared" si="86"/>
        <v/>
      </c>
      <c r="AN137" s="606"/>
      <c r="AO137" s="168" t="str">
        <f t="shared" si="87"/>
        <v/>
      </c>
      <c r="AP137" s="27" t="str">
        <f t="shared" si="88"/>
        <v/>
      </c>
      <c r="AQ137" s="31" t="str">
        <f>IF($C137="","",IF($AD137="","",IF($AO137=AM137,0,VLOOKUP($AO137,'4.号俸表設計'!$V$20:$X$29,3,FALSE)-VLOOKUP('1.メイン'!$AM137,'4.号俸表設計'!$V$20:$X$29,3,FALSE))))</f>
        <v/>
      </c>
      <c r="AR137" s="27" t="str">
        <f>IF($C137="","",IF($AM137=$AO137,0,VLOOKUP($AO137,'4.号俸表設計'!$V$4:$AF$13,2,FALSE)))</f>
        <v/>
      </c>
      <c r="AS137" s="27" t="str">
        <f t="shared" si="102"/>
        <v/>
      </c>
      <c r="AT137" s="27" t="str">
        <f>IF($AO137="","",IF($AS137=0,0,ROUNDUP($AS137/VLOOKUP('1.メイン'!$AO137,'4.号俸表設計'!$V$4:$AF$13,3,FALSE),0)+1))</f>
        <v/>
      </c>
      <c r="AU137" s="27" t="str">
        <f t="shared" si="103"/>
        <v/>
      </c>
      <c r="AV137" s="31" t="str">
        <f>IF($AO137="","",($AU137-1)*VLOOKUP($AO137,'4.号俸表設計'!$V$4:$AF$13,3,FALSE))</f>
        <v/>
      </c>
      <c r="AW137" s="31" t="str">
        <f t="shared" si="89"/>
        <v/>
      </c>
      <c r="AX137" s="31" t="str">
        <f>IF($AO137="","",IF($AW137&lt;=0,0,ROUNDUP($AW137/VLOOKUP($AO137,'4.号俸表設計'!$V$4:$AF$13,6,FALSE),0)))</f>
        <v/>
      </c>
      <c r="AY137" s="31" t="str">
        <f t="shared" si="104"/>
        <v/>
      </c>
      <c r="AZ137" s="168" t="str">
        <f t="shared" si="105"/>
        <v/>
      </c>
      <c r="BA137" s="27" t="str">
        <f>IF($AO137="","",VLOOKUP($AO137,'4.号俸表設計'!$V$4:$AF$13,9,FALSE))</f>
        <v/>
      </c>
      <c r="BB137" s="27" t="str">
        <f>IF($AO137="","",VLOOKUP($AO137,'4.号俸表設計'!$V$4:$AF$13,10,FALSE))</f>
        <v/>
      </c>
      <c r="BC137" s="33" t="str">
        <f>IF($C137="","",INDEX('6.参照データ'!$D$6:$AW$35,MATCH($AZ137,'6.参照データ'!$D$6:$D$35,0),MATCH($AP137,'6.参照データ'!$D$6:$AW$6,0)))</f>
        <v/>
      </c>
      <c r="BD137" s="33" t="str">
        <f t="shared" si="106"/>
        <v/>
      </c>
      <c r="BE137" s="33" t="str">
        <f t="shared" si="107"/>
        <v/>
      </c>
      <c r="BF137" s="607"/>
      <c r="BG137" s="33" t="str">
        <f t="shared" si="108"/>
        <v/>
      </c>
      <c r="BH137" s="33" t="str">
        <f t="shared" si="109"/>
        <v/>
      </c>
      <c r="BI137" s="33" t="str">
        <f t="shared" si="110"/>
        <v/>
      </c>
      <c r="BJ137" s="148" t="str">
        <f t="shared" si="111"/>
        <v/>
      </c>
      <c r="BK137" s="604"/>
      <c r="BL137" s="604"/>
      <c r="BM137" s="604"/>
      <c r="BN137" s="604"/>
      <c r="BO137" s="151" t="str">
        <f t="shared" si="112"/>
        <v/>
      </c>
      <c r="BP137" s="33" t="str">
        <f t="shared" si="113"/>
        <v/>
      </c>
      <c r="BQ137" s="180" t="str">
        <f t="shared" si="114"/>
        <v/>
      </c>
      <c r="BR137" s="185" t="str">
        <f t="shared" si="115"/>
        <v/>
      </c>
    </row>
    <row r="138" spans="1:70" x14ac:dyDescent="0.2">
      <c r="A138" s="71" t="str">
        <f>IF(C138="","",COUNTA($C$10:C138))</f>
        <v/>
      </c>
      <c r="B138" s="598"/>
      <c r="C138" s="598"/>
      <c r="D138" s="599"/>
      <c r="E138" s="600"/>
      <c r="F138" s="601"/>
      <c r="G138" s="601"/>
      <c r="H138" s="203" t="str">
        <f t="shared" si="81"/>
        <v/>
      </c>
      <c r="I138" s="602"/>
      <c r="J138" s="602"/>
      <c r="K138" s="58" t="str">
        <f t="shared" si="90"/>
        <v/>
      </c>
      <c r="L138" s="58" t="str">
        <f t="shared" si="91"/>
        <v/>
      </c>
      <c r="M138" s="58" t="str">
        <f t="shared" si="92"/>
        <v/>
      </c>
      <c r="N138" s="58" t="str">
        <f t="shared" si="93"/>
        <v/>
      </c>
      <c r="O138" s="211" t="str">
        <f>IF($C138="","",VLOOKUP($K138,'2.年齢給'!$B$7:$C$53,2))</f>
        <v/>
      </c>
      <c r="P138" s="211" t="str">
        <f>IF($C138="","",INDEX('6.参照データ'!$D$6:$AW$36,MATCH($F138,'6.参照データ'!$D$6:$D$36,0),MATCH($H138,'6.参照データ'!$D$6:$AW$6,0)))</f>
        <v/>
      </c>
      <c r="Q138" s="603" t="s">
        <v>71</v>
      </c>
      <c r="R138" s="603"/>
      <c r="S138" s="61" t="str">
        <f t="shared" si="82"/>
        <v/>
      </c>
      <c r="T138" s="604"/>
      <c r="U138" s="604"/>
      <c r="V138" s="604"/>
      <c r="W138" s="604"/>
      <c r="X138" s="65" t="str">
        <f t="shared" ref="X138:X169" si="116">IF(C138="","",SUM(T138:W138))</f>
        <v/>
      </c>
      <c r="Y138" s="66" t="str">
        <f t="shared" ref="Y138:Y169" si="117">IF(C138="","",S138+X138)</f>
        <v/>
      </c>
      <c r="Z138" s="131" t="str">
        <f t="shared" ref="Z138:Z169" si="118">IF($I138="","",DATEDIF($I138-1,$Z$5,"Y"))</f>
        <v/>
      </c>
      <c r="AA138" s="131" t="str">
        <f t="shared" ref="AA138:AA169" si="119">IF($I138="","",DATEDIF($I138-1,$Z$5,"Ym"))</f>
        <v/>
      </c>
      <c r="AB138" s="39" t="str">
        <f>IF($C138="","",IF($Z138&gt;$AA$7,0,VLOOKUP($Z138,'2.年齢給'!$B$7:$C$53,2)))</f>
        <v/>
      </c>
      <c r="AC138" s="125" t="str">
        <f t="shared" ref="AC138:AC169" si="120">IF($C138="","",IF($Z138=$AA$7,"",$AB138-$O138))</f>
        <v/>
      </c>
      <c r="AD138" s="606"/>
      <c r="AE138" s="77" t="str">
        <f t="shared" si="83"/>
        <v/>
      </c>
      <c r="AF138" s="27" t="str">
        <f t="shared" ref="AF138:AF169" si="121">IF($C138="","",$F138)</f>
        <v/>
      </c>
      <c r="AG138" s="27" t="str">
        <f>IF($AE138="","",VLOOKUP($AE138,'4.号俸表設計'!$V$4:$AF$13,10,FALSE))</f>
        <v/>
      </c>
      <c r="AH138" s="27" t="str">
        <f t="shared" si="84"/>
        <v/>
      </c>
      <c r="AI138" s="27" t="str">
        <f t="shared" ref="AI138:AI169" si="122">IF($C138="","",IF($AE138="","",IF($AF138+$AH138&gt;=$AG138,$AG138,$AF138+$AH138)))</f>
        <v/>
      </c>
      <c r="AJ138" s="27" t="str">
        <f t="shared" si="85"/>
        <v/>
      </c>
      <c r="AK138" s="33" t="str">
        <f>IF($C138="","",INDEX('6.参照データ'!$D$6:$AW$36,MATCH($AI138,'6.参照データ'!$D$6:$D$36,0),MATCH($AJ138,'6.参照データ'!$D$6:$AW$6,0)))</f>
        <v/>
      </c>
      <c r="AL138" s="33" t="str">
        <f t="shared" ref="AL138:AL169" si="123">IF($C138="","",IF($AD138="","",$AK138-$P138))</f>
        <v/>
      </c>
      <c r="AM138" s="27" t="str">
        <f t="shared" si="86"/>
        <v/>
      </c>
      <c r="AN138" s="606"/>
      <c r="AO138" s="168" t="str">
        <f t="shared" si="87"/>
        <v/>
      </c>
      <c r="AP138" s="27" t="str">
        <f t="shared" si="88"/>
        <v/>
      </c>
      <c r="AQ138" s="31" t="str">
        <f>IF($C138="","",IF($AD138="","",IF($AO138=AM138,0,VLOOKUP($AO138,'4.号俸表設計'!$V$20:$X$29,3,FALSE)-VLOOKUP('1.メイン'!$AM138,'4.号俸表設計'!$V$20:$X$29,3,FALSE))))</f>
        <v/>
      </c>
      <c r="AR138" s="27" t="str">
        <f>IF($C138="","",IF($AM138=$AO138,0,VLOOKUP($AO138,'4.号俸表設計'!$V$4:$AF$13,2,FALSE)))</f>
        <v/>
      </c>
      <c r="AS138" s="27" t="str">
        <f t="shared" ref="AS138:AS169" si="124">IF($C138="","",IF($AM138=AO138,0,$AK138-$AR138+$AQ138))</f>
        <v/>
      </c>
      <c r="AT138" s="27" t="str">
        <f>IF($AO138="","",IF($AS138=0,0,ROUNDUP($AS138/VLOOKUP('1.メイン'!$AO138,'4.号俸表設計'!$V$4:$AF$13,3,FALSE),0)+1))</f>
        <v/>
      </c>
      <c r="AU138" s="27" t="str">
        <f t="shared" ref="AU138:AU169" si="125">IF($AO138="","",IF($AM138=$AO138,0,IF($AT138&lt;=0,1,IF($AT138&gt;=$BA138,$BA138,$AT138))))</f>
        <v/>
      </c>
      <c r="AV138" s="31" t="str">
        <f>IF($AO138="","",($AU138-1)*VLOOKUP($AO138,'4.号俸表設計'!$V$4:$AF$13,3,FALSE))</f>
        <v/>
      </c>
      <c r="AW138" s="31" t="str">
        <f t="shared" si="89"/>
        <v/>
      </c>
      <c r="AX138" s="31" t="str">
        <f>IF($AO138="","",IF($AW138&lt;=0,0,ROUNDUP($AW138/VLOOKUP($AO138,'4.号俸表設計'!$V$4:$AF$13,6,FALSE),0)))</f>
        <v/>
      </c>
      <c r="AY138" s="31" t="str">
        <f t="shared" ref="AY138:AY169" si="126">IF($AO138="","",IF($AU138+$AX138&gt;=$BB138,$BB138,$AU138+$AX138))</f>
        <v/>
      </c>
      <c r="AZ138" s="168" t="str">
        <f t="shared" ref="AZ138:AZ169" si="127">IF($C138="","",IF($AM138=$AO138,$AI138,$AY138))</f>
        <v/>
      </c>
      <c r="BA138" s="27" t="str">
        <f>IF($AO138="","",VLOOKUP($AO138,'4.号俸表設計'!$V$4:$AF$13,9,FALSE))</f>
        <v/>
      </c>
      <c r="BB138" s="27" t="str">
        <f>IF($AO138="","",VLOOKUP($AO138,'4.号俸表設計'!$V$4:$AF$13,10,FALSE))</f>
        <v/>
      </c>
      <c r="BC138" s="33" t="str">
        <f>IF($C138="","",INDEX('6.参照データ'!$D$6:$AW$35,MATCH($AZ138,'6.参照データ'!$D$6:$D$35,0),MATCH($AP138,'6.参照データ'!$D$6:$AW$6,0)))</f>
        <v/>
      </c>
      <c r="BD138" s="33" t="str">
        <f t="shared" ref="BD138:BD169" si="128">IF($C138="","",IF($AP138="","",$BC138-$P138))</f>
        <v/>
      </c>
      <c r="BE138" s="33" t="str">
        <f t="shared" ref="BE138:BE169" si="129">IF($AO138="","",$Q138)</f>
        <v/>
      </c>
      <c r="BF138" s="607"/>
      <c r="BG138" s="33" t="str">
        <f t="shared" ref="BG138:BG169" si="130">IF($AO138="","",$BE138+$BF138)</f>
        <v/>
      </c>
      <c r="BH138" s="33" t="str">
        <f t="shared" ref="BH138:BH169" si="131">IF($AO138="","",$AB138+$BC138+$BG138)</f>
        <v/>
      </c>
      <c r="BI138" s="33" t="str">
        <f t="shared" ref="BI138:BI169" si="132">IF($AO138="","",$BH138-$S138)</f>
        <v/>
      </c>
      <c r="BJ138" s="148" t="str">
        <f t="shared" ref="BJ138:BJ169" si="133">IF($AO138="","",$BI138/$S138)</f>
        <v/>
      </c>
      <c r="BK138" s="604"/>
      <c r="BL138" s="604"/>
      <c r="BM138" s="604"/>
      <c r="BN138" s="604"/>
      <c r="BO138" s="151" t="str">
        <f t="shared" ref="BO138:BO169" si="134">IF(AO138="","",SUM(BK138:BN138))</f>
        <v/>
      </c>
      <c r="BP138" s="33" t="str">
        <f t="shared" ref="BP138:BP169" si="135">IF($AO138="","",$BH138+$BO138)</f>
        <v/>
      </c>
      <c r="BQ138" s="180" t="str">
        <f t="shared" ref="BQ138:BQ169" si="136">IF($AO138="","",$BP138-$Y138)</f>
        <v/>
      </c>
      <c r="BR138" s="185" t="str">
        <f t="shared" ref="BR138:BR169" si="137">IF($AO138="","",$BQ138/$Y138)</f>
        <v/>
      </c>
    </row>
    <row r="139" spans="1:70" x14ac:dyDescent="0.2">
      <c r="A139" s="71" t="str">
        <f>IF(C139="","",COUNTA($C$10:C139))</f>
        <v/>
      </c>
      <c r="B139" s="598"/>
      <c r="C139" s="598"/>
      <c r="D139" s="599"/>
      <c r="E139" s="600"/>
      <c r="F139" s="601"/>
      <c r="G139" s="601"/>
      <c r="H139" s="203" t="str">
        <f t="shared" ref="H139:H202" si="138">IF($E139="","",$E139&amp;$G139)</f>
        <v/>
      </c>
      <c r="I139" s="602"/>
      <c r="J139" s="602"/>
      <c r="K139" s="58" t="str">
        <f t="shared" si="90"/>
        <v/>
      </c>
      <c r="L139" s="58" t="str">
        <f t="shared" si="91"/>
        <v/>
      </c>
      <c r="M139" s="58" t="str">
        <f t="shared" si="92"/>
        <v/>
      </c>
      <c r="N139" s="58" t="str">
        <f t="shared" si="93"/>
        <v/>
      </c>
      <c r="O139" s="211" t="str">
        <f>IF($C139="","",VLOOKUP($K139,'2.年齢給'!$B$7:$C$53,2))</f>
        <v/>
      </c>
      <c r="P139" s="211" t="str">
        <f>IF($C139="","",INDEX('6.参照データ'!$D$6:$AW$36,MATCH($F139,'6.参照データ'!$D$6:$D$36,0),MATCH($H139,'6.参照データ'!$D$6:$AW$6,0)))</f>
        <v/>
      </c>
      <c r="Q139" s="603" t="s">
        <v>71</v>
      </c>
      <c r="R139" s="603"/>
      <c r="S139" s="61" t="str">
        <f t="shared" ref="S139:S202" si="139">IF($C139="","",SUM(O139:R139))</f>
        <v/>
      </c>
      <c r="T139" s="604"/>
      <c r="U139" s="604"/>
      <c r="V139" s="604"/>
      <c r="W139" s="604"/>
      <c r="X139" s="65" t="str">
        <f t="shared" si="116"/>
        <v/>
      </c>
      <c r="Y139" s="66" t="str">
        <f t="shared" si="117"/>
        <v/>
      </c>
      <c r="Z139" s="131" t="str">
        <f t="shared" si="118"/>
        <v/>
      </c>
      <c r="AA139" s="131" t="str">
        <f t="shared" si="119"/>
        <v/>
      </c>
      <c r="AB139" s="39" t="str">
        <f>IF($C139="","",IF($Z139&gt;$AA$7,0,VLOOKUP($Z139,'2.年齢給'!$B$7:$C$53,2)))</f>
        <v/>
      </c>
      <c r="AC139" s="125" t="str">
        <f t="shared" si="120"/>
        <v/>
      </c>
      <c r="AD139" s="606"/>
      <c r="AE139" s="77" t="str">
        <f t="shared" ref="AE139:AE202" si="140">IF($C139="","",$E139)</f>
        <v/>
      </c>
      <c r="AF139" s="27" t="str">
        <f t="shared" si="121"/>
        <v/>
      </c>
      <c r="AG139" s="27" t="str">
        <f>IF($AE139="","",VLOOKUP($AE139,'4.号俸表設計'!$V$4:$AF$13,10,FALSE))</f>
        <v/>
      </c>
      <c r="AH139" s="27" t="str">
        <f t="shared" ref="AH139:AH202" si="141">IF($C139="","",IF($AD139="","",IF($Z139&lt;$Z$7,$AE$2,IF($Z139&gt;=$Z$7,$AF$2,$AE$2))))</f>
        <v/>
      </c>
      <c r="AI139" s="27" t="str">
        <f t="shared" si="122"/>
        <v/>
      </c>
      <c r="AJ139" s="27" t="str">
        <f t="shared" ref="AJ139:AJ202" si="142">IF($C139="","",IF($AD139="","",$AE139&amp;$AD139))</f>
        <v/>
      </c>
      <c r="AK139" s="33" t="str">
        <f>IF($C139="","",INDEX('6.参照データ'!$D$6:$AW$36,MATCH($AI139,'6.参照データ'!$D$6:$D$36,0),MATCH($AJ139,'6.参照データ'!$D$6:$AW$6,0)))</f>
        <v/>
      </c>
      <c r="AL139" s="33" t="str">
        <f t="shared" si="123"/>
        <v/>
      </c>
      <c r="AM139" s="27" t="str">
        <f t="shared" ref="AM139:AM202" si="143">IF($AE139="","",$AE139)</f>
        <v/>
      </c>
      <c r="AN139" s="606"/>
      <c r="AO139" s="168" t="str">
        <f t="shared" ref="AO139:AO202" si="144">IF($C139="","",IF($AN139="",$AM139,$AN139))</f>
        <v/>
      </c>
      <c r="AP139" s="27" t="str">
        <f t="shared" ref="AP139:AP202" si="145">IF($C139="","",IF($AD139="","",IF($AN139="",$AJ139,$AN139&amp;$AN$3)))</f>
        <v/>
      </c>
      <c r="AQ139" s="31" t="str">
        <f>IF($C139="","",IF($AD139="","",IF($AO139=AM139,0,VLOOKUP($AO139,'4.号俸表設計'!$V$20:$X$29,3,FALSE)-VLOOKUP('1.メイン'!$AM139,'4.号俸表設計'!$V$20:$X$29,3,FALSE))))</f>
        <v/>
      </c>
      <c r="AR139" s="27" t="str">
        <f>IF($C139="","",IF($AM139=$AO139,0,VLOOKUP($AO139,'4.号俸表設計'!$V$4:$AF$13,2,FALSE)))</f>
        <v/>
      </c>
      <c r="AS139" s="27" t="str">
        <f t="shared" si="124"/>
        <v/>
      </c>
      <c r="AT139" s="27" t="str">
        <f>IF($AO139="","",IF($AS139=0,0,ROUNDUP($AS139/VLOOKUP('1.メイン'!$AO139,'4.号俸表設計'!$V$4:$AF$13,3,FALSE),0)+1))</f>
        <v/>
      </c>
      <c r="AU139" s="27" t="str">
        <f t="shared" si="125"/>
        <v/>
      </c>
      <c r="AV139" s="31" t="str">
        <f>IF($AO139="","",($AU139-1)*VLOOKUP($AO139,'4.号俸表設計'!$V$4:$AF$13,3,FALSE))</f>
        <v/>
      </c>
      <c r="AW139" s="31" t="str">
        <f t="shared" ref="AW139:AW202" si="146">IF($AO139="","",IF($AV139&lt;=0,0,$AS139-$AV139))</f>
        <v/>
      </c>
      <c r="AX139" s="31" t="str">
        <f>IF($AO139="","",IF($AW139&lt;=0,0,ROUNDUP($AW139/VLOOKUP($AO139,'4.号俸表設計'!$V$4:$AF$13,6,FALSE),0)))</f>
        <v/>
      </c>
      <c r="AY139" s="31" t="str">
        <f t="shared" si="126"/>
        <v/>
      </c>
      <c r="AZ139" s="168" t="str">
        <f t="shared" si="127"/>
        <v/>
      </c>
      <c r="BA139" s="27" t="str">
        <f>IF($AO139="","",VLOOKUP($AO139,'4.号俸表設計'!$V$4:$AF$13,9,FALSE))</f>
        <v/>
      </c>
      <c r="BB139" s="27" t="str">
        <f>IF($AO139="","",VLOOKUP($AO139,'4.号俸表設計'!$V$4:$AF$13,10,FALSE))</f>
        <v/>
      </c>
      <c r="BC139" s="33" t="str">
        <f>IF($C139="","",INDEX('6.参照データ'!$D$6:$AW$35,MATCH($AZ139,'6.参照データ'!$D$6:$D$35,0),MATCH($AP139,'6.参照データ'!$D$6:$AW$6,0)))</f>
        <v/>
      </c>
      <c r="BD139" s="33" t="str">
        <f t="shared" si="128"/>
        <v/>
      </c>
      <c r="BE139" s="33" t="str">
        <f t="shared" si="129"/>
        <v/>
      </c>
      <c r="BF139" s="607"/>
      <c r="BG139" s="33" t="str">
        <f t="shared" si="130"/>
        <v/>
      </c>
      <c r="BH139" s="33" t="str">
        <f t="shared" si="131"/>
        <v/>
      </c>
      <c r="BI139" s="33" t="str">
        <f t="shared" si="132"/>
        <v/>
      </c>
      <c r="BJ139" s="148" t="str">
        <f t="shared" si="133"/>
        <v/>
      </c>
      <c r="BK139" s="604"/>
      <c r="BL139" s="604"/>
      <c r="BM139" s="604"/>
      <c r="BN139" s="604"/>
      <c r="BO139" s="151" t="str">
        <f t="shared" si="134"/>
        <v/>
      </c>
      <c r="BP139" s="33" t="str">
        <f t="shared" si="135"/>
        <v/>
      </c>
      <c r="BQ139" s="180" t="str">
        <f t="shared" si="136"/>
        <v/>
      </c>
      <c r="BR139" s="185" t="str">
        <f t="shared" si="137"/>
        <v/>
      </c>
    </row>
    <row r="140" spans="1:70" x14ac:dyDescent="0.2">
      <c r="A140" s="71" t="str">
        <f>IF(C140="","",COUNTA($C$10:C140))</f>
        <v/>
      </c>
      <c r="B140" s="598"/>
      <c r="C140" s="598"/>
      <c r="D140" s="599"/>
      <c r="E140" s="600"/>
      <c r="F140" s="601"/>
      <c r="G140" s="601"/>
      <c r="H140" s="203" t="str">
        <f t="shared" si="138"/>
        <v/>
      </c>
      <c r="I140" s="602"/>
      <c r="J140" s="602"/>
      <c r="K140" s="58" t="str">
        <f t="shared" ref="K140:K203" si="147">IF(I140="","",DATEDIF(I140-1,$K$6,"Y"))</f>
        <v/>
      </c>
      <c r="L140" s="58" t="str">
        <f t="shared" ref="L140:L203" si="148">IF(I140="","",DATEDIF(I140-1,$K$6,"YM"))</f>
        <v/>
      </c>
      <c r="M140" s="58" t="str">
        <f t="shared" ref="M140:M203" si="149">IF(J140="","",DATEDIF(J140-1,$K$6,"Y"))</f>
        <v/>
      </c>
      <c r="N140" s="58" t="str">
        <f t="shared" ref="N140:N203" si="150">IF(J140="","",DATEDIF(J140-1,$K$6,"YM"))</f>
        <v/>
      </c>
      <c r="O140" s="211" t="str">
        <f>IF($C140="","",VLOOKUP($K140,'2.年齢給'!$B$7:$C$53,2))</f>
        <v/>
      </c>
      <c r="P140" s="211" t="str">
        <f>IF($C140="","",INDEX('6.参照データ'!$D$6:$AW$36,MATCH($F140,'6.参照データ'!$D$6:$D$36,0),MATCH($H140,'6.参照データ'!$D$6:$AW$6,0)))</f>
        <v/>
      </c>
      <c r="Q140" s="603" t="s">
        <v>71</v>
      </c>
      <c r="R140" s="603"/>
      <c r="S140" s="61" t="str">
        <f t="shared" si="139"/>
        <v/>
      </c>
      <c r="T140" s="604"/>
      <c r="U140" s="604"/>
      <c r="V140" s="604"/>
      <c r="W140" s="604"/>
      <c r="X140" s="65" t="str">
        <f t="shared" si="116"/>
        <v/>
      </c>
      <c r="Y140" s="66" t="str">
        <f t="shared" si="117"/>
        <v/>
      </c>
      <c r="Z140" s="131" t="str">
        <f t="shared" si="118"/>
        <v/>
      </c>
      <c r="AA140" s="131" t="str">
        <f t="shared" si="119"/>
        <v/>
      </c>
      <c r="AB140" s="39" t="str">
        <f>IF($C140="","",IF($Z140&gt;$AA$7,0,VLOOKUP($Z140,'2.年齢給'!$B$7:$C$53,2)))</f>
        <v/>
      </c>
      <c r="AC140" s="125" t="str">
        <f t="shared" si="120"/>
        <v/>
      </c>
      <c r="AD140" s="606"/>
      <c r="AE140" s="77" t="str">
        <f t="shared" si="140"/>
        <v/>
      </c>
      <c r="AF140" s="27" t="str">
        <f t="shared" si="121"/>
        <v/>
      </c>
      <c r="AG140" s="27" t="str">
        <f>IF($AE140="","",VLOOKUP($AE140,'4.号俸表設計'!$V$4:$AF$13,10,FALSE))</f>
        <v/>
      </c>
      <c r="AH140" s="27" t="str">
        <f t="shared" si="141"/>
        <v/>
      </c>
      <c r="AI140" s="27" t="str">
        <f t="shared" si="122"/>
        <v/>
      </c>
      <c r="AJ140" s="27" t="str">
        <f t="shared" si="142"/>
        <v/>
      </c>
      <c r="AK140" s="33" t="str">
        <f>IF($C140="","",INDEX('6.参照データ'!$D$6:$AW$36,MATCH($AI140,'6.参照データ'!$D$6:$D$36,0),MATCH($AJ140,'6.参照データ'!$D$6:$AW$6,0)))</f>
        <v/>
      </c>
      <c r="AL140" s="33" t="str">
        <f t="shared" si="123"/>
        <v/>
      </c>
      <c r="AM140" s="27" t="str">
        <f t="shared" si="143"/>
        <v/>
      </c>
      <c r="AN140" s="606"/>
      <c r="AO140" s="168" t="str">
        <f t="shared" si="144"/>
        <v/>
      </c>
      <c r="AP140" s="27" t="str">
        <f t="shared" si="145"/>
        <v/>
      </c>
      <c r="AQ140" s="31" t="str">
        <f>IF($C140="","",IF($AD140="","",IF($AO140=AM140,0,VLOOKUP($AO140,'4.号俸表設計'!$V$20:$X$29,3,FALSE)-VLOOKUP('1.メイン'!$AM140,'4.号俸表設計'!$V$20:$X$29,3,FALSE))))</f>
        <v/>
      </c>
      <c r="AR140" s="27" t="str">
        <f>IF($C140="","",IF($AM140=$AO140,0,VLOOKUP($AO140,'4.号俸表設計'!$V$4:$AF$13,2,FALSE)))</f>
        <v/>
      </c>
      <c r="AS140" s="27" t="str">
        <f t="shared" si="124"/>
        <v/>
      </c>
      <c r="AT140" s="27" t="str">
        <f>IF($AO140="","",IF($AS140=0,0,ROUNDUP($AS140/VLOOKUP('1.メイン'!$AO140,'4.号俸表設計'!$V$4:$AF$13,3,FALSE),0)+1))</f>
        <v/>
      </c>
      <c r="AU140" s="27" t="str">
        <f t="shared" si="125"/>
        <v/>
      </c>
      <c r="AV140" s="31" t="str">
        <f>IF($AO140="","",($AU140-1)*VLOOKUP($AO140,'4.号俸表設計'!$V$4:$AF$13,3,FALSE))</f>
        <v/>
      </c>
      <c r="AW140" s="31" t="str">
        <f t="shared" si="146"/>
        <v/>
      </c>
      <c r="AX140" s="31" t="str">
        <f>IF($AO140="","",IF($AW140&lt;=0,0,ROUNDUP($AW140/VLOOKUP($AO140,'4.号俸表設計'!$V$4:$AF$13,6,FALSE),0)))</f>
        <v/>
      </c>
      <c r="AY140" s="31" t="str">
        <f t="shared" si="126"/>
        <v/>
      </c>
      <c r="AZ140" s="168" t="str">
        <f t="shared" si="127"/>
        <v/>
      </c>
      <c r="BA140" s="27" t="str">
        <f>IF($AO140="","",VLOOKUP($AO140,'4.号俸表設計'!$V$4:$AF$13,9,FALSE))</f>
        <v/>
      </c>
      <c r="BB140" s="27" t="str">
        <f>IF($AO140="","",VLOOKUP($AO140,'4.号俸表設計'!$V$4:$AF$13,10,FALSE))</f>
        <v/>
      </c>
      <c r="BC140" s="33" t="str">
        <f>IF($C140="","",INDEX('6.参照データ'!$D$6:$AW$35,MATCH($AZ140,'6.参照データ'!$D$6:$D$35,0),MATCH($AP140,'6.参照データ'!$D$6:$AW$6,0)))</f>
        <v/>
      </c>
      <c r="BD140" s="33" t="str">
        <f t="shared" si="128"/>
        <v/>
      </c>
      <c r="BE140" s="33" t="str">
        <f t="shared" si="129"/>
        <v/>
      </c>
      <c r="BF140" s="607"/>
      <c r="BG140" s="33" t="str">
        <f t="shared" si="130"/>
        <v/>
      </c>
      <c r="BH140" s="33" t="str">
        <f t="shared" si="131"/>
        <v/>
      </c>
      <c r="BI140" s="33" t="str">
        <f t="shared" si="132"/>
        <v/>
      </c>
      <c r="BJ140" s="148" t="str">
        <f t="shared" si="133"/>
        <v/>
      </c>
      <c r="BK140" s="604"/>
      <c r="BL140" s="604"/>
      <c r="BM140" s="604"/>
      <c r="BN140" s="604"/>
      <c r="BO140" s="151" t="str">
        <f t="shared" si="134"/>
        <v/>
      </c>
      <c r="BP140" s="33" t="str">
        <f t="shared" si="135"/>
        <v/>
      </c>
      <c r="BQ140" s="180" t="str">
        <f t="shared" si="136"/>
        <v/>
      </c>
      <c r="BR140" s="185" t="str">
        <f t="shared" si="137"/>
        <v/>
      </c>
    </row>
    <row r="141" spans="1:70" x14ac:dyDescent="0.2">
      <c r="A141" s="71" t="str">
        <f>IF(C141="","",COUNTA($C$10:C141))</f>
        <v/>
      </c>
      <c r="B141" s="598"/>
      <c r="C141" s="598"/>
      <c r="D141" s="599"/>
      <c r="E141" s="600"/>
      <c r="F141" s="601"/>
      <c r="G141" s="601"/>
      <c r="H141" s="203" t="str">
        <f t="shared" si="138"/>
        <v/>
      </c>
      <c r="I141" s="602"/>
      <c r="J141" s="602"/>
      <c r="K141" s="58" t="str">
        <f t="shared" si="147"/>
        <v/>
      </c>
      <c r="L141" s="58" t="str">
        <f t="shared" si="148"/>
        <v/>
      </c>
      <c r="M141" s="58" t="str">
        <f t="shared" si="149"/>
        <v/>
      </c>
      <c r="N141" s="58" t="str">
        <f t="shared" si="150"/>
        <v/>
      </c>
      <c r="O141" s="211" t="str">
        <f>IF($C141="","",VLOOKUP($K141,'2.年齢給'!$B$7:$C$53,2))</f>
        <v/>
      </c>
      <c r="P141" s="211" t="str">
        <f>IF($C141="","",INDEX('6.参照データ'!$D$6:$AW$36,MATCH($F141,'6.参照データ'!$D$6:$D$36,0),MATCH($H141,'6.参照データ'!$D$6:$AW$6,0)))</f>
        <v/>
      </c>
      <c r="Q141" s="603" t="s">
        <v>71</v>
      </c>
      <c r="R141" s="603"/>
      <c r="S141" s="61" t="str">
        <f t="shared" si="139"/>
        <v/>
      </c>
      <c r="T141" s="604"/>
      <c r="U141" s="604"/>
      <c r="V141" s="604"/>
      <c r="W141" s="604"/>
      <c r="X141" s="65" t="str">
        <f t="shared" si="116"/>
        <v/>
      </c>
      <c r="Y141" s="66" t="str">
        <f t="shared" si="117"/>
        <v/>
      </c>
      <c r="Z141" s="131" t="str">
        <f t="shared" si="118"/>
        <v/>
      </c>
      <c r="AA141" s="131" t="str">
        <f t="shared" si="119"/>
        <v/>
      </c>
      <c r="AB141" s="39" t="str">
        <f>IF($C141="","",IF($Z141&gt;$AA$7,0,VLOOKUP($Z141,'2.年齢給'!$B$7:$C$53,2)))</f>
        <v/>
      </c>
      <c r="AC141" s="125" t="str">
        <f t="shared" si="120"/>
        <v/>
      </c>
      <c r="AD141" s="606"/>
      <c r="AE141" s="77" t="str">
        <f t="shared" si="140"/>
        <v/>
      </c>
      <c r="AF141" s="27" t="str">
        <f t="shared" si="121"/>
        <v/>
      </c>
      <c r="AG141" s="27" t="str">
        <f>IF($AE141="","",VLOOKUP($AE141,'4.号俸表設計'!$V$4:$AF$13,10,FALSE))</f>
        <v/>
      </c>
      <c r="AH141" s="27" t="str">
        <f t="shared" si="141"/>
        <v/>
      </c>
      <c r="AI141" s="27" t="str">
        <f t="shared" si="122"/>
        <v/>
      </c>
      <c r="AJ141" s="27" t="str">
        <f t="shared" si="142"/>
        <v/>
      </c>
      <c r="AK141" s="33" t="str">
        <f>IF($C141="","",INDEX('6.参照データ'!$D$6:$AW$36,MATCH($AI141,'6.参照データ'!$D$6:$D$36,0),MATCH($AJ141,'6.参照データ'!$D$6:$AW$6,0)))</f>
        <v/>
      </c>
      <c r="AL141" s="33" t="str">
        <f t="shared" si="123"/>
        <v/>
      </c>
      <c r="AM141" s="27" t="str">
        <f t="shared" si="143"/>
        <v/>
      </c>
      <c r="AN141" s="606"/>
      <c r="AO141" s="168" t="str">
        <f t="shared" si="144"/>
        <v/>
      </c>
      <c r="AP141" s="27" t="str">
        <f t="shared" si="145"/>
        <v/>
      </c>
      <c r="AQ141" s="31" t="str">
        <f>IF($C141="","",IF($AD141="","",IF($AO141=AM141,0,VLOOKUP($AO141,'4.号俸表設計'!$V$20:$X$29,3,FALSE)-VLOOKUP('1.メイン'!$AM141,'4.号俸表設計'!$V$20:$X$29,3,FALSE))))</f>
        <v/>
      </c>
      <c r="AR141" s="27" t="str">
        <f>IF($C141="","",IF($AM141=$AO141,0,VLOOKUP($AO141,'4.号俸表設計'!$V$4:$AF$13,2,FALSE)))</f>
        <v/>
      </c>
      <c r="AS141" s="27" t="str">
        <f t="shared" si="124"/>
        <v/>
      </c>
      <c r="AT141" s="27" t="str">
        <f>IF($AO141="","",IF($AS141=0,0,ROUNDUP($AS141/VLOOKUP('1.メイン'!$AO141,'4.号俸表設計'!$V$4:$AF$13,3,FALSE),0)+1))</f>
        <v/>
      </c>
      <c r="AU141" s="27" t="str">
        <f t="shared" si="125"/>
        <v/>
      </c>
      <c r="AV141" s="31" t="str">
        <f>IF($AO141="","",($AU141-1)*VLOOKUP($AO141,'4.号俸表設計'!$V$4:$AF$13,3,FALSE))</f>
        <v/>
      </c>
      <c r="AW141" s="31" t="str">
        <f t="shared" si="146"/>
        <v/>
      </c>
      <c r="AX141" s="31" t="str">
        <f>IF($AO141="","",IF($AW141&lt;=0,0,ROUNDUP($AW141/VLOOKUP($AO141,'4.号俸表設計'!$V$4:$AF$13,6,FALSE),0)))</f>
        <v/>
      </c>
      <c r="AY141" s="31" t="str">
        <f t="shared" si="126"/>
        <v/>
      </c>
      <c r="AZ141" s="168" t="str">
        <f t="shared" si="127"/>
        <v/>
      </c>
      <c r="BA141" s="27" t="str">
        <f>IF($AO141="","",VLOOKUP($AO141,'4.号俸表設計'!$V$4:$AF$13,9,FALSE))</f>
        <v/>
      </c>
      <c r="BB141" s="27" t="str">
        <f>IF($AO141="","",VLOOKUP($AO141,'4.号俸表設計'!$V$4:$AF$13,10,FALSE))</f>
        <v/>
      </c>
      <c r="BC141" s="33" t="str">
        <f>IF($C141="","",INDEX('6.参照データ'!$D$6:$AW$35,MATCH($AZ141,'6.参照データ'!$D$6:$D$35,0),MATCH($AP141,'6.参照データ'!$D$6:$AW$6,0)))</f>
        <v/>
      </c>
      <c r="BD141" s="33" t="str">
        <f t="shared" si="128"/>
        <v/>
      </c>
      <c r="BE141" s="33" t="str">
        <f t="shared" si="129"/>
        <v/>
      </c>
      <c r="BF141" s="607"/>
      <c r="BG141" s="33" t="str">
        <f t="shared" si="130"/>
        <v/>
      </c>
      <c r="BH141" s="33" t="str">
        <f t="shared" si="131"/>
        <v/>
      </c>
      <c r="BI141" s="33" t="str">
        <f t="shared" si="132"/>
        <v/>
      </c>
      <c r="BJ141" s="148" t="str">
        <f t="shared" si="133"/>
        <v/>
      </c>
      <c r="BK141" s="604"/>
      <c r="BL141" s="604"/>
      <c r="BM141" s="604"/>
      <c r="BN141" s="604"/>
      <c r="BO141" s="151" t="str">
        <f t="shared" si="134"/>
        <v/>
      </c>
      <c r="BP141" s="33" t="str">
        <f t="shared" si="135"/>
        <v/>
      </c>
      <c r="BQ141" s="180" t="str">
        <f t="shared" si="136"/>
        <v/>
      </c>
      <c r="BR141" s="185" t="str">
        <f t="shared" si="137"/>
        <v/>
      </c>
    </row>
    <row r="142" spans="1:70" x14ac:dyDescent="0.2">
      <c r="A142" s="71" t="str">
        <f>IF(C142="","",COUNTA($C$10:C142))</f>
        <v/>
      </c>
      <c r="B142" s="598"/>
      <c r="C142" s="598"/>
      <c r="D142" s="599"/>
      <c r="E142" s="600"/>
      <c r="F142" s="601"/>
      <c r="G142" s="601"/>
      <c r="H142" s="203" t="str">
        <f t="shared" si="138"/>
        <v/>
      </c>
      <c r="I142" s="602"/>
      <c r="J142" s="602"/>
      <c r="K142" s="58" t="str">
        <f t="shared" si="147"/>
        <v/>
      </c>
      <c r="L142" s="58" t="str">
        <f t="shared" si="148"/>
        <v/>
      </c>
      <c r="M142" s="58" t="str">
        <f t="shared" si="149"/>
        <v/>
      </c>
      <c r="N142" s="58" t="str">
        <f t="shared" si="150"/>
        <v/>
      </c>
      <c r="O142" s="211" t="str">
        <f>IF($C142="","",VLOOKUP($K142,'2.年齢給'!$B$7:$C$53,2))</f>
        <v/>
      </c>
      <c r="P142" s="211" t="str">
        <f>IF($C142="","",INDEX('6.参照データ'!$D$6:$AW$36,MATCH($F142,'6.参照データ'!$D$6:$D$36,0),MATCH($H142,'6.参照データ'!$D$6:$AW$6,0)))</f>
        <v/>
      </c>
      <c r="Q142" s="603" t="s">
        <v>71</v>
      </c>
      <c r="R142" s="603"/>
      <c r="S142" s="61" t="str">
        <f t="shared" si="139"/>
        <v/>
      </c>
      <c r="T142" s="604"/>
      <c r="U142" s="604"/>
      <c r="V142" s="604"/>
      <c r="W142" s="604"/>
      <c r="X142" s="65" t="str">
        <f t="shared" si="116"/>
        <v/>
      </c>
      <c r="Y142" s="66" t="str">
        <f t="shared" si="117"/>
        <v/>
      </c>
      <c r="Z142" s="131" t="str">
        <f t="shared" si="118"/>
        <v/>
      </c>
      <c r="AA142" s="131" t="str">
        <f t="shared" si="119"/>
        <v/>
      </c>
      <c r="AB142" s="39" t="str">
        <f>IF($C142="","",IF($Z142&gt;$AA$7,0,VLOOKUP($Z142,'2.年齢給'!$B$7:$C$53,2)))</f>
        <v/>
      </c>
      <c r="AC142" s="125" t="str">
        <f t="shared" si="120"/>
        <v/>
      </c>
      <c r="AD142" s="606"/>
      <c r="AE142" s="77" t="str">
        <f t="shared" si="140"/>
        <v/>
      </c>
      <c r="AF142" s="27" t="str">
        <f t="shared" si="121"/>
        <v/>
      </c>
      <c r="AG142" s="27" t="str">
        <f>IF($AE142="","",VLOOKUP($AE142,'4.号俸表設計'!$V$4:$AF$13,10,FALSE))</f>
        <v/>
      </c>
      <c r="AH142" s="27" t="str">
        <f t="shared" si="141"/>
        <v/>
      </c>
      <c r="AI142" s="27" t="str">
        <f t="shared" si="122"/>
        <v/>
      </c>
      <c r="AJ142" s="27" t="str">
        <f t="shared" si="142"/>
        <v/>
      </c>
      <c r="AK142" s="33" t="str">
        <f>IF($C142="","",INDEX('6.参照データ'!$D$6:$AW$36,MATCH($AI142,'6.参照データ'!$D$6:$D$36,0),MATCH($AJ142,'6.参照データ'!$D$6:$AW$6,0)))</f>
        <v/>
      </c>
      <c r="AL142" s="33" t="str">
        <f t="shared" si="123"/>
        <v/>
      </c>
      <c r="AM142" s="27" t="str">
        <f t="shared" si="143"/>
        <v/>
      </c>
      <c r="AN142" s="606"/>
      <c r="AO142" s="168" t="str">
        <f t="shared" si="144"/>
        <v/>
      </c>
      <c r="AP142" s="27" t="str">
        <f t="shared" si="145"/>
        <v/>
      </c>
      <c r="AQ142" s="31" t="str">
        <f>IF($C142="","",IF($AD142="","",IF($AO142=AM142,0,VLOOKUP($AO142,'4.号俸表設計'!$V$20:$X$29,3,FALSE)-VLOOKUP('1.メイン'!$AM142,'4.号俸表設計'!$V$20:$X$29,3,FALSE))))</f>
        <v/>
      </c>
      <c r="AR142" s="27" t="str">
        <f>IF($C142="","",IF($AM142=$AO142,0,VLOOKUP($AO142,'4.号俸表設計'!$V$4:$AF$13,2,FALSE)))</f>
        <v/>
      </c>
      <c r="AS142" s="27" t="str">
        <f t="shared" si="124"/>
        <v/>
      </c>
      <c r="AT142" s="27" t="str">
        <f>IF($AO142="","",IF($AS142=0,0,ROUNDUP($AS142/VLOOKUP('1.メイン'!$AO142,'4.号俸表設計'!$V$4:$AF$13,3,FALSE),0)+1))</f>
        <v/>
      </c>
      <c r="AU142" s="27" t="str">
        <f t="shared" si="125"/>
        <v/>
      </c>
      <c r="AV142" s="31" t="str">
        <f>IF($AO142="","",($AU142-1)*VLOOKUP($AO142,'4.号俸表設計'!$V$4:$AF$13,3,FALSE))</f>
        <v/>
      </c>
      <c r="AW142" s="31" t="str">
        <f t="shared" si="146"/>
        <v/>
      </c>
      <c r="AX142" s="31" t="str">
        <f>IF($AO142="","",IF($AW142&lt;=0,0,ROUNDUP($AW142/VLOOKUP($AO142,'4.号俸表設計'!$V$4:$AF$13,6,FALSE),0)))</f>
        <v/>
      </c>
      <c r="AY142" s="31" t="str">
        <f t="shared" si="126"/>
        <v/>
      </c>
      <c r="AZ142" s="168" t="str">
        <f t="shared" si="127"/>
        <v/>
      </c>
      <c r="BA142" s="27" t="str">
        <f>IF($AO142="","",VLOOKUP($AO142,'4.号俸表設計'!$V$4:$AF$13,9,FALSE))</f>
        <v/>
      </c>
      <c r="BB142" s="27" t="str">
        <f>IF($AO142="","",VLOOKUP($AO142,'4.号俸表設計'!$V$4:$AF$13,10,FALSE))</f>
        <v/>
      </c>
      <c r="BC142" s="33" t="str">
        <f>IF($C142="","",INDEX('6.参照データ'!$D$6:$AW$35,MATCH($AZ142,'6.参照データ'!$D$6:$D$35,0),MATCH($AP142,'6.参照データ'!$D$6:$AW$6,0)))</f>
        <v/>
      </c>
      <c r="BD142" s="33" t="str">
        <f t="shared" si="128"/>
        <v/>
      </c>
      <c r="BE142" s="33" t="str">
        <f t="shared" si="129"/>
        <v/>
      </c>
      <c r="BF142" s="607"/>
      <c r="BG142" s="33" t="str">
        <f t="shared" si="130"/>
        <v/>
      </c>
      <c r="BH142" s="33" t="str">
        <f t="shared" si="131"/>
        <v/>
      </c>
      <c r="BI142" s="33" t="str">
        <f t="shared" si="132"/>
        <v/>
      </c>
      <c r="BJ142" s="148" t="str">
        <f t="shared" si="133"/>
        <v/>
      </c>
      <c r="BK142" s="604"/>
      <c r="BL142" s="604"/>
      <c r="BM142" s="604"/>
      <c r="BN142" s="604"/>
      <c r="BO142" s="151" t="str">
        <f t="shared" si="134"/>
        <v/>
      </c>
      <c r="BP142" s="33" t="str">
        <f t="shared" si="135"/>
        <v/>
      </c>
      <c r="BQ142" s="180" t="str">
        <f t="shared" si="136"/>
        <v/>
      </c>
      <c r="BR142" s="185" t="str">
        <f t="shared" si="137"/>
        <v/>
      </c>
    </row>
    <row r="143" spans="1:70" x14ac:dyDescent="0.2">
      <c r="A143" s="71" t="str">
        <f>IF(C143="","",COUNTA($C$10:C143))</f>
        <v/>
      </c>
      <c r="B143" s="598"/>
      <c r="C143" s="598"/>
      <c r="D143" s="599"/>
      <c r="E143" s="600"/>
      <c r="F143" s="601"/>
      <c r="G143" s="601"/>
      <c r="H143" s="203" t="str">
        <f t="shared" si="138"/>
        <v/>
      </c>
      <c r="I143" s="602"/>
      <c r="J143" s="602"/>
      <c r="K143" s="58" t="str">
        <f t="shared" si="147"/>
        <v/>
      </c>
      <c r="L143" s="58" t="str">
        <f t="shared" si="148"/>
        <v/>
      </c>
      <c r="M143" s="58" t="str">
        <f t="shared" si="149"/>
        <v/>
      </c>
      <c r="N143" s="58" t="str">
        <f t="shared" si="150"/>
        <v/>
      </c>
      <c r="O143" s="211" t="str">
        <f>IF($C143="","",VLOOKUP($K143,'2.年齢給'!$B$7:$C$53,2))</f>
        <v/>
      </c>
      <c r="P143" s="211" t="str">
        <f>IF($C143="","",INDEX('6.参照データ'!$D$6:$AW$36,MATCH($F143,'6.参照データ'!$D$6:$D$36,0),MATCH($H143,'6.参照データ'!$D$6:$AW$6,0)))</f>
        <v/>
      </c>
      <c r="Q143" s="603" t="s">
        <v>71</v>
      </c>
      <c r="R143" s="603"/>
      <c r="S143" s="61" t="str">
        <f t="shared" si="139"/>
        <v/>
      </c>
      <c r="T143" s="604"/>
      <c r="U143" s="604"/>
      <c r="V143" s="604"/>
      <c r="W143" s="604"/>
      <c r="X143" s="65" t="str">
        <f t="shared" si="116"/>
        <v/>
      </c>
      <c r="Y143" s="66" t="str">
        <f t="shared" si="117"/>
        <v/>
      </c>
      <c r="Z143" s="131" t="str">
        <f t="shared" si="118"/>
        <v/>
      </c>
      <c r="AA143" s="131" t="str">
        <f t="shared" si="119"/>
        <v/>
      </c>
      <c r="AB143" s="39" t="str">
        <f>IF($C143="","",IF($Z143&gt;$AA$7,0,VLOOKUP($Z143,'2.年齢給'!$B$7:$C$53,2)))</f>
        <v/>
      </c>
      <c r="AC143" s="125" t="str">
        <f t="shared" si="120"/>
        <v/>
      </c>
      <c r="AD143" s="606"/>
      <c r="AE143" s="77" t="str">
        <f t="shared" si="140"/>
        <v/>
      </c>
      <c r="AF143" s="27" t="str">
        <f t="shared" si="121"/>
        <v/>
      </c>
      <c r="AG143" s="27" t="str">
        <f>IF($AE143="","",VLOOKUP($AE143,'4.号俸表設計'!$V$4:$AF$13,10,FALSE))</f>
        <v/>
      </c>
      <c r="AH143" s="27" t="str">
        <f t="shared" si="141"/>
        <v/>
      </c>
      <c r="AI143" s="27" t="str">
        <f t="shared" si="122"/>
        <v/>
      </c>
      <c r="AJ143" s="27" t="str">
        <f t="shared" si="142"/>
        <v/>
      </c>
      <c r="AK143" s="33" t="str">
        <f>IF($C143="","",INDEX('6.参照データ'!$D$6:$AW$36,MATCH($AI143,'6.参照データ'!$D$6:$D$36,0),MATCH($AJ143,'6.参照データ'!$D$6:$AW$6,0)))</f>
        <v/>
      </c>
      <c r="AL143" s="33" t="str">
        <f t="shared" si="123"/>
        <v/>
      </c>
      <c r="AM143" s="27" t="str">
        <f t="shared" si="143"/>
        <v/>
      </c>
      <c r="AN143" s="606"/>
      <c r="AO143" s="168" t="str">
        <f t="shared" si="144"/>
        <v/>
      </c>
      <c r="AP143" s="27" t="str">
        <f t="shared" si="145"/>
        <v/>
      </c>
      <c r="AQ143" s="31" t="str">
        <f>IF($C143="","",IF($AD143="","",IF($AO143=AM143,0,VLOOKUP($AO143,'4.号俸表設計'!$V$20:$X$29,3,FALSE)-VLOOKUP('1.メイン'!$AM143,'4.号俸表設計'!$V$20:$X$29,3,FALSE))))</f>
        <v/>
      </c>
      <c r="AR143" s="27" t="str">
        <f>IF($C143="","",IF($AM143=$AO143,0,VLOOKUP($AO143,'4.号俸表設計'!$V$4:$AF$13,2,FALSE)))</f>
        <v/>
      </c>
      <c r="AS143" s="27" t="str">
        <f t="shared" si="124"/>
        <v/>
      </c>
      <c r="AT143" s="27" t="str">
        <f>IF($AO143="","",IF($AS143=0,0,ROUNDUP($AS143/VLOOKUP('1.メイン'!$AO143,'4.号俸表設計'!$V$4:$AF$13,3,FALSE),0)+1))</f>
        <v/>
      </c>
      <c r="AU143" s="27" t="str">
        <f t="shared" si="125"/>
        <v/>
      </c>
      <c r="AV143" s="31" t="str">
        <f>IF($AO143="","",($AU143-1)*VLOOKUP($AO143,'4.号俸表設計'!$V$4:$AF$13,3,FALSE))</f>
        <v/>
      </c>
      <c r="AW143" s="31" t="str">
        <f t="shared" si="146"/>
        <v/>
      </c>
      <c r="AX143" s="31" t="str">
        <f>IF($AO143="","",IF($AW143&lt;=0,0,ROUNDUP($AW143/VLOOKUP($AO143,'4.号俸表設計'!$V$4:$AF$13,6,FALSE),0)))</f>
        <v/>
      </c>
      <c r="AY143" s="31" t="str">
        <f t="shared" si="126"/>
        <v/>
      </c>
      <c r="AZ143" s="168" t="str">
        <f t="shared" si="127"/>
        <v/>
      </c>
      <c r="BA143" s="27" t="str">
        <f>IF($AO143="","",VLOOKUP($AO143,'4.号俸表設計'!$V$4:$AF$13,9,FALSE))</f>
        <v/>
      </c>
      <c r="BB143" s="27" t="str">
        <f>IF($AO143="","",VLOOKUP($AO143,'4.号俸表設計'!$V$4:$AF$13,10,FALSE))</f>
        <v/>
      </c>
      <c r="BC143" s="33" t="str">
        <f>IF($C143="","",INDEX('6.参照データ'!$D$6:$AW$35,MATCH($AZ143,'6.参照データ'!$D$6:$D$35,0),MATCH($AP143,'6.参照データ'!$D$6:$AW$6,0)))</f>
        <v/>
      </c>
      <c r="BD143" s="33" t="str">
        <f t="shared" si="128"/>
        <v/>
      </c>
      <c r="BE143" s="33" t="str">
        <f t="shared" si="129"/>
        <v/>
      </c>
      <c r="BF143" s="607"/>
      <c r="BG143" s="33" t="str">
        <f t="shared" si="130"/>
        <v/>
      </c>
      <c r="BH143" s="33" t="str">
        <f t="shared" si="131"/>
        <v/>
      </c>
      <c r="BI143" s="33" t="str">
        <f t="shared" si="132"/>
        <v/>
      </c>
      <c r="BJ143" s="148" t="str">
        <f t="shared" si="133"/>
        <v/>
      </c>
      <c r="BK143" s="604"/>
      <c r="BL143" s="604"/>
      <c r="BM143" s="604"/>
      <c r="BN143" s="604"/>
      <c r="BO143" s="151" t="str">
        <f t="shared" si="134"/>
        <v/>
      </c>
      <c r="BP143" s="33" t="str">
        <f t="shared" si="135"/>
        <v/>
      </c>
      <c r="BQ143" s="180" t="str">
        <f t="shared" si="136"/>
        <v/>
      </c>
      <c r="BR143" s="185" t="str">
        <f t="shared" si="137"/>
        <v/>
      </c>
    </row>
    <row r="144" spans="1:70" x14ac:dyDescent="0.2">
      <c r="A144" s="71" t="str">
        <f>IF(C144="","",COUNTA($C$10:C144))</f>
        <v/>
      </c>
      <c r="B144" s="598"/>
      <c r="C144" s="598"/>
      <c r="D144" s="599"/>
      <c r="E144" s="600"/>
      <c r="F144" s="601"/>
      <c r="G144" s="601"/>
      <c r="H144" s="203" t="str">
        <f t="shared" si="138"/>
        <v/>
      </c>
      <c r="I144" s="602"/>
      <c r="J144" s="602"/>
      <c r="K144" s="58" t="str">
        <f t="shared" si="147"/>
        <v/>
      </c>
      <c r="L144" s="58" t="str">
        <f t="shared" si="148"/>
        <v/>
      </c>
      <c r="M144" s="58" t="str">
        <f t="shared" si="149"/>
        <v/>
      </c>
      <c r="N144" s="58" t="str">
        <f t="shared" si="150"/>
        <v/>
      </c>
      <c r="O144" s="211" t="str">
        <f>IF($C144="","",VLOOKUP($K144,'2.年齢給'!$B$7:$C$53,2))</f>
        <v/>
      </c>
      <c r="P144" s="211" t="str">
        <f>IF($C144="","",INDEX('6.参照データ'!$D$6:$AW$36,MATCH($F144,'6.参照データ'!$D$6:$D$36,0),MATCH($H144,'6.参照データ'!$D$6:$AW$6,0)))</f>
        <v/>
      </c>
      <c r="Q144" s="603" t="s">
        <v>71</v>
      </c>
      <c r="R144" s="603"/>
      <c r="S144" s="61" t="str">
        <f t="shared" si="139"/>
        <v/>
      </c>
      <c r="T144" s="604"/>
      <c r="U144" s="604"/>
      <c r="V144" s="604"/>
      <c r="W144" s="604"/>
      <c r="X144" s="65" t="str">
        <f t="shared" si="116"/>
        <v/>
      </c>
      <c r="Y144" s="66" t="str">
        <f t="shared" si="117"/>
        <v/>
      </c>
      <c r="Z144" s="131" t="str">
        <f t="shared" si="118"/>
        <v/>
      </c>
      <c r="AA144" s="131" t="str">
        <f t="shared" si="119"/>
        <v/>
      </c>
      <c r="AB144" s="39" t="str">
        <f>IF($C144="","",IF($Z144&gt;$AA$7,0,VLOOKUP($Z144,'2.年齢給'!$B$7:$C$53,2)))</f>
        <v/>
      </c>
      <c r="AC144" s="125" t="str">
        <f t="shared" si="120"/>
        <v/>
      </c>
      <c r="AD144" s="606"/>
      <c r="AE144" s="77" t="str">
        <f t="shared" si="140"/>
        <v/>
      </c>
      <c r="AF144" s="27" t="str">
        <f t="shared" si="121"/>
        <v/>
      </c>
      <c r="AG144" s="27" t="str">
        <f>IF($AE144="","",VLOOKUP($AE144,'4.号俸表設計'!$V$4:$AF$13,10,FALSE))</f>
        <v/>
      </c>
      <c r="AH144" s="27" t="str">
        <f t="shared" si="141"/>
        <v/>
      </c>
      <c r="AI144" s="27" t="str">
        <f t="shared" si="122"/>
        <v/>
      </c>
      <c r="AJ144" s="27" t="str">
        <f t="shared" si="142"/>
        <v/>
      </c>
      <c r="AK144" s="33" t="str">
        <f>IF($C144="","",INDEX('6.参照データ'!$D$6:$AW$36,MATCH($AI144,'6.参照データ'!$D$6:$D$36,0),MATCH($AJ144,'6.参照データ'!$D$6:$AW$6,0)))</f>
        <v/>
      </c>
      <c r="AL144" s="33" t="str">
        <f t="shared" si="123"/>
        <v/>
      </c>
      <c r="AM144" s="27" t="str">
        <f t="shared" si="143"/>
        <v/>
      </c>
      <c r="AN144" s="606"/>
      <c r="AO144" s="168" t="str">
        <f t="shared" si="144"/>
        <v/>
      </c>
      <c r="AP144" s="27" t="str">
        <f t="shared" si="145"/>
        <v/>
      </c>
      <c r="AQ144" s="31" t="str">
        <f>IF($C144="","",IF($AD144="","",IF($AO144=AM144,0,VLOOKUP($AO144,'4.号俸表設計'!$V$20:$X$29,3,FALSE)-VLOOKUP('1.メイン'!$AM144,'4.号俸表設計'!$V$20:$X$29,3,FALSE))))</f>
        <v/>
      </c>
      <c r="AR144" s="27" t="str">
        <f>IF($C144="","",IF($AM144=$AO144,0,VLOOKUP($AO144,'4.号俸表設計'!$V$4:$AF$13,2,FALSE)))</f>
        <v/>
      </c>
      <c r="AS144" s="27" t="str">
        <f t="shared" si="124"/>
        <v/>
      </c>
      <c r="AT144" s="27" t="str">
        <f>IF($AO144="","",IF($AS144=0,0,ROUNDUP($AS144/VLOOKUP('1.メイン'!$AO144,'4.号俸表設計'!$V$4:$AF$13,3,FALSE),0)+1))</f>
        <v/>
      </c>
      <c r="AU144" s="27" t="str">
        <f t="shared" si="125"/>
        <v/>
      </c>
      <c r="AV144" s="31" t="str">
        <f>IF($AO144="","",($AU144-1)*VLOOKUP($AO144,'4.号俸表設計'!$V$4:$AF$13,3,FALSE))</f>
        <v/>
      </c>
      <c r="AW144" s="31" t="str">
        <f t="shared" si="146"/>
        <v/>
      </c>
      <c r="AX144" s="31" t="str">
        <f>IF($AO144="","",IF($AW144&lt;=0,0,ROUNDUP($AW144/VLOOKUP($AO144,'4.号俸表設計'!$V$4:$AF$13,6,FALSE),0)))</f>
        <v/>
      </c>
      <c r="AY144" s="31" t="str">
        <f t="shared" si="126"/>
        <v/>
      </c>
      <c r="AZ144" s="168" t="str">
        <f t="shared" si="127"/>
        <v/>
      </c>
      <c r="BA144" s="27" t="str">
        <f>IF($AO144="","",VLOOKUP($AO144,'4.号俸表設計'!$V$4:$AF$13,9,FALSE))</f>
        <v/>
      </c>
      <c r="BB144" s="27" t="str">
        <f>IF($AO144="","",VLOOKUP($AO144,'4.号俸表設計'!$V$4:$AF$13,10,FALSE))</f>
        <v/>
      </c>
      <c r="BC144" s="33" t="str">
        <f>IF($C144="","",INDEX('6.参照データ'!$D$6:$AW$35,MATCH($AZ144,'6.参照データ'!$D$6:$D$35,0),MATCH($AP144,'6.参照データ'!$D$6:$AW$6,0)))</f>
        <v/>
      </c>
      <c r="BD144" s="33" t="str">
        <f t="shared" si="128"/>
        <v/>
      </c>
      <c r="BE144" s="33" t="str">
        <f t="shared" si="129"/>
        <v/>
      </c>
      <c r="BF144" s="607"/>
      <c r="BG144" s="33" t="str">
        <f t="shared" si="130"/>
        <v/>
      </c>
      <c r="BH144" s="33" t="str">
        <f t="shared" si="131"/>
        <v/>
      </c>
      <c r="BI144" s="33" t="str">
        <f t="shared" si="132"/>
        <v/>
      </c>
      <c r="BJ144" s="148" t="str">
        <f t="shared" si="133"/>
        <v/>
      </c>
      <c r="BK144" s="604"/>
      <c r="BL144" s="604"/>
      <c r="BM144" s="604"/>
      <c r="BN144" s="604"/>
      <c r="BO144" s="151" t="str">
        <f t="shared" si="134"/>
        <v/>
      </c>
      <c r="BP144" s="33" t="str">
        <f t="shared" si="135"/>
        <v/>
      </c>
      <c r="BQ144" s="180" t="str">
        <f t="shared" si="136"/>
        <v/>
      </c>
      <c r="BR144" s="185" t="str">
        <f t="shared" si="137"/>
        <v/>
      </c>
    </row>
    <row r="145" spans="1:70" x14ac:dyDescent="0.2">
      <c r="A145" s="71" t="str">
        <f>IF(C145="","",COUNTA($C$10:C145))</f>
        <v/>
      </c>
      <c r="B145" s="598"/>
      <c r="C145" s="598"/>
      <c r="D145" s="599"/>
      <c r="E145" s="600"/>
      <c r="F145" s="601"/>
      <c r="G145" s="601"/>
      <c r="H145" s="203" t="str">
        <f t="shared" si="138"/>
        <v/>
      </c>
      <c r="I145" s="602"/>
      <c r="J145" s="602"/>
      <c r="K145" s="58" t="str">
        <f t="shared" si="147"/>
        <v/>
      </c>
      <c r="L145" s="58" t="str">
        <f t="shared" si="148"/>
        <v/>
      </c>
      <c r="M145" s="58" t="str">
        <f t="shared" si="149"/>
        <v/>
      </c>
      <c r="N145" s="58" t="str">
        <f t="shared" si="150"/>
        <v/>
      </c>
      <c r="O145" s="211" t="str">
        <f>IF($C145="","",VLOOKUP($K145,'2.年齢給'!$B$7:$C$53,2))</f>
        <v/>
      </c>
      <c r="P145" s="211" t="str">
        <f>IF($C145="","",INDEX('6.参照データ'!$D$6:$AW$36,MATCH($F145,'6.参照データ'!$D$6:$D$36,0),MATCH($H145,'6.参照データ'!$D$6:$AW$6,0)))</f>
        <v/>
      </c>
      <c r="Q145" s="603" t="s">
        <v>71</v>
      </c>
      <c r="R145" s="603"/>
      <c r="S145" s="61" t="str">
        <f t="shared" si="139"/>
        <v/>
      </c>
      <c r="T145" s="604"/>
      <c r="U145" s="604"/>
      <c r="V145" s="604"/>
      <c r="W145" s="604"/>
      <c r="X145" s="65" t="str">
        <f t="shared" si="116"/>
        <v/>
      </c>
      <c r="Y145" s="66" t="str">
        <f t="shared" si="117"/>
        <v/>
      </c>
      <c r="Z145" s="131" t="str">
        <f t="shared" si="118"/>
        <v/>
      </c>
      <c r="AA145" s="131" t="str">
        <f t="shared" si="119"/>
        <v/>
      </c>
      <c r="AB145" s="39" t="str">
        <f>IF($C145="","",IF($Z145&gt;$AA$7,0,VLOOKUP($Z145,'2.年齢給'!$B$7:$C$53,2)))</f>
        <v/>
      </c>
      <c r="AC145" s="125" t="str">
        <f t="shared" si="120"/>
        <v/>
      </c>
      <c r="AD145" s="606"/>
      <c r="AE145" s="77" t="str">
        <f t="shared" si="140"/>
        <v/>
      </c>
      <c r="AF145" s="27" t="str">
        <f t="shared" si="121"/>
        <v/>
      </c>
      <c r="AG145" s="27" t="str">
        <f>IF($AE145="","",VLOOKUP($AE145,'4.号俸表設計'!$V$4:$AF$13,10,FALSE))</f>
        <v/>
      </c>
      <c r="AH145" s="27" t="str">
        <f t="shared" si="141"/>
        <v/>
      </c>
      <c r="AI145" s="27" t="str">
        <f t="shared" si="122"/>
        <v/>
      </c>
      <c r="AJ145" s="27" t="str">
        <f t="shared" si="142"/>
        <v/>
      </c>
      <c r="AK145" s="33" t="str">
        <f>IF($C145="","",INDEX('6.参照データ'!$D$6:$AW$36,MATCH($AI145,'6.参照データ'!$D$6:$D$36,0),MATCH($AJ145,'6.参照データ'!$D$6:$AW$6,0)))</f>
        <v/>
      </c>
      <c r="AL145" s="33" t="str">
        <f t="shared" si="123"/>
        <v/>
      </c>
      <c r="AM145" s="27" t="str">
        <f t="shared" si="143"/>
        <v/>
      </c>
      <c r="AN145" s="606"/>
      <c r="AO145" s="168" t="str">
        <f t="shared" si="144"/>
        <v/>
      </c>
      <c r="AP145" s="27" t="str">
        <f t="shared" si="145"/>
        <v/>
      </c>
      <c r="AQ145" s="31" t="str">
        <f>IF($C145="","",IF($AD145="","",IF($AO145=AM145,0,VLOOKUP($AO145,'4.号俸表設計'!$V$20:$X$29,3,FALSE)-VLOOKUP('1.メイン'!$AM145,'4.号俸表設計'!$V$20:$X$29,3,FALSE))))</f>
        <v/>
      </c>
      <c r="AR145" s="27" t="str">
        <f>IF($C145="","",IF($AM145=$AO145,0,VLOOKUP($AO145,'4.号俸表設計'!$V$4:$AF$13,2,FALSE)))</f>
        <v/>
      </c>
      <c r="AS145" s="27" t="str">
        <f t="shared" si="124"/>
        <v/>
      </c>
      <c r="AT145" s="27" t="str">
        <f>IF($AO145="","",IF($AS145=0,0,ROUNDUP($AS145/VLOOKUP('1.メイン'!$AO145,'4.号俸表設計'!$V$4:$AF$13,3,FALSE),0)+1))</f>
        <v/>
      </c>
      <c r="AU145" s="27" t="str">
        <f t="shared" si="125"/>
        <v/>
      </c>
      <c r="AV145" s="31" t="str">
        <f>IF($AO145="","",($AU145-1)*VLOOKUP($AO145,'4.号俸表設計'!$V$4:$AF$13,3,FALSE))</f>
        <v/>
      </c>
      <c r="AW145" s="31" t="str">
        <f t="shared" si="146"/>
        <v/>
      </c>
      <c r="AX145" s="31" t="str">
        <f>IF($AO145="","",IF($AW145&lt;=0,0,ROUNDUP($AW145/VLOOKUP($AO145,'4.号俸表設計'!$V$4:$AF$13,6,FALSE),0)))</f>
        <v/>
      </c>
      <c r="AY145" s="31" t="str">
        <f t="shared" si="126"/>
        <v/>
      </c>
      <c r="AZ145" s="168" t="str">
        <f t="shared" si="127"/>
        <v/>
      </c>
      <c r="BA145" s="27" t="str">
        <f>IF($AO145="","",VLOOKUP($AO145,'4.号俸表設計'!$V$4:$AF$13,9,FALSE))</f>
        <v/>
      </c>
      <c r="BB145" s="27" t="str">
        <f>IF($AO145="","",VLOOKUP($AO145,'4.号俸表設計'!$V$4:$AF$13,10,FALSE))</f>
        <v/>
      </c>
      <c r="BC145" s="33" t="str">
        <f>IF($C145="","",INDEX('6.参照データ'!$D$6:$AW$35,MATCH($AZ145,'6.参照データ'!$D$6:$D$35,0),MATCH($AP145,'6.参照データ'!$D$6:$AW$6,0)))</f>
        <v/>
      </c>
      <c r="BD145" s="33" t="str">
        <f t="shared" si="128"/>
        <v/>
      </c>
      <c r="BE145" s="33" t="str">
        <f t="shared" si="129"/>
        <v/>
      </c>
      <c r="BF145" s="607"/>
      <c r="BG145" s="33" t="str">
        <f t="shared" si="130"/>
        <v/>
      </c>
      <c r="BH145" s="33" t="str">
        <f t="shared" si="131"/>
        <v/>
      </c>
      <c r="BI145" s="33" t="str">
        <f t="shared" si="132"/>
        <v/>
      </c>
      <c r="BJ145" s="148" t="str">
        <f t="shared" si="133"/>
        <v/>
      </c>
      <c r="BK145" s="604"/>
      <c r="BL145" s="604"/>
      <c r="BM145" s="604"/>
      <c r="BN145" s="604"/>
      <c r="BO145" s="151" t="str">
        <f t="shared" si="134"/>
        <v/>
      </c>
      <c r="BP145" s="33" t="str">
        <f t="shared" si="135"/>
        <v/>
      </c>
      <c r="BQ145" s="180" t="str">
        <f t="shared" si="136"/>
        <v/>
      </c>
      <c r="BR145" s="185" t="str">
        <f t="shared" si="137"/>
        <v/>
      </c>
    </row>
    <row r="146" spans="1:70" x14ac:dyDescent="0.2">
      <c r="A146" s="71" t="str">
        <f>IF(C146="","",COUNTA($C$10:C146))</f>
        <v/>
      </c>
      <c r="B146" s="598"/>
      <c r="C146" s="598"/>
      <c r="D146" s="599"/>
      <c r="E146" s="600"/>
      <c r="F146" s="601"/>
      <c r="G146" s="601"/>
      <c r="H146" s="203" t="str">
        <f t="shared" si="138"/>
        <v/>
      </c>
      <c r="I146" s="602"/>
      <c r="J146" s="602"/>
      <c r="K146" s="58" t="str">
        <f t="shared" si="147"/>
        <v/>
      </c>
      <c r="L146" s="58" t="str">
        <f t="shared" si="148"/>
        <v/>
      </c>
      <c r="M146" s="58" t="str">
        <f t="shared" si="149"/>
        <v/>
      </c>
      <c r="N146" s="58" t="str">
        <f t="shared" si="150"/>
        <v/>
      </c>
      <c r="O146" s="211" t="str">
        <f>IF($C146="","",VLOOKUP($K146,'2.年齢給'!$B$7:$C$53,2))</f>
        <v/>
      </c>
      <c r="P146" s="211" t="str">
        <f>IF($C146="","",INDEX('6.参照データ'!$D$6:$AW$36,MATCH($F146,'6.参照データ'!$D$6:$D$36,0),MATCH($H146,'6.参照データ'!$D$6:$AW$6,0)))</f>
        <v/>
      </c>
      <c r="Q146" s="603" t="s">
        <v>71</v>
      </c>
      <c r="R146" s="603"/>
      <c r="S146" s="61" t="str">
        <f t="shared" si="139"/>
        <v/>
      </c>
      <c r="T146" s="604"/>
      <c r="U146" s="604"/>
      <c r="V146" s="604"/>
      <c r="W146" s="604"/>
      <c r="X146" s="65" t="str">
        <f t="shared" si="116"/>
        <v/>
      </c>
      <c r="Y146" s="66" t="str">
        <f t="shared" si="117"/>
        <v/>
      </c>
      <c r="Z146" s="131" t="str">
        <f t="shared" si="118"/>
        <v/>
      </c>
      <c r="AA146" s="131" t="str">
        <f t="shared" si="119"/>
        <v/>
      </c>
      <c r="AB146" s="39" t="str">
        <f>IF($C146="","",IF($Z146&gt;$AA$7,0,VLOOKUP($Z146,'2.年齢給'!$B$7:$C$53,2)))</f>
        <v/>
      </c>
      <c r="AC146" s="125" t="str">
        <f t="shared" si="120"/>
        <v/>
      </c>
      <c r="AD146" s="606"/>
      <c r="AE146" s="77" t="str">
        <f t="shared" si="140"/>
        <v/>
      </c>
      <c r="AF146" s="27" t="str">
        <f t="shared" si="121"/>
        <v/>
      </c>
      <c r="AG146" s="27" t="str">
        <f>IF($AE146="","",VLOOKUP($AE146,'4.号俸表設計'!$V$4:$AF$13,10,FALSE))</f>
        <v/>
      </c>
      <c r="AH146" s="27" t="str">
        <f t="shared" si="141"/>
        <v/>
      </c>
      <c r="AI146" s="27" t="str">
        <f t="shared" si="122"/>
        <v/>
      </c>
      <c r="AJ146" s="27" t="str">
        <f t="shared" si="142"/>
        <v/>
      </c>
      <c r="AK146" s="33" t="str">
        <f>IF($C146="","",INDEX('6.参照データ'!$D$6:$AW$36,MATCH($AI146,'6.参照データ'!$D$6:$D$36,0),MATCH($AJ146,'6.参照データ'!$D$6:$AW$6,0)))</f>
        <v/>
      </c>
      <c r="AL146" s="33" t="str">
        <f t="shared" si="123"/>
        <v/>
      </c>
      <c r="AM146" s="27" t="str">
        <f t="shared" si="143"/>
        <v/>
      </c>
      <c r="AN146" s="606"/>
      <c r="AO146" s="168" t="str">
        <f t="shared" si="144"/>
        <v/>
      </c>
      <c r="AP146" s="27" t="str">
        <f t="shared" si="145"/>
        <v/>
      </c>
      <c r="AQ146" s="31" t="str">
        <f>IF($C146="","",IF($AD146="","",IF($AO146=AM146,0,VLOOKUP($AO146,'4.号俸表設計'!$V$20:$X$29,3,FALSE)-VLOOKUP('1.メイン'!$AM146,'4.号俸表設計'!$V$20:$X$29,3,FALSE))))</f>
        <v/>
      </c>
      <c r="AR146" s="27" t="str">
        <f>IF($C146="","",IF($AM146=$AO146,0,VLOOKUP($AO146,'4.号俸表設計'!$V$4:$AF$13,2,FALSE)))</f>
        <v/>
      </c>
      <c r="AS146" s="27" t="str">
        <f t="shared" si="124"/>
        <v/>
      </c>
      <c r="AT146" s="27" t="str">
        <f>IF($AO146="","",IF($AS146=0,0,ROUNDUP($AS146/VLOOKUP('1.メイン'!$AO146,'4.号俸表設計'!$V$4:$AF$13,3,FALSE),0)+1))</f>
        <v/>
      </c>
      <c r="AU146" s="27" t="str">
        <f t="shared" si="125"/>
        <v/>
      </c>
      <c r="AV146" s="31" t="str">
        <f>IF($AO146="","",($AU146-1)*VLOOKUP($AO146,'4.号俸表設計'!$V$4:$AF$13,3,FALSE))</f>
        <v/>
      </c>
      <c r="AW146" s="31" t="str">
        <f t="shared" si="146"/>
        <v/>
      </c>
      <c r="AX146" s="31" t="str">
        <f>IF($AO146="","",IF($AW146&lt;=0,0,ROUNDUP($AW146/VLOOKUP($AO146,'4.号俸表設計'!$V$4:$AF$13,6,FALSE),0)))</f>
        <v/>
      </c>
      <c r="AY146" s="31" t="str">
        <f t="shared" si="126"/>
        <v/>
      </c>
      <c r="AZ146" s="168" t="str">
        <f t="shared" si="127"/>
        <v/>
      </c>
      <c r="BA146" s="27" t="str">
        <f>IF($AO146="","",VLOOKUP($AO146,'4.号俸表設計'!$V$4:$AF$13,9,FALSE))</f>
        <v/>
      </c>
      <c r="BB146" s="27" t="str">
        <f>IF($AO146="","",VLOOKUP($AO146,'4.号俸表設計'!$V$4:$AF$13,10,FALSE))</f>
        <v/>
      </c>
      <c r="BC146" s="33" t="str">
        <f>IF($C146="","",INDEX('6.参照データ'!$D$6:$AW$35,MATCH($AZ146,'6.参照データ'!$D$6:$D$35,0),MATCH($AP146,'6.参照データ'!$D$6:$AW$6,0)))</f>
        <v/>
      </c>
      <c r="BD146" s="33" t="str">
        <f t="shared" si="128"/>
        <v/>
      </c>
      <c r="BE146" s="33" t="str">
        <f t="shared" si="129"/>
        <v/>
      </c>
      <c r="BF146" s="607"/>
      <c r="BG146" s="33" t="str">
        <f t="shared" si="130"/>
        <v/>
      </c>
      <c r="BH146" s="33" t="str">
        <f t="shared" si="131"/>
        <v/>
      </c>
      <c r="BI146" s="33" t="str">
        <f t="shared" si="132"/>
        <v/>
      </c>
      <c r="BJ146" s="148" t="str">
        <f t="shared" si="133"/>
        <v/>
      </c>
      <c r="BK146" s="604"/>
      <c r="BL146" s="604"/>
      <c r="BM146" s="604"/>
      <c r="BN146" s="604"/>
      <c r="BO146" s="151" t="str">
        <f t="shared" si="134"/>
        <v/>
      </c>
      <c r="BP146" s="33" t="str">
        <f t="shared" si="135"/>
        <v/>
      </c>
      <c r="BQ146" s="180" t="str">
        <f t="shared" si="136"/>
        <v/>
      </c>
      <c r="BR146" s="185" t="str">
        <f t="shared" si="137"/>
        <v/>
      </c>
    </row>
    <row r="147" spans="1:70" x14ac:dyDescent="0.2">
      <c r="A147" s="71" t="str">
        <f>IF(C147="","",COUNTA($C$10:C147))</f>
        <v/>
      </c>
      <c r="B147" s="598"/>
      <c r="C147" s="598"/>
      <c r="D147" s="599"/>
      <c r="E147" s="600"/>
      <c r="F147" s="601"/>
      <c r="G147" s="601"/>
      <c r="H147" s="203" t="str">
        <f t="shared" si="138"/>
        <v/>
      </c>
      <c r="I147" s="602"/>
      <c r="J147" s="602"/>
      <c r="K147" s="58" t="str">
        <f t="shared" si="147"/>
        <v/>
      </c>
      <c r="L147" s="58" t="str">
        <f t="shared" si="148"/>
        <v/>
      </c>
      <c r="M147" s="58" t="str">
        <f t="shared" si="149"/>
        <v/>
      </c>
      <c r="N147" s="58" t="str">
        <f t="shared" si="150"/>
        <v/>
      </c>
      <c r="O147" s="211" t="str">
        <f>IF($C147="","",VLOOKUP($K147,'2.年齢給'!$B$7:$C$53,2))</f>
        <v/>
      </c>
      <c r="P147" s="211" t="str">
        <f>IF($C147="","",INDEX('6.参照データ'!$D$6:$AW$36,MATCH($F147,'6.参照データ'!$D$6:$D$36,0),MATCH($H147,'6.参照データ'!$D$6:$AW$6,0)))</f>
        <v/>
      </c>
      <c r="Q147" s="603" t="s">
        <v>71</v>
      </c>
      <c r="R147" s="603"/>
      <c r="S147" s="61" t="str">
        <f t="shared" si="139"/>
        <v/>
      </c>
      <c r="T147" s="604"/>
      <c r="U147" s="604"/>
      <c r="V147" s="604"/>
      <c r="W147" s="604"/>
      <c r="X147" s="65" t="str">
        <f t="shared" si="116"/>
        <v/>
      </c>
      <c r="Y147" s="66" t="str">
        <f t="shared" si="117"/>
        <v/>
      </c>
      <c r="Z147" s="131" t="str">
        <f t="shared" si="118"/>
        <v/>
      </c>
      <c r="AA147" s="131" t="str">
        <f t="shared" si="119"/>
        <v/>
      </c>
      <c r="AB147" s="39" t="str">
        <f>IF($C147="","",IF($Z147&gt;$AA$7,0,VLOOKUP($Z147,'2.年齢給'!$B$7:$C$53,2)))</f>
        <v/>
      </c>
      <c r="AC147" s="125" t="str">
        <f t="shared" si="120"/>
        <v/>
      </c>
      <c r="AD147" s="606"/>
      <c r="AE147" s="77" t="str">
        <f t="shared" si="140"/>
        <v/>
      </c>
      <c r="AF147" s="27" t="str">
        <f t="shared" si="121"/>
        <v/>
      </c>
      <c r="AG147" s="27" t="str">
        <f>IF($AE147="","",VLOOKUP($AE147,'4.号俸表設計'!$V$4:$AF$13,10,FALSE))</f>
        <v/>
      </c>
      <c r="AH147" s="27" t="str">
        <f t="shared" si="141"/>
        <v/>
      </c>
      <c r="AI147" s="27" t="str">
        <f t="shared" si="122"/>
        <v/>
      </c>
      <c r="AJ147" s="27" t="str">
        <f t="shared" si="142"/>
        <v/>
      </c>
      <c r="AK147" s="33" t="str">
        <f>IF($C147="","",INDEX('6.参照データ'!$D$6:$AW$36,MATCH($AI147,'6.参照データ'!$D$6:$D$36,0),MATCH($AJ147,'6.参照データ'!$D$6:$AW$6,0)))</f>
        <v/>
      </c>
      <c r="AL147" s="33" t="str">
        <f t="shared" si="123"/>
        <v/>
      </c>
      <c r="AM147" s="27" t="str">
        <f t="shared" si="143"/>
        <v/>
      </c>
      <c r="AN147" s="606"/>
      <c r="AO147" s="168" t="str">
        <f t="shared" si="144"/>
        <v/>
      </c>
      <c r="AP147" s="27" t="str">
        <f t="shared" si="145"/>
        <v/>
      </c>
      <c r="AQ147" s="31" t="str">
        <f>IF($C147="","",IF($AD147="","",IF($AO147=AM147,0,VLOOKUP($AO147,'4.号俸表設計'!$V$20:$X$29,3,FALSE)-VLOOKUP('1.メイン'!$AM147,'4.号俸表設計'!$V$20:$X$29,3,FALSE))))</f>
        <v/>
      </c>
      <c r="AR147" s="27" t="str">
        <f>IF($C147="","",IF($AM147=$AO147,0,VLOOKUP($AO147,'4.号俸表設計'!$V$4:$AF$13,2,FALSE)))</f>
        <v/>
      </c>
      <c r="AS147" s="27" t="str">
        <f t="shared" si="124"/>
        <v/>
      </c>
      <c r="AT147" s="27" t="str">
        <f>IF($AO147="","",IF($AS147=0,0,ROUNDUP($AS147/VLOOKUP('1.メイン'!$AO147,'4.号俸表設計'!$V$4:$AF$13,3,FALSE),0)+1))</f>
        <v/>
      </c>
      <c r="AU147" s="27" t="str">
        <f t="shared" si="125"/>
        <v/>
      </c>
      <c r="AV147" s="31" t="str">
        <f>IF($AO147="","",($AU147-1)*VLOOKUP($AO147,'4.号俸表設計'!$V$4:$AF$13,3,FALSE))</f>
        <v/>
      </c>
      <c r="AW147" s="31" t="str">
        <f t="shared" si="146"/>
        <v/>
      </c>
      <c r="AX147" s="31" t="str">
        <f>IF($AO147="","",IF($AW147&lt;=0,0,ROUNDUP($AW147/VLOOKUP($AO147,'4.号俸表設計'!$V$4:$AF$13,6,FALSE),0)))</f>
        <v/>
      </c>
      <c r="AY147" s="31" t="str">
        <f t="shared" si="126"/>
        <v/>
      </c>
      <c r="AZ147" s="168" t="str">
        <f t="shared" si="127"/>
        <v/>
      </c>
      <c r="BA147" s="27" t="str">
        <f>IF($AO147="","",VLOOKUP($AO147,'4.号俸表設計'!$V$4:$AF$13,9,FALSE))</f>
        <v/>
      </c>
      <c r="BB147" s="27" t="str">
        <f>IF($AO147="","",VLOOKUP($AO147,'4.号俸表設計'!$V$4:$AF$13,10,FALSE))</f>
        <v/>
      </c>
      <c r="BC147" s="33" t="str">
        <f>IF($C147="","",INDEX('6.参照データ'!$D$6:$AW$35,MATCH($AZ147,'6.参照データ'!$D$6:$D$35,0),MATCH($AP147,'6.参照データ'!$D$6:$AW$6,0)))</f>
        <v/>
      </c>
      <c r="BD147" s="33" t="str">
        <f t="shared" si="128"/>
        <v/>
      </c>
      <c r="BE147" s="33" t="str">
        <f t="shared" si="129"/>
        <v/>
      </c>
      <c r="BF147" s="607"/>
      <c r="BG147" s="33" t="str">
        <f t="shared" si="130"/>
        <v/>
      </c>
      <c r="BH147" s="33" t="str">
        <f t="shared" si="131"/>
        <v/>
      </c>
      <c r="BI147" s="33" t="str">
        <f t="shared" si="132"/>
        <v/>
      </c>
      <c r="BJ147" s="148" t="str">
        <f t="shared" si="133"/>
        <v/>
      </c>
      <c r="BK147" s="604"/>
      <c r="BL147" s="604"/>
      <c r="BM147" s="604"/>
      <c r="BN147" s="604"/>
      <c r="BO147" s="151" t="str">
        <f t="shared" si="134"/>
        <v/>
      </c>
      <c r="BP147" s="33" t="str">
        <f t="shared" si="135"/>
        <v/>
      </c>
      <c r="BQ147" s="180" t="str">
        <f t="shared" si="136"/>
        <v/>
      </c>
      <c r="BR147" s="185" t="str">
        <f t="shared" si="137"/>
        <v/>
      </c>
    </row>
    <row r="148" spans="1:70" x14ac:dyDescent="0.2">
      <c r="A148" s="71" t="str">
        <f>IF(C148="","",COUNTA($C$10:C148))</f>
        <v/>
      </c>
      <c r="B148" s="598"/>
      <c r="C148" s="598"/>
      <c r="D148" s="599"/>
      <c r="E148" s="600"/>
      <c r="F148" s="601"/>
      <c r="G148" s="601"/>
      <c r="H148" s="203" t="str">
        <f t="shared" si="138"/>
        <v/>
      </c>
      <c r="I148" s="602"/>
      <c r="J148" s="602"/>
      <c r="K148" s="58" t="str">
        <f t="shared" si="147"/>
        <v/>
      </c>
      <c r="L148" s="58" t="str">
        <f t="shared" si="148"/>
        <v/>
      </c>
      <c r="M148" s="58" t="str">
        <f t="shared" si="149"/>
        <v/>
      </c>
      <c r="N148" s="58" t="str">
        <f t="shared" si="150"/>
        <v/>
      </c>
      <c r="O148" s="211" t="str">
        <f>IF($C148="","",VLOOKUP($K148,'2.年齢給'!$B$7:$C$53,2))</f>
        <v/>
      </c>
      <c r="P148" s="211" t="str">
        <f>IF($C148="","",INDEX('6.参照データ'!$D$6:$AW$36,MATCH($F148,'6.参照データ'!$D$6:$D$36,0),MATCH($H148,'6.参照データ'!$D$6:$AW$6,0)))</f>
        <v/>
      </c>
      <c r="Q148" s="603" t="s">
        <v>71</v>
      </c>
      <c r="R148" s="603"/>
      <c r="S148" s="61" t="str">
        <f t="shared" si="139"/>
        <v/>
      </c>
      <c r="T148" s="604"/>
      <c r="U148" s="604"/>
      <c r="V148" s="604"/>
      <c r="W148" s="604"/>
      <c r="X148" s="65" t="str">
        <f t="shared" si="116"/>
        <v/>
      </c>
      <c r="Y148" s="66" t="str">
        <f t="shared" si="117"/>
        <v/>
      </c>
      <c r="Z148" s="131" t="str">
        <f t="shared" si="118"/>
        <v/>
      </c>
      <c r="AA148" s="131" t="str">
        <f t="shared" si="119"/>
        <v/>
      </c>
      <c r="AB148" s="39" t="str">
        <f>IF($C148="","",IF($Z148&gt;$AA$7,0,VLOOKUP($Z148,'2.年齢給'!$B$7:$C$53,2)))</f>
        <v/>
      </c>
      <c r="AC148" s="125" t="str">
        <f t="shared" si="120"/>
        <v/>
      </c>
      <c r="AD148" s="606"/>
      <c r="AE148" s="77" t="str">
        <f t="shared" si="140"/>
        <v/>
      </c>
      <c r="AF148" s="27" t="str">
        <f t="shared" si="121"/>
        <v/>
      </c>
      <c r="AG148" s="27" t="str">
        <f>IF($AE148="","",VLOOKUP($AE148,'4.号俸表設計'!$V$4:$AF$13,10,FALSE))</f>
        <v/>
      </c>
      <c r="AH148" s="27" t="str">
        <f t="shared" si="141"/>
        <v/>
      </c>
      <c r="AI148" s="27" t="str">
        <f t="shared" si="122"/>
        <v/>
      </c>
      <c r="AJ148" s="27" t="str">
        <f t="shared" si="142"/>
        <v/>
      </c>
      <c r="AK148" s="33" t="str">
        <f>IF($C148="","",INDEX('6.参照データ'!$D$6:$AW$36,MATCH($AI148,'6.参照データ'!$D$6:$D$36,0),MATCH($AJ148,'6.参照データ'!$D$6:$AW$6,0)))</f>
        <v/>
      </c>
      <c r="AL148" s="33" t="str">
        <f t="shared" si="123"/>
        <v/>
      </c>
      <c r="AM148" s="27" t="str">
        <f t="shared" si="143"/>
        <v/>
      </c>
      <c r="AN148" s="606"/>
      <c r="AO148" s="168" t="str">
        <f t="shared" si="144"/>
        <v/>
      </c>
      <c r="AP148" s="27" t="str">
        <f t="shared" si="145"/>
        <v/>
      </c>
      <c r="AQ148" s="31" t="str">
        <f>IF($C148="","",IF($AD148="","",IF($AO148=AM148,0,VLOOKUP($AO148,'4.号俸表設計'!$V$20:$X$29,3,FALSE)-VLOOKUP('1.メイン'!$AM148,'4.号俸表設計'!$V$20:$X$29,3,FALSE))))</f>
        <v/>
      </c>
      <c r="AR148" s="27" t="str">
        <f>IF($C148="","",IF($AM148=$AO148,0,VLOOKUP($AO148,'4.号俸表設計'!$V$4:$AF$13,2,FALSE)))</f>
        <v/>
      </c>
      <c r="AS148" s="27" t="str">
        <f t="shared" si="124"/>
        <v/>
      </c>
      <c r="AT148" s="27" t="str">
        <f>IF($AO148="","",IF($AS148=0,0,ROUNDUP($AS148/VLOOKUP('1.メイン'!$AO148,'4.号俸表設計'!$V$4:$AF$13,3,FALSE),0)+1))</f>
        <v/>
      </c>
      <c r="AU148" s="27" t="str">
        <f t="shared" si="125"/>
        <v/>
      </c>
      <c r="AV148" s="31" t="str">
        <f>IF($AO148="","",($AU148-1)*VLOOKUP($AO148,'4.号俸表設計'!$V$4:$AF$13,3,FALSE))</f>
        <v/>
      </c>
      <c r="AW148" s="31" t="str">
        <f t="shared" si="146"/>
        <v/>
      </c>
      <c r="AX148" s="31" t="str">
        <f>IF($AO148="","",IF($AW148&lt;=0,0,ROUNDUP($AW148/VLOOKUP($AO148,'4.号俸表設計'!$V$4:$AF$13,6,FALSE),0)))</f>
        <v/>
      </c>
      <c r="AY148" s="31" t="str">
        <f t="shared" si="126"/>
        <v/>
      </c>
      <c r="AZ148" s="168" t="str">
        <f t="shared" si="127"/>
        <v/>
      </c>
      <c r="BA148" s="27" t="str">
        <f>IF($AO148="","",VLOOKUP($AO148,'4.号俸表設計'!$V$4:$AF$13,9,FALSE))</f>
        <v/>
      </c>
      <c r="BB148" s="27" t="str">
        <f>IF($AO148="","",VLOOKUP($AO148,'4.号俸表設計'!$V$4:$AF$13,10,FALSE))</f>
        <v/>
      </c>
      <c r="BC148" s="33" t="str">
        <f>IF($C148="","",INDEX('6.参照データ'!$D$6:$AW$35,MATCH($AZ148,'6.参照データ'!$D$6:$D$35,0),MATCH($AP148,'6.参照データ'!$D$6:$AW$6,0)))</f>
        <v/>
      </c>
      <c r="BD148" s="33" t="str">
        <f t="shared" si="128"/>
        <v/>
      </c>
      <c r="BE148" s="33" t="str">
        <f t="shared" si="129"/>
        <v/>
      </c>
      <c r="BF148" s="607"/>
      <c r="BG148" s="33" t="str">
        <f t="shared" si="130"/>
        <v/>
      </c>
      <c r="BH148" s="33" t="str">
        <f t="shared" si="131"/>
        <v/>
      </c>
      <c r="BI148" s="33" t="str">
        <f t="shared" si="132"/>
        <v/>
      </c>
      <c r="BJ148" s="148" t="str">
        <f t="shared" si="133"/>
        <v/>
      </c>
      <c r="BK148" s="604"/>
      <c r="BL148" s="604"/>
      <c r="BM148" s="604"/>
      <c r="BN148" s="604"/>
      <c r="BO148" s="151" t="str">
        <f t="shared" si="134"/>
        <v/>
      </c>
      <c r="BP148" s="33" t="str">
        <f t="shared" si="135"/>
        <v/>
      </c>
      <c r="BQ148" s="180" t="str">
        <f t="shared" si="136"/>
        <v/>
      </c>
      <c r="BR148" s="185" t="str">
        <f t="shared" si="137"/>
        <v/>
      </c>
    </row>
    <row r="149" spans="1:70" x14ac:dyDescent="0.2">
      <c r="A149" s="71" t="str">
        <f>IF(C149="","",COUNTA($C$10:C149))</f>
        <v/>
      </c>
      <c r="B149" s="598"/>
      <c r="C149" s="598"/>
      <c r="D149" s="599"/>
      <c r="E149" s="600"/>
      <c r="F149" s="601"/>
      <c r="G149" s="601"/>
      <c r="H149" s="203" t="str">
        <f t="shared" si="138"/>
        <v/>
      </c>
      <c r="I149" s="602"/>
      <c r="J149" s="602"/>
      <c r="K149" s="58" t="str">
        <f t="shared" si="147"/>
        <v/>
      </c>
      <c r="L149" s="58" t="str">
        <f t="shared" si="148"/>
        <v/>
      </c>
      <c r="M149" s="58" t="str">
        <f t="shared" si="149"/>
        <v/>
      </c>
      <c r="N149" s="58" t="str">
        <f t="shared" si="150"/>
        <v/>
      </c>
      <c r="O149" s="211" t="str">
        <f>IF($C149="","",VLOOKUP($K149,'2.年齢給'!$B$7:$C$53,2))</f>
        <v/>
      </c>
      <c r="P149" s="211" t="str">
        <f>IF($C149="","",INDEX('6.参照データ'!$D$6:$AW$36,MATCH($F149,'6.参照データ'!$D$6:$D$36,0),MATCH($H149,'6.参照データ'!$D$6:$AW$6,0)))</f>
        <v/>
      </c>
      <c r="Q149" s="603" t="s">
        <v>71</v>
      </c>
      <c r="R149" s="603"/>
      <c r="S149" s="61" t="str">
        <f t="shared" si="139"/>
        <v/>
      </c>
      <c r="T149" s="604"/>
      <c r="U149" s="604"/>
      <c r="V149" s="604"/>
      <c r="W149" s="604"/>
      <c r="X149" s="65" t="str">
        <f t="shared" si="116"/>
        <v/>
      </c>
      <c r="Y149" s="66" t="str">
        <f t="shared" si="117"/>
        <v/>
      </c>
      <c r="Z149" s="131" t="str">
        <f t="shared" si="118"/>
        <v/>
      </c>
      <c r="AA149" s="131" t="str">
        <f t="shared" si="119"/>
        <v/>
      </c>
      <c r="AB149" s="39" t="str">
        <f>IF($C149="","",IF($Z149&gt;$AA$7,0,VLOOKUP($Z149,'2.年齢給'!$B$7:$C$53,2)))</f>
        <v/>
      </c>
      <c r="AC149" s="125" t="str">
        <f t="shared" si="120"/>
        <v/>
      </c>
      <c r="AD149" s="606"/>
      <c r="AE149" s="77" t="str">
        <f t="shared" si="140"/>
        <v/>
      </c>
      <c r="AF149" s="27" t="str">
        <f t="shared" si="121"/>
        <v/>
      </c>
      <c r="AG149" s="27" t="str">
        <f>IF($AE149="","",VLOOKUP($AE149,'4.号俸表設計'!$V$4:$AF$13,10,FALSE))</f>
        <v/>
      </c>
      <c r="AH149" s="27" t="str">
        <f t="shared" si="141"/>
        <v/>
      </c>
      <c r="AI149" s="27" t="str">
        <f t="shared" si="122"/>
        <v/>
      </c>
      <c r="AJ149" s="27" t="str">
        <f t="shared" si="142"/>
        <v/>
      </c>
      <c r="AK149" s="33" t="str">
        <f>IF($C149="","",INDEX('6.参照データ'!$D$6:$AW$36,MATCH($AI149,'6.参照データ'!$D$6:$D$36,0),MATCH($AJ149,'6.参照データ'!$D$6:$AW$6,0)))</f>
        <v/>
      </c>
      <c r="AL149" s="33" t="str">
        <f t="shared" si="123"/>
        <v/>
      </c>
      <c r="AM149" s="27" t="str">
        <f t="shared" si="143"/>
        <v/>
      </c>
      <c r="AN149" s="606"/>
      <c r="AO149" s="168" t="str">
        <f t="shared" si="144"/>
        <v/>
      </c>
      <c r="AP149" s="27" t="str">
        <f t="shared" si="145"/>
        <v/>
      </c>
      <c r="AQ149" s="31" t="str">
        <f>IF($C149="","",IF($AD149="","",IF($AO149=AM149,0,VLOOKUP($AO149,'4.号俸表設計'!$V$20:$X$29,3,FALSE)-VLOOKUP('1.メイン'!$AM149,'4.号俸表設計'!$V$20:$X$29,3,FALSE))))</f>
        <v/>
      </c>
      <c r="AR149" s="27" t="str">
        <f>IF($C149="","",IF($AM149=$AO149,0,VLOOKUP($AO149,'4.号俸表設計'!$V$4:$AF$13,2,FALSE)))</f>
        <v/>
      </c>
      <c r="AS149" s="27" t="str">
        <f t="shared" si="124"/>
        <v/>
      </c>
      <c r="AT149" s="27" t="str">
        <f>IF($AO149="","",IF($AS149=0,0,ROUNDUP($AS149/VLOOKUP('1.メイン'!$AO149,'4.号俸表設計'!$V$4:$AF$13,3,FALSE),0)+1))</f>
        <v/>
      </c>
      <c r="AU149" s="27" t="str">
        <f t="shared" si="125"/>
        <v/>
      </c>
      <c r="AV149" s="31" t="str">
        <f>IF($AO149="","",($AU149-1)*VLOOKUP($AO149,'4.号俸表設計'!$V$4:$AF$13,3,FALSE))</f>
        <v/>
      </c>
      <c r="AW149" s="31" t="str">
        <f t="shared" si="146"/>
        <v/>
      </c>
      <c r="AX149" s="31" t="str">
        <f>IF($AO149="","",IF($AW149&lt;=0,0,ROUNDUP($AW149/VLOOKUP($AO149,'4.号俸表設計'!$V$4:$AF$13,6,FALSE),0)))</f>
        <v/>
      </c>
      <c r="AY149" s="31" t="str">
        <f t="shared" si="126"/>
        <v/>
      </c>
      <c r="AZ149" s="168" t="str">
        <f t="shared" si="127"/>
        <v/>
      </c>
      <c r="BA149" s="27" t="str">
        <f>IF($AO149="","",VLOOKUP($AO149,'4.号俸表設計'!$V$4:$AF$13,9,FALSE))</f>
        <v/>
      </c>
      <c r="BB149" s="27" t="str">
        <f>IF($AO149="","",VLOOKUP($AO149,'4.号俸表設計'!$V$4:$AF$13,10,FALSE))</f>
        <v/>
      </c>
      <c r="BC149" s="33" t="str">
        <f>IF($C149="","",INDEX('6.参照データ'!$D$6:$AW$35,MATCH($AZ149,'6.参照データ'!$D$6:$D$35,0),MATCH($AP149,'6.参照データ'!$D$6:$AW$6,0)))</f>
        <v/>
      </c>
      <c r="BD149" s="33" t="str">
        <f t="shared" si="128"/>
        <v/>
      </c>
      <c r="BE149" s="33" t="str">
        <f t="shared" si="129"/>
        <v/>
      </c>
      <c r="BF149" s="607"/>
      <c r="BG149" s="33" t="str">
        <f t="shared" si="130"/>
        <v/>
      </c>
      <c r="BH149" s="33" t="str">
        <f t="shared" si="131"/>
        <v/>
      </c>
      <c r="BI149" s="33" t="str">
        <f t="shared" si="132"/>
        <v/>
      </c>
      <c r="BJ149" s="148" t="str">
        <f t="shared" si="133"/>
        <v/>
      </c>
      <c r="BK149" s="604"/>
      <c r="BL149" s="604"/>
      <c r="BM149" s="604"/>
      <c r="BN149" s="604"/>
      <c r="BO149" s="151" t="str">
        <f t="shared" si="134"/>
        <v/>
      </c>
      <c r="BP149" s="33" t="str">
        <f t="shared" si="135"/>
        <v/>
      </c>
      <c r="BQ149" s="180" t="str">
        <f t="shared" si="136"/>
        <v/>
      </c>
      <c r="BR149" s="185" t="str">
        <f t="shared" si="137"/>
        <v/>
      </c>
    </row>
    <row r="150" spans="1:70" x14ac:dyDescent="0.2">
      <c r="A150" s="71" t="str">
        <f>IF(C150="","",COUNTA($C$10:C150))</f>
        <v/>
      </c>
      <c r="B150" s="598"/>
      <c r="C150" s="598"/>
      <c r="D150" s="599"/>
      <c r="E150" s="600"/>
      <c r="F150" s="601"/>
      <c r="G150" s="601"/>
      <c r="H150" s="203" t="str">
        <f t="shared" si="138"/>
        <v/>
      </c>
      <c r="I150" s="602"/>
      <c r="J150" s="602"/>
      <c r="K150" s="58" t="str">
        <f t="shared" si="147"/>
        <v/>
      </c>
      <c r="L150" s="58" t="str">
        <f t="shared" si="148"/>
        <v/>
      </c>
      <c r="M150" s="58" t="str">
        <f t="shared" si="149"/>
        <v/>
      </c>
      <c r="N150" s="58" t="str">
        <f t="shared" si="150"/>
        <v/>
      </c>
      <c r="O150" s="211" t="str">
        <f>IF($C150="","",VLOOKUP($K150,'2.年齢給'!$B$7:$C$53,2))</f>
        <v/>
      </c>
      <c r="P150" s="211" t="str">
        <f>IF($C150="","",INDEX('6.参照データ'!$D$6:$AW$36,MATCH($F150,'6.参照データ'!$D$6:$D$36,0),MATCH($H150,'6.参照データ'!$D$6:$AW$6,0)))</f>
        <v/>
      </c>
      <c r="Q150" s="603" t="s">
        <v>71</v>
      </c>
      <c r="R150" s="603"/>
      <c r="S150" s="61" t="str">
        <f t="shared" si="139"/>
        <v/>
      </c>
      <c r="T150" s="604"/>
      <c r="U150" s="604"/>
      <c r="V150" s="604"/>
      <c r="W150" s="604"/>
      <c r="X150" s="65" t="str">
        <f t="shared" si="116"/>
        <v/>
      </c>
      <c r="Y150" s="66" t="str">
        <f t="shared" si="117"/>
        <v/>
      </c>
      <c r="Z150" s="131" t="str">
        <f t="shared" si="118"/>
        <v/>
      </c>
      <c r="AA150" s="131" t="str">
        <f t="shared" si="119"/>
        <v/>
      </c>
      <c r="AB150" s="39" t="str">
        <f>IF($C150="","",IF($Z150&gt;$AA$7,0,VLOOKUP($Z150,'2.年齢給'!$B$7:$C$53,2)))</f>
        <v/>
      </c>
      <c r="AC150" s="125" t="str">
        <f t="shared" si="120"/>
        <v/>
      </c>
      <c r="AD150" s="606"/>
      <c r="AE150" s="77" t="str">
        <f t="shared" si="140"/>
        <v/>
      </c>
      <c r="AF150" s="27" t="str">
        <f t="shared" si="121"/>
        <v/>
      </c>
      <c r="AG150" s="27" t="str">
        <f>IF($AE150="","",VLOOKUP($AE150,'4.号俸表設計'!$V$4:$AF$13,10,FALSE))</f>
        <v/>
      </c>
      <c r="AH150" s="27" t="str">
        <f t="shared" si="141"/>
        <v/>
      </c>
      <c r="AI150" s="27" t="str">
        <f t="shared" si="122"/>
        <v/>
      </c>
      <c r="AJ150" s="27" t="str">
        <f t="shared" si="142"/>
        <v/>
      </c>
      <c r="AK150" s="33" t="str">
        <f>IF($C150="","",INDEX('6.参照データ'!$D$6:$AW$36,MATCH($AI150,'6.参照データ'!$D$6:$D$36,0),MATCH($AJ150,'6.参照データ'!$D$6:$AW$6,0)))</f>
        <v/>
      </c>
      <c r="AL150" s="33" t="str">
        <f t="shared" si="123"/>
        <v/>
      </c>
      <c r="AM150" s="27" t="str">
        <f t="shared" si="143"/>
        <v/>
      </c>
      <c r="AN150" s="606"/>
      <c r="AO150" s="168" t="str">
        <f t="shared" si="144"/>
        <v/>
      </c>
      <c r="AP150" s="27" t="str">
        <f t="shared" si="145"/>
        <v/>
      </c>
      <c r="AQ150" s="31" t="str">
        <f>IF($C150="","",IF($AD150="","",IF($AO150=AM150,0,VLOOKUP($AO150,'4.号俸表設計'!$V$20:$X$29,3,FALSE)-VLOOKUP('1.メイン'!$AM150,'4.号俸表設計'!$V$20:$X$29,3,FALSE))))</f>
        <v/>
      </c>
      <c r="AR150" s="27" t="str">
        <f>IF($C150="","",IF($AM150=$AO150,0,VLOOKUP($AO150,'4.号俸表設計'!$V$4:$AF$13,2,FALSE)))</f>
        <v/>
      </c>
      <c r="AS150" s="27" t="str">
        <f t="shared" si="124"/>
        <v/>
      </c>
      <c r="AT150" s="27" t="str">
        <f>IF($AO150="","",IF($AS150=0,0,ROUNDUP($AS150/VLOOKUP('1.メイン'!$AO150,'4.号俸表設計'!$V$4:$AF$13,3,FALSE),0)+1))</f>
        <v/>
      </c>
      <c r="AU150" s="27" t="str">
        <f t="shared" si="125"/>
        <v/>
      </c>
      <c r="AV150" s="31" t="str">
        <f>IF($AO150="","",($AU150-1)*VLOOKUP($AO150,'4.号俸表設計'!$V$4:$AF$13,3,FALSE))</f>
        <v/>
      </c>
      <c r="AW150" s="31" t="str">
        <f t="shared" si="146"/>
        <v/>
      </c>
      <c r="AX150" s="31" t="str">
        <f>IF($AO150="","",IF($AW150&lt;=0,0,ROUNDUP($AW150/VLOOKUP($AO150,'4.号俸表設計'!$V$4:$AF$13,6,FALSE),0)))</f>
        <v/>
      </c>
      <c r="AY150" s="31" t="str">
        <f t="shared" si="126"/>
        <v/>
      </c>
      <c r="AZ150" s="168" t="str">
        <f t="shared" si="127"/>
        <v/>
      </c>
      <c r="BA150" s="27" t="str">
        <f>IF($AO150="","",VLOOKUP($AO150,'4.号俸表設計'!$V$4:$AF$13,9,FALSE))</f>
        <v/>
      </c>
      <c r="BB150" s="27" t="str">
        <f>IF($AO150="","",VLOOKUP($AO150,'4.号俸表設計'!$V$4:$AF$13,10,FALSE))</f>
        <v/>
      </c>
      <c r="BC150" s="33" t="str">
        <f>IF($C150="","",INDEX('6.参照データ'!$D$6:$AW$35,MATCH($AZ150,'6.参照データ'!$D$6:$D$35,0),MATCH($AP150,'6.参照データ'!$D$6:$AW$6,0)))</f>
        <v/>
      </c>
      <c r="BD150" s="33" t="str">
        <f t="shared" si="128"/>
        <v/>
      </c>
      <c r="BE150" s="33" t="str">
        <f t="shared" si="129"/>
        <v/>
      </c>
      <c r="BF150" s="607"/>
      <c r="BG150" s="33" t="str">
        <f t="shared" si="130"/>
        <v/>
      </c>
      <c r="BH150" s="33" t="str">
        <f t="shared" si="131"/>
        <v/>
      </c>
      <c r="BI150" s="33" t="str">
        <f t="shared" si="132"/>
        <v/>
      </c>
      <c r="BJ150" s="148" t="str">
        <f t="shared" si="133"/>
        <v/>
      </c>
      <c r="BK150" s="604"/>
      <c r="BL150" s="604"/>
      <c r="BM150" s="604"/>
      <c r="BN150" s="604"/>
      <c r="BO150" s="151" t="str">
        <f t="shared" si="134"/>
        <v/>
      </c>
      <c r="BP150" s="33" t="str">
        <f t="shared" si="135"/>
        <v/>
      </c>
      <c r="BQ150" s="180" t="str">
        <f t="shared" si="136"/>
        <v/>
      </c>
      <c r="BR150" s="185" t="str">
        <f t="shared" si="137"/>
        <v/>
      </c>
    </row>
    <row r="151" spans="1:70" x14ac:dyDescent="0.2">
      <c r="A151" s="71" t="str">
        <f>IF(C151="","",COUNTA($C$10:C151))</f>
        <v/>
      </c>
      <c r="B151" s="598"/>
      <c r="C151" s="598"/>
      <c r="D151" s="599"/>
      <c r="E151" s="600"/>
      <c r="F151" s="601"/>
      <c r="G151" s="601"/>
      <c r="H151" s="203" t="str">
        <f t="shared" si="138"/>
        <v/>
      </c>
      <c r="I151" s="602"/>
      <c r="J151" s="602"/>
      <c r="K151" s="58" t="str">
        <f t="shared" si="147"/>
        <v/>
      </c>
      <c r="L151" s="58" t="str">
        <f t="shared" si="148"/>
        <v/>
      </c>
      <c r="M151" s="58" t="str">
        <f t="shared" si="149"/>
        <v/>
      </c>
      <c r="N151" s="58" t="str">
        <f t="shared" si="150"/>
        <v/>
      </c>
      <c r="O151" s="211" t="str">
        <f>IF($C151="","",VLOOKUP($K151,'2.年齢給'!$B$7:$C$53,2))</f>
        <v/>
      </c>
      <c r="P151" s="211" t="str">
        <f>IF($C151="","",INDEX('6.参照データ'!$D$6:$AW$36,MATCH($F151,'6.参照データ'!$D$6:$D$36,0),MATCH($H151,'6.参照データ'!$D$6:$AW$6,0)))</f>
        <v/>
      </c>
      <c r="Q151" s="603" t="s">
        <v>71</v>
      </c>
      <c r="R151" s="603"/>
      <c r="S151" s="61" t="str">
        <f t="shared" si="139"/>
        <v/>
      </c>
      <c r="T151" s="604"/>
      <c r="U151" s="604"/>
      <c r="V151" s="604"/>
      <c r="W151" s="604"/>
      <c r="X151" s="65" t="str">
        <f t="shared" si="116"/>
        <v/>
      </c>
      <c r="Y151" s="66" t="str">
        <f t="shared" si="117"/>
        <v/>
      </c>
      <c r="Z151" s="131" t="str">
        <f t="shared" si="118"/>
        <v/>
      </c>
      <c r="AA151" s="131" t="str">
        <f t="shared" si="119"/>
        <v/>
      </c>
      <c r="AB151" s="39" t="str">
        <f>IF($C151="","",IF($Z151&gt;$AA$7,0,VLOOKUP($Z151,'2.年齢給'!$B$7:$C$53,2)))</f>
        <v/>
      </c>
      <c r="AC151" s="125" t="str">
        <f t="shared" si="120"/>
        <v/>
      </c>
      <c r="AD151" s="606"/>
      <c r="AE151" s="77" t="str">
        <f t="shared" si="140"/>
        <v/>
      </c>
      <c r="AF151" s="27" t="str">
        <f t="shared" si="121"/>
        <v/>
      </c>
      <c r="AG151" s="27" t="str">
        <f>IF($AE151="","",VLOOKUP($AE151,'4.号俸表設計'!$V$4:$AF$13,10,FALSE))</f>
        <v/>
      </c>
      <c r="AH151" s="27" t="str">
        <f t="shared" si="141"/>
        <v/>
      </c>
      <c r="AI151" s="27" t="str">
        <f t="shared" si="122"/>
        <v/>
      </c>
      <c r="AJ151" s="27" t="str">
        <f t="shared" si="142"/>
        <v/>
      </c>
      <c r="AK151" s="33" t="str">
        <f>IF($C151="","",INDEX('6.参照データ'!$D$6:$AW$36,MATCH($AI151,'6.参照データ'!$D$6:$D$36,0),MATCH($AJ151,'6.参照データ'!$D$6:$AW$6,0)))</f>
        <v/>
      </c>
      <c r="AL151" s="33" t="str">
        <f t="shared" si="123"/>
        <v/>
      </c>
      <c r="AM151" s="27" t="str">
        <f t="shared" si="143"/>
        <v/>
      </c>
      <c r="AN151" s="606"/>
      <c r="AO151" s="168" t="str">
        <f t="shared" si="144"/>
        <v/>
      </c>
      <c r="AP151" s="27" t="str">
        <f t="shared" si="145"/>
        <v/>
      </c>
      <c r="AQ151" s="31" t="str">
        <f>IF($C151="","",IF($AD151="","",IF($AO151=AM151,0,VLOOKUP($AO151,'4.号俸表設計'!$V$20:$X$29,3,FALSE)-VLOOKUP('1.メイン'!$AM151,'4.号俸表設計'!$V$20:$X$29,3,FALSE))))</f>
        <v/>
      </c>
      <c r="AR151" s="27" t="str">
        <f>IF($C151="","",IF($AM151=$AO151,0,VLOOKUP($AO151,'4.号俸表設計'!$V$4:$AF$13,2,FALSE)))</f>
        <v/>
      </c>
      <c r="AS151" s="27" t="str">
        <f t="shared" si="124"/>
        <v/>
      </c>
      <c r="AT151" s="27" t="str">
        <f>IF($AO151="","",IF($AS151=0,0,ROUNDUP($AS151/VLOOKUP('1.メイン'!$AO151,'4.号俸表設計'!$V$4:$AF$13,3,FALSE),0)+1))</f>
        <v/>
      </c>
      <c r="AU151" s="27" t="str">
        <f t="shared" si="125"/>
        <v/>
      </c>
      <c r="AV151" s="31" t="str">
        <f>IF($AO151="","",($AU151-1)*VLOOKUP($AO151,'4.号俸表設計'!$V$4:$AF$13,3,FALSE))</f>
        <v/>
      </c>
      <c r="AW151" s="31" t="str">
        <f t="shared" si="146"/>
        <v/>
      </c>
      <c r="AX151" s="31" t="str">
        <f>IF($AO151="","",IF($AW151&lt;=0,0,ROUNDUP($AW151/VLOOKUP($AO151,'4.号俸表設計'!$V$4:$AF$13,6,FALSE),0)))</f>
        <v/>
      </c>
      <c r="AY151" s="31" t="str">
        <f t="shared" si="126"/>
        <v/>
      </c>
      <c r="AZ151" s="168" t="str">
        <f t="shared" si="127"/>
        <v/>
      </c>
      <c r="BA151" s="27" t="str">
        <f>IF($AO151="","",VLOOKUP($AO151,'4.号俸表設計'!$V$4:$AF$13,9,FALSE))</f>
        <v/>
      </c>
      <c r="BB151" s="27" t="str">
        <f>IF($AO151="","",VLOOKUP($AO151,'4.号俸表設計'!$V$4:$AF$13,10,FALSE))</f>
        <v/>
      </c>
      <c r="BC151" s="33" t="str">
        <f>IF($C151="","",INDEX('6.参照データ'!$D$6:$AW$35,MATCH($AZ151,'6.参照データ'!$D$6:$D$35,0),MATCH($AP151,'6.参照データ'!$D$6:$AW$6,0)))</f>
        <v/>
      </c>
      <c r="BD151" s="33" t="str">
        <f t="shared" si="128"/>
        <v/>
      </c>
      <c r="BE151" s="33" t="str">
        <f t="shared" si="129"/>
        <v/>
      </c>
      <c r="BF151" s="607"/>
      <c r="BG151" s="33" t="str">
        <f t="shared" si="130"/>
        <v/>
      </c>
      <c r="BH151" s="33" t="str">
        <f t="shared" si="131"/>
        <v/>
      </c>
      <c r="BI151" s="33" t="str">
        <f t="shared" si="132"/>
        <v/>
      </c>
      <c r="BJ151" s="148" t="str">
        <f t="shared" si="133"/>
        <v/>
      </c>
      <c r="BK151" s="604"/>
      <c r="BL151" s="604"/>
      <c r="BM151" s="604"/>
      <c r="BN151" s="604"/>
      <c r="BO151" s="151" t="str">
        <f t="shared" si="134"/>
        <v/>
      </c>
      <c r="BP151" s="33" t="str">
        <f t="shared" si="135"/>
        <v/>
      </c>
      <c r="BQ151" s="180" t="str">
        <f t="shared" si="136"/>
        <v/>
      </c>
      <c r="BR151" s="185" t="str">
        <f t="shared" si="137"/>
        <v/>
      </c>
    </row>
    <row r="152" spans="1:70" x14ac:dyDescent="0.15">
      <c r="A152" s="71" t="str">
        <f>IF(C152="","",COUNTA($C$10:C152))</f>
        <v/>
      </c>
      <c r="B152" s="598"/>
      <c r="C152" s="598"/>
      <c r="D152" s="613"/>
      <c r="E152" s="614"/>
      <c r="F152" s="601"/>
      <c r="G152" s="601"/>
      <c r="H152" s="203" t="str">
        <f t="shared" si="138"/>
        <v/>
      </c>
      <c r="I152" s="602"/>
      <c r="J152" s="602"/>
      <c r="K152" s="58" t="str">
        <f t="shared" si="147"/>
        <v/>
      </c>
      <c r="L152" s="58" t="str">
        <f t="shared" si="148"/>
        <v/>
      </c>
      <c r="M152" s="58" t="str">
        <f t="shared" si="149"/>
        <v/>
      </c>
      <c r="N152" s="58" t="str">
        <f t="shared" si="150"/>
        <v/>
      </c>
      <c r="O152" s="211" t="str">
        <f>IF($C152="","",VLOOKUP($K152,'2.年齢給'!$B$7:$C$53,2))</f>
        <v/>
      </c>
      <c r="P152" s="211" t="str">
        <f>IF($C152="","",INDEX('6.参照データ'!$D$6:$AW$36,MATCH($F152,'6.参照データ'!$D$6:$D$36,0),MATCH($H152,'6.参照データ'!$D$6:$AW$6,0)))</f>
        <v/>
      </c>
      <c r="Q152" s="603" t="s">
        <v>71</v>
      </c>
      <c r="R152" s="603"/>
      <c r="S152" s="61" t="str">
        <f t="shared" si="139"/>
        <v/>
      </c>
      <c r="T152" s="604"/>
      <c r="U152" s="604"/>
      <c r="V152" s="604"/>
      <c r="W152" s="604"/>
      <c r="X152" s="65" t="str">
        <f t="shared" si="116"/>
        <v/>
      </c>
      <c r="Y152" s="67" t="str">
        <f t="shared" si="117"/>
        <v/>
      </c>
      <c r="Z152" s="131" t="str">
        <f t="shared" si="118"/>
        <v/>
      </c>
      <c r="AA152" s="131" t="str">
        <f t="shared" si="119"/>
        <v/>
      </c>
      <c r="AB152" s="39" t="str">
        <f>IF($C152="","",IF($Z152&gt;$AA$7,0,VLOOKUP($Z152,'2.年齢給'!$B$7:$C$53,2)))</f>
        <v/>
      </c>
      <c r="AC152" s="125" t="str">
        <f t="shared" si="120"/>
        <v/>
      </c>
      <c r="AD152" s="606"/>
      <c r="AE152" s="77" t="str">
        <f t="shared" si="140"/>
        <v/>
      </c>
      <c r="AF152" s="27" t="str">
        <f t="shared" si="121"/>
        <v/>
      </c>
      <c r="AG152" s="27" t="str">
        <f>IF($AE152="","",VLOOKUP($AE152,'4.号俸表設計'!$V$4:$AF$13,10,FALSE))</f>
        <v/>
      </c>
      <c r="AH152" s="27" t="str">
        <f t="shared" si="141"/>
        <v/>
      </c>
      <c r="AI152" s="27" t="str">
        <f t="shared" si="122"/>
        <v/>
      </c>
      <c r="AJ152" s="27" t="str">
        <f t="shared" si="142"/>
        <v/>
      </c>
      <c r="AK152" s="33" t="str">
        <f>IF($C152="","",INDEX('6.参照データ'!$D$6:$AW$36,MATCH($AI152,'6.参照データ'!$D$6:$D$36,0),MATCH($AJ152,'6.参照データ'!$D$6:$AW$6,0)))</f>
        <v/>
      </c>
      <c r="AL152" s="33" t="str">
        <f t="shared" si="123"/>
        <v/>
      </c>
      <c r="AM152" s="27" t="str">
        <f t="shared" si="143"/>
        <v/>
      </c>
      <c r="AN152" s="606"/>
      <c r="AO152" s="168" t="str">
        <f t="shared" si="144"/>
        <v/>
      </c>
      <c r="AP152" s="27" t="str">
        <f t="shared" si="145"/>
        <v/>
      </c>
      <c r="AQ152" s="31" t="str">
        <f>IF($C152="","",IF($AD152="","",IF($AO152=AM152,0,VLOOKUP($AO152,'4.号俸表設計'!$V$20:$X$29,3,FALSE)-VLOOKUP('1.メイン'!$AM152,'4.号俸表設計'!$V$20:$X$29,3,FALSE))))</f>
        <v/>
      </c>
      <c r="AR152" s="27" t="str">
        <f>IF($C152="","",IF($AM152=$AO152,0,VLOOKUP($AO152,'4.号俸表設計'!$V$4:$AF$13,2,FALSE)))</f>
        <v/>
      </c>
      <c r="AS152" s="27" t="str">
        <f t="shared" si="124"/>
        <v/>
      </c>
      <c r="AT152" s="27" t="str">
        <f>IF($AO152="","",IF($AS152=0,0,ROUNDUP($AS152/VLOOKUP('1.メイン'!$AO152,'4.号俸表設計'!$V$4:$AF$13,3,FALSE),0)+1))</f>
        <v/>
      </c>
      <c r="AU152" s="27" t="str">
        <f t="shared" si="125"/>
        <v/>
      </c>
      <c r="AV152" s="31" t="str">
        <f>IF($AO152="","",($AU152-1)*VLOOKUP($AO152,'4.号俸表設計'!$V$4:$AF$13,3,FALSE))</f>
        <v/>
      </c>
      <c r="AW152" s="31" t="str">
        <f t="shared" si="146"/>
        <v/>
      </c>
      <c r="AX152" s="31" t="str">
        <f>IF($AO152="","",IF($AW152&lt;=0,0,ROUNDUP($AW152/VLOOKUP($AO152,'4.号俸表設計'!$V$4:$AF$13,6,FALSE),0)))</f>
        <v/>
      </c>
      <c r="AY152" s="31" t="str">
        <f t="shared" si="126"/>
        <v/>
      </c>
      <c r="AZ152" s="168" t="str">
        <f t="shared" si="127"/>
        <v/>
      </c>
      <c r="BA152" s="27" t="str">
        <f>IF($AO152="","",VLOOKUP($AO152,'4.号俸表設計'!$V$4:$AF$13,9,FALSE))</f>
        <v/>
      </c>
      <c r="BB152" s="27" t="str">
        <f>IF($AO152="","",VLOOKUP($AO152,'4.号俸表設計'!$V$4:$AF$13,10,FALSE))</f>
        <v/>
      </c>
      <c r="BC152" s="33" t="str">
        <f>IF($C152="","",INDEX('6.参照データ'!$D$6:$AW$35,MATCH($AZ152,'6.参照データ'!$D$6:$D$35,0),MATCH($AP152,'6.参照データ'!$D$6:$AW$6,0)))</f>
        <v/>
      </c>
      <c r="BD152" s="33" t="str">
        <f t="shared" si="128"/>
        <v/>
      </c>
      <c r="BE152" s="33" t="str">
        <f t="shared" si="129"/>
        <v/>
      </c>
      <c r="BF152" s="607"/>
      <c r="BG152" s="33" t="str">
        <f t="shared" si="130"/>
        <v/>
      </c>
      <c r="BH152" s="33" t="str">
        <f t="shared" si="131"/>
        <v/>
      </c>
      <c r="BI152" s="33" t="str">
        <f t="shared" si="132"/>
        <v/>
      </c>
      <c r="BJ152" s="148" t="str">
        <f t="shared" si="133"/>
        <v/>
      </c>
      <c r="BK152" s="604"/>
      <c r="BL152" s="604"/>
      <c r="BM152" s="604"/>
      <c r="BN152" s="604"/>
      <c r="BO152" s="151" t="str">
        <f t="shared" si="134"/>
        <v/>
      </c>
      <c r="BP152" s="33" t="str">
        <f t="shared" si="135"/>
        <v/>
      </c>
      <c r="BQ152" s="180" t="str">
        <f t="shared" si="136"/>
        <v/>
      </c>
      <c r="BR152" s="185" t="str">
        <f t="shared" si="137"/>
        <v/>
      </c>
    </row>
    <row r="153" spans="1:70" x14ac:dyDescent="0.15">
      <c r="A153" s="71" t="str">
        <f>IF(C153="","",COUNTA($C$10:C153))</f>
        <v/>
      </c>
      <c r="B153" s="598"/>
      <c r="C153" s="598"/>
      <c r="D153" s="613"/>
      <c r="E153" s="614"/>
      <c r="F153" s="601"/>
      <c r="G153" s="601"/>
      <c r="H153" s="203" t="str">
        <f t="shared" si="138"/>
        <v/>
      </c>
      <c r="I153" s="602"/>
      <c r="J153" s="602"/>
      <c r="K153" s="58" t="str">
        <f t="shared" si="147"/>
        <v/>
      </c>
      <c r="L153" s="58" t="str">
        <f t="shared" si="148"/>
        <v/>
      </c>
      <c r="M153" s="58" t="str">
        <f t="shared" si="149"/>
        <v/>
      </c>
      <c r="N153" s="58" t="str">
        <f t="shared" si="150"/>
        <v/>
      </c>
      <c r="O153" s="211" t="str">
        <f>IF($C153="","",VLOOKUP($K153,'2.年齢給'!$B$7:$C$53,2))</f>
        <v/>
      </c>
      <c r="P153" s="211" t="str">
        <f>IF($C153="","",INDEX('6.参照データ'!$D$6:$AW$36,MATCH($F153,'6.参照データ'!$D$6:$D$36,0),MATCH($H153,'6.参照データ'!$D$6:$AW$6,0)))</f>
        <v/>
      </c>
      <c r="Q153" s="603" t="s">
        <v>71</v>
      </c>
      <c r="R153" s="603"/>
      <c r="S153" s="61" t="str">
        <f t="shared" si="139"/>
        <v/>
      </c>
      <c r="T153" s="604"/>
      <c r="U153" s="604"/>
      <c r="V153" s="604"/>
      <c r="W153" s="604"/>
      <c r="X153" s="65" t="str">
        <f t="shared" si="116"/>
        <v/>
      </c>
      <c r="Y153" s="67" t="str">
        <f t="shared" si="117"/>
        <v/>
      </c>
      <c r="Z153" s="131" t="str">
        <f t="shared" si="118"/>
        <v/>
      </c>
      <c r="AA153" s="131" t="str">
        <f t="shared" si="119"/>
        <v/>
      </c>
      <c r="AB153" s="39" t="str">
        <f>IF($C153="","",IF($Z153&gt;$AA$7,0,VLOOKUP($Z153,'2.年齢給'!$B$7:$C$53,2)))</f>
        <v/>
      </c>
      <c r="AC153" s="125" t="str">
        <f t="shared" si="120"/>
        <v/>
      </c>
      <c r="AD153" s="606"/>
      <c r="AE153" s="77" t="str">
        <f t="shared" si="140"/>
        <v/>
      </c>
      <c r="AF153" s="27" t="str">
        <f t="shared" si="121"/>
        <v/>
      </c>
      <c r="AG153" s="27" t="str">
        <f>IF($AE153="","",VLOOKUP($AE153,'4.号俸表設計'!$V$4:$AF$13,10,FALSE))</f>
        <v/>
      </c>
      <c r="AH153" s="27" t="str">
        <f t="shared" si="141"/>
        <v/>
      </c>
      <c r="AI153" s="27" t="str">
        <f t="shared" si="122"/>
        <v/>
      </c>
      <c r="AJ153" s="27" t="str">
        <f t="shared" si="142"/>
        <v/>
      </c>
      <c r="AK153" s="33" t="str">
        <f>IF($C153="","",INDEX('6.参照データ'!$D$6:$AW$36,MATCH($AI153,'6.参照データ'!$D$6:$D$36,0),MATCH($AJ153,'6.参照データ'!$D$6:$AW$6,0)))</f>
        <v/>
      </c>
      <c r="AL153" s="33" t="str">
        <f t="shared" si="123"/>
        <v/>
      </c>
      <c r="AM153" s="27" t="str">
        <f t="shared" si="143"/>
        <v/>
      </c>
      <c r="AN153" s="606"/>
      <c r="AO153" s="168" t="str">
        <f t="shared" si="144"/>
        <v/>
      </c>
      <c r="AP153" s="27" t="str">
        <f t="shared" si="145"/>
        <v/>
      </c>
      <c r="AQ153" s="31" t="str">
        <f>IF($C153="","",IF($AD153="","",IF($AO153=AM153,0,VLOOKUP($AO153,'4.号俸表設計'!$V$20:$X$29,3,FALSE)-VLOOKUP('1.メイン'!$AM153,'4.号俸表設計'!$V$20:$X$29,3,FALSE))))</f>
        <v/>
      </c>
      <c r="AR153" s="27" t="str">
        <f>IF($C153="","",IF($AM153=$AO153,0,VLOOKUP($AO153,'4.号俸表設計'!$V$4:$AF$13,2,FALSE)))</f>
        <v/>
      </c>
      <c r="AS153" s="27" t="str">
        <f t="shared" si="124"/>
        <v/>
      </c>
      <c r="AT153" s="27" t="str">
        <f>IF($AO153="","",IF($AS153=0,0,ROUNDUP($AS153/VLOOKUP('1.メイン'!$AO153,'4.号俸表設計'!$V$4:$AF$13,3,FALSE),0)+1))</f>
        <v/>
      </c>
      <c r="AU153" s="27" t="str">
        <f t="shared" si="125"/>
        <v/>
      </c>
      <c r="AV153" s="31" t="str">
        <f>IF($AO153="","",($AU153-1)*VLOOKUP($AO153,'4.号俸表設計'!$V$4:$AF$13,3,FALSE))</f>
        <v/>
      </c>
      <c r="AW153" s="31" t="str">
        <f t="shared" si="146"/>
        <v/>
      </c>
      <c r="AX153" s="31" t="str">
        <f>IF($AO153="","",IF($AW153&lt;=0,0,ROUNDUP($AW153/VLOOKUP($AO153,'4.号俸表設計'!$V$4:$AF$13,6,FALSE),0)))</f>
        <v/>
      </c>
      <c r="AY153" s="31" t="str">
        <f t="shared" si="126"/>
        <v/>
      </c>
      <c r="AZ153" s="168" t="str">
        <f t="shared" si="127"/>
        <v/>
      </c>
      <c r="BA153" s="27" t="str">
        <f>IF($AO153="","",VLOOKUP($AO153,'4.号俸表設計'!$V$4:$AF$13,9,FALSE))</f>
        <v/>
      </c>
      <c r="BB153" s="27" t="str">
        <f>IF($AO153="","",VLOOKUP($AO153,'4.号俸表設計'!$V$4:$AF$13,10,FALSE))</f>
        <v/>
      </c>
      <c r="BC153" s="33" t="str">
        <f>IF($C153="","",INDEX('6.参照データ'!$D$6:$AW$35,MATCH($AZ153,'6.参照データ'!$D$6:$D$35,0),MATCH($AP153,'6.参照データ'!$D$6:$AW$6,0)))</f>
        <v/>
      </c>
      <c r="BD153" s="33" t="str">
        <f t="shared" si="128"/>
        <v/>
      </c>
      <c r="BE153" s="33" t="str">
        <f t="shared" si="129"/>
        <v/>
      </c>
      <c r="BF153" s="607"/>
      <c r="BG153" s="33" t="str">
        <f t="shared" si="130"/>
        <v/>
      </c>
      <c r="BH153" s="33" t="str">
        <f t="shared" si="131"/>
        <v/>
      </c>
      <c r="BI153" s="33" t="str">
        <f t="shared" si="132"/>
        <v/>
      </c>
      <c r="BJ153" s="148" t="str">
        <f t="shared" si="133"/>
        <v/>
      </c>
      <c r="BK153" s="604"/>
      <c r="BL153" s="604"/>
      <c r="BM153" s="604"/>
      <c r="BN153" s="604"/>
      <c r="BO153" s="151" t="str">
        <f t="shared" si="134"/>
        <v/>
      </c>
      <c r="BP153" s="33" t="str">
        <f t="shared" si="135"/>
        <v/>
      </c>
      <c r="BQ153" s="180" t="str">
        <f t="shared" si="136"/>
        <v/>
      </c>
      <c r="BR153" s="185" t="str">
        <f t="shared" si="137"/>
        <v/>
      </c>
    </row>
    <row r="154" spans="1:70" x14ac:dyDescent="0.15">
      <c r="A154" s="71" t="str">
        <f>IF(C154="","",COUNTA($C$10:C154))</f>
        <v/>
      </c>
      <c r="B154" s="598"/>
      <c r="C154" s="598"/>
      <c r="D154" s="613"/>
      <c r="E154" s="614"/>
      <c r="F154" s="601"/>
      <c r="G154" s="601"/>
      <c r="H154" s="203" t="str">
        <f t="shared" si="138"/>
        <v/>
      </c>
      <c r="I154" s="602"/>
      <c r="J154" s="602"/>
      <c r="K154" s="58" t="str">
        <f t="shared" si="147"/>
        <v/>
      </c>
      <c r="L154" s="58" t="str">
        <f t="shared" si="148"/>
        <v/>
      </c>
      <c r="M154" s="58" t="str">
        <f t="shared" si="149"/>
        <v/>
      </c>
      <c r="N154" s="58" t="str">
        <f t="shared" si="150"/>
        <v/>
      </c>
      <c r="O154" s="211" t="str">
        <f>IF($C154="","",VLOOKUP($K154,'2.年齢給'!$B$7:$C$53,2))</f>
        <v/>
      </c>
      <c r="P154" s="211" t="str">
        <f>IF($C154="","",INDEX('6.参照データ'!$D$6:$AW$36,MATCH($F154,'6.参照データ'!$D$6:$D$36,0),MATCH($H154,'6.参照データ'!$D$6:$AW$6,0)))</f>
        <v/>
      </c>
      <c r="Q154" s="603" t="s">
        <v>71</v>
      </c>
      <c r="R154" s="603"/>
      <c r="S154" s="61" t="str">
        <f t="shared" si="139"/>
        <v/>
      </c>
      <c r="T154" s="604"/>
      <c r="U154" s="604"/>
      <c r="V154" s="604"/>
      <c r="W154" s="604"/>
      <c r="X154" s="65" t="str">
        <f t="shared" si="116"/>
        <v/>
      </c>
      <c r="Y154" s="67" t="str">
        <f t="shared" si="117"/>
        <v/>
      </c>
      <c r="Z154" s="131" t="str">
        <f t="shared" si="118"/>
        <v/>
      </c>
      <c r="AA154" s="131" t="str">
        <f t="shared" si="119"/>
        <v/>
      </c>
      <c r="AB154" s="39" t="str">
        <f>IF($C154="","",IF($Z154&gt;$AA$7,0,VLOOKUP($Z154,'2.年齢給'!$B$7:$C$53,2)))</f>
        <v/>
      </c>
      <c r="AC154" s="125" t="str">
        <f t="shared" si="120"/>
        <v/>
      </c>
      <c r="AD154" s="606"/>
      <c r="AE154" s="77" t="str">
        <f t="shared" si="140"/>
        <v/>
      </c>
      <c r="AF154" s="27" t="str">
        <f t="shared" si="121"/>
        <v/>
      </c>
      <c r="AG154" s="27" t="str">
        <f>IF($AE154="","",VLOOKUP($AE154,'4.号俸表設計'!$V$4:$AF$13,10,FALSE))</f>
        <v/>
      </c>
      <c r="AH154" s="27" t="str">
        <f t="shared" si="141"/>
        <v/>
      </c>
      <c r="AI154" s="27" t="str">
        <f t="shared" si="122"/>
        <v/>
      </c>
      <c r="AJ154" s="27" t="str">
        <f t="shared" si="142"/>
        <v/>
      </c>
      <c r="AK154" s="33" t="str">
        <f>IF($C154="","",INDEX('6.参照データ'!$D$6:$AW$36,MATCH($AI154,'6.参照データ'!$D$6:$D$36,0),MATCH($AJ154,'6.参照データ'!$D$6:$AW$6,0)))</f>
        <v/>
      </c>
      <c r="AL154" s="33" t="str">
        <f t="shared" si="123"/>
        <v/>
      </c>
      <c r="AM154" s="27" t="str">
        <f t="shared" si="143"/>
        <v/>
      </c>
      <c r="AN154" s="606"/>
      <c r="AO154" s="168" t="str">
        <f t="shared" si="144"/>
        <v/>
      </c>
      <c r="AP154" s="27" t="str">
        <f t="shared" si="145"/>
        <v/>
      </c>
      <c r="AQ154" s="31" t="str">
        <f>IF($C154="","",IF($AD154="","",IF($AO154=AM154,0,VLOOKUP($AO154,'4.号俸表設計'!$V$20:$X$29,3,FALSE)-VLOOKUP('1.メイン'!$AM154,'4.号俸表設計'!$V$20:$X$29,3,FALSE))))</f>
        <v/>
      </c>
      <c r="AR154" s="27" t="str">
        <f>IF($C154="","",IF($AM154=$AO154,0,VLOOKUP($AO154,'4.号俸表設計'!$V$4:$AF$13,2,FALSE)))</f>
        <v/>
      </c>
      <c r="AS154" s="27" t="str">
        <f t="shared" si="124"/>
        <v/>
      </c>
      <c r="AT154" s="27" t="str">
        <f>IF($AO154="","",IF($AS154=0,0,ROUNDUP($AS154/VLOOKUP('1.メイン'!$AO154,'4.号俸表設計'!$V$4:$AF$13,3,FALSE),0)+1))</f>
        <v/>
      </c>
      <c r="AU154" s="27" t="str">
        <f t="shared" si="125"/>
        <v/>
      </c>
      <c r="AV154" s="31" t="str">
        <f>IF($AO154="","",($AU154-1)*VLOOKUP($AO154,'4.号俸表設計'!$V$4:$AF$13,3,FALSE))</f>
        <v/>
      </c>
      <c r="AW154" s="31" t="str">
        <f t="shared" si="146"/>
        <v/>
      </c>
      <c r="AX154" s="31" t="str">
        <f>IF($AO154="","",IF($AW154&lt;=0,0,ROUNDUP($AW154/VLOOKUP($AO154,'4.号俸表設計'!$V$4:$AF$13,6,FALSE),0)))</f>
        <v/>
      </c>
      <c r="AY154" s="31" t="str">
        <f t="shared" si="126"/>
        <v/>
      </c>
      <c r="AZ154" s="168" t="str">
        <f t="shared" si="127"/>
        <v/>
      </c>
      <c r="BA154" s="27" t="str">
        <f>IF($AO154="","",VLOOKUP($AO154,'4.号俸表設計'!$V$4:$AF$13,9,FALSE))</f>
        <v/>
      </c>
      <c r="BB154" s="27" t="str">
        <f>IF($AO154="","",VLOOKUP($AO154,'4.号俸表設計'!$V$4:$AF$13,10,FALSE))</f>
        <v/>
      </c>
      <c r="BC154" s="33" t="str">
        <f>IF($C154="","",INDEX('6.参照データ'!$D$6:$AW$35,MATCH($AZ154,'6.参照データ'!$D$6:$D$35,0),MATCH($AP154,'6.参照データ'!$D$6:$AW$6,0)))</f>
        <v/>
      </c>
      <c r="BD154" s="33" t="str">
        <f t="shared" si="128"/>
        <v/>
      </c>
      <c r="BE154" s="33" t="str">
        <f t="shared" si="129"/>
        <v/>
      </c>
      <c r="BF154" s="607"/>
      <c r="BG154" s="33" t="str">
        <f t="shared" si="130"/>
        <v/>
      </c>
      <c r="BH154" s="33" t="str">
        <f t="shared" si="131"/>
        <v/>
      </c>
      <c r="BI154" s="33" t="str">
        <f t="shared" si="132"/>
        <v/>
      </c>
      <c r="BJ154" s="148" t="str">
        <f t="shared" si="133"/>
        <v/>
      </c>
      <c r="BK154" s="604"/>
      <c r="BL154" s="604"/>
      <c r="BM154" s="604"/>
      <c r="BN154" s="604"/>
      <c r="BO154" s="151" t="str">
        <f t="shared" si="134"/>
        <v/>
      </c>
      <c r="BP154" s="33" t="str">
        <f t="shared" si="135"/>
        <v/>
      </c>
      <c r="BQ154" s="180" t="str">
        <f t="shared" si="136"/>
        <v/>
      </c>
      <c r="BR154" s="185" t="str">
        <f t="shared" si="137"/>
        <v/>
      </c>
    </row>
    <row r="155" spans="1:70" x14ac:dyDescent="0.15">
      <c r="A155" s="71" t="str">
        <f>IF(C155="","",COUNTA($C$10:C155))</f>
        <v/>
      </c>
      <c r="B155" s="598"/>
      <c r="C155" s="598"/>
      <c r="D155" s="613"/>
      <c r="E155" s="614"/>
      <c r="F155" s="601"/>
      <c r="G155" s="601"/>
      <c r="H155" s="203" t="str">
        <f t="shared" si="138"/>
        <v/>
      </c>
      <c r="I155" s="602"/>
      <c r="J155" s="602"/>
      <c r="K155" s="58" t="str">
        <f t="shared" si="147"/>
        <v/>
      </c>
      <c r="L155" s="58" t="str">
        <f t="shared" si="148"/>
        <v/>
      </c>
      <c r="M155" s="58" t="str">
        <f t="shared" si="149"/>
        <v/>
      </c>
      <c r="N155" s="58" t="str">
        <f t="shared" si="150"/>
        <v/>
      </c>
      <c r="O155" s="211" t="str">
        <f>IF($C155="","",VLOOKUP($K155,'2.年齢給'!$B$7:$C$53,2))</f>
        <v/>
      </c>
      <c r="P155" s="211" t="str">
        <f>IF($C155="","",INDEX('6.参照データ'!$D$6:$AW$36,MATCH($F155,'6.参照データ'!$D$6:$D$36,0),MATCH($H155,'6.参照データ'!$D$6:$AW$6,0)))</f>
        <v/>
      </c>
      <c r="Q155" s="603" t="s">
        <v>71</v>
      </c>
      <c r="R155" s="603"/>
      <c r="S155" s="61" t="str">
        <f t="shared" si="139"/>
        <v/>
      </c>
      <c r="T155" s="604"/>
      <c r="U155" s="604"/>
      <c r="V155" s="604"/>
      <c r="W155" s="604"/>
      <c r="X155" s="65" t="str">
        <f t="shared" si="116"/>
        <v/>
      </c>
      <c r="Y155" s="67" t="str">
        <f t="shared" si="117"/>
        <v/>
      </c>
      <c r="Z155" s="131" t="str">
        <f t="shared" si="118"/>
        <v/>
      </c>
      <c r="AA155" s="131" t="str">
        <f t="shared" si="119"/>
        <v/>
      </c>
      <c r="AB155" s="39" t="str">
        <f>IF($C155="","",IF($Z155&gt;$AA$7,0,VLOOKUP($Z155,'2.年齢給'!$B$7:$C$53,2)))</f>
        <v/>
      </c>
      <c r="AC155" s="125" t="str">
        <f t="shared" si="120"/>
        <v/>
      </c>
      <c r="AD155" s="606"/>
      <c r="AE155" s="77" t="str">
        <f t="shared" si="140"/>
        <v/>
      </c>
      <c r="AF155" s="27" t="str">
        <f t="shared" si="121"/>
        <v/>
      </c>
      <c r="AG155" s="27" t="str">
        <f>IF($AE155="","",VLOOKUP($AE155,'4.号俸表設計'!$V$4:$AF$13,10,FALSE))</f>
        <v/>
      </c>
      <c r="AH155" s="27" t="str">
        <f t="shared" si="141"/>
        <v/>
      </c>
      <c r="AI155" s="27" t="str">
        <f t="shared" si="122"/>
        <v/>
      </c>
      <c r="AJ155" s="27" t="str">
        <f t="shared" si="142"/>
        <v/>
      </c>
      <c r="AK155" s="33" t="str">
        <f>IF($C155="","",INDEX('6.参照データ'!$D$6:$AW$36,MATCH($AI155,'6.参照データ'!$D$6:$D$36,0),MATCH($AJ155,'6.参照データ'!$D$6:$AW$6,0)))</f>
        <v/>
      </c>
      <c r="AL155" s="33" t="str">
        <f t="shared" si="123"/>
        <v/>
      </c>
      <c r="AM155" s="27" t="str">
        <f t="shared" si="143"/>
        <v/>
      </c>
      <c r="AN155" s="606"/>
      <c r="AO155" s="168" t="str">
        <f t="shared" si="144"/>
        <v/>
      </c>
      <c r="AP155" s="27" t="str">
        <f t="shared" si="145"/>
        <v/>
      </c>
      <c r="AQ155" s="31" t="str">
        <f>IF($C155="","",IF($AD155="","",IF($AO155=AM155,0,VLOOKUP($AO155,'4.号俸表設計'!$V$20:$X$29,3,FALSE)-VLOOKUP('1.メイン'!$AM155,'4.号俸表設計'!$V$20:$X$29,3,FALSE))))</f>
        <v/>
      </c>
      <c r="AR155" s="27" t="str">
        <f>IF($C155="","",IF($AM155=$AO155,0,VLOOKUP($AO155,'4.号俸表設計'!$V$4:$AF$13,2,FALSE)))</f>
        <v/>
      </c>
      <c r="AS155" s="27" t="str">
        <f t="shared" si="124"/>
        <v/>
      </c>
      <c r="AT155" s="27" t="str">
        <f>IF($AO155="","",IF($AS155=0,0,ROUNDUP($AS155/VLOOKUP('1.メイン'!$AO155,'4.号俸表設計'!$V$4:$AF$13,3,FALSE),0)+1))</f>
        <v/>
      </c>
      <c r="AU155" s="27" t="str">
        <f t="shared" si="125"/>
        <v/>
      </c>
      <c r="AV155" s="31" t="str">
        <f>IF($AO155="","",($AU155-1)*VLOOKUP($AO155,'4.号俸表設計'!$V$4:$AF$13,3,FALSE))</f>
        <v/>
      </c>
      <c r="AW155" s="31" t="str">
        <f t="shared" si="146"/>
        <v/>
      </c>
      <c r="AX155" s="31" t="str">
        <f>IF($AO155="","",IF($AW155&lt;=0,0,ROUNDUP($AW155/VLOOKUP($AO155,'4.号俸表設計'!$V$4:$AF$13,6,FALSE),0)))</f>
        <v/>
      </c>
      <c r="AY155" s="31" t="str">
        <f t="shared" si="126"/>
        <v/>
      </c>
      <c r="AZ155" s="168" t="str">
        <f t="shared" si="127"/>
        <v/>
      </c>
      <c r="BA155" s="27" t="str">
        <f>IF($AO155="","",VLOOKUP($AO155,'4.号俸表設計'!$V$4:$AF$13,9,FALSE))</f>
        <v/>
      </c>
      <c r="BB155" s="27" t="str">
        <f>IF($AO155="","",VLOOKUP($AO155,'4.号俸表設計'!$V$4:$AF$13,10,FALSE))</f>
        <v/>
      </c>
      <c r="BC155" s="33" t="str">
        <f>IF($C155="","",INDEX('6.参照データ'!$D$6:$AW$35,MATCH($AZ155,'6.参照データ'!$D$6:$D$35,0),MATCH($AP155,'6.参照データ'!$D$6:$AW$6,0)))</f>
        <v/>
      </c>
      <c r="BD155" s="33" t="str">
        <f t="shared" si="128"/>
        <v/>
      </c>
      <c r="BE155" s="33" t="str">
        <f t="shared" si="129"/>
        <v/>
      </c>
      <c r="BF155" s="607"/>
      <c r="BG155" s="33" t="str">
        <f t="shared" si="130"/>
        <v/>
      </c>
      <c r="BH155" s="33" t="str">
        <f t="shared" si="131"/>
        <v/>
      </c>
      <c r="BI155" s="33" t="str">
        <f t="shared" si="132"/>
        <v/>
      </c>
      <c r="BJ155" s="148" t="str">
        <f t="shared" si="133"/>
        <v/>
      </c>
      <c r="BK155" s="604"/>
      <c r="BL155" s="604"/>
      <c r="BM155" s="604"/>
      <c r="BN155" s="604"/>
      <c r="BO155" s="151" t="str">
        <f t="shared" si="134"/>
        <v/>
      </c>
      <c r="BP155" s="33" t="str">
        <f t="shared" si="135"/>
        <v/>
      </c>
      <c r="BQ155" s="180" t="str">
        <f t="shared" si="136"/>
        <v/>
      </c>
      <c r="BR155" s="185" t="str">
        <f t="shared" si="137"/>
        <v/>
      </c>
    </row>
    <row r="156" spans="1:70" x14ac:dyDescent="0.15">
      <c r="A156" s="71" t="str">
        <f>IF(C156="","",COUNTA($C$10:C156))</f>
        <v/>
      </c>
      <c r="B156" s="598"/>
      <c r="C156" s="598"/>
      <c r="D156" s="613"/>
      <c r="E156" s="614"/>
      <c r="F156" s="601"/>
      <c r="G156" s="601"/>
      <c r="H156" s="203" t="str">
        <f t="shared" si="138"/>
        <v/>
      </c>
      <c r="I156" s="602"/>
      <c r="J156" s="602"/>
      <c r="K156" s="58" t="str">
        <f t="shared" si="147"/>
        <v/>
      </c>
      <c r="L156" s="58" t="str">
        <f t="shared" si="148"/>
        <v/>
      </c>
      <c r="M156" s="58" t="str">
        <f t="shared" si="149"/>
        <v/>
      </c>
      <c r="N156" s="58" t="str">
        <f t="shared" si="150"/>
        <v/>
      </c>
      <c r="O156" s="211" t="str">
        <f>IF($C156="","",VLOOKUP($K156,'2.年齢給'!$B$7:$C$53,2))</f>
        <v/>
      </c>
      <c r="P156" s="211" t="str">
        <f>IF($C156="","",INDEX('6.参照データ'!$D$6:$AW$36,MATCH($F156,'6.参照データ'!$D$6:$D$36,0),MATCH($H156,'6.参照データ'!$D$6:$AW$6,0)))</f>
        <v/>
      </c>
      <c r="Q156" s="603" t="s">
        <v>71</v>
      </c>
      <c r="R156" s="603"/>
      <c r="S156" s="61" t="str">
        <f t="shared" si="139"/>
        <v/>
      </c>
      <c r="T156" s="604"/>
      <c r="U156" s="604"/>
      <c r="V156" s="604"/>
      <c r="W156" s="604"/>
      <c r="X156" s="65" t="str">
        <f t="shared" si="116"/>
        <v/>
      </c>
      <c r="Y156" s="67" t="str">
        <f t="shared" si="117"/>
        <v/>
      </c>
      <c r="Z156" s="131" t="str">
        <f t="shared" si="118"/>
        <v/>
      </c>
      <c r="AA156" s="131" t="str">
        <f t="shared" si="119"/>
        <v/>
      </c>
      <c r="AB156" s="39" t="str">
        <f>IF($C156="","",IF($Z156&gt;$AA$7,0,VLOOKUP($Z156,'2.年齢給'!$B$7:$C$53,2)))</f>
        <v/>
      </c>
      <c r="AC156" s="125" t="str">
        <f t="shared" si="120"/>
        <v/>
      </c>
      <c r="AD156" s="606"/>
      <c r="AE156" s="77" t="str">
        <f t="shared" si="140"/>
        <v/>
      </c>
      <c r="AF156" s="27" t="str">
        <f t="shared" si="121"/>
        <v/>
      </c>
      <c r="AG156" s="27" t="str">
        <f>IF($AE156="","",VLOOKUP($AE156,'4.号俸表設計'!$V$4:$AF$13,10,FALSE))</f>
        <v/>
      </c>
      <c r="AH156" s="27" t="str">
        <f t="shared" si="141"/>
        <v/>
      </c>
      <c r="AI156" s="27" t="str">
        <f t="shared" si="122"/>
        <v/>
      </c>
      <c r="AJ156" s="27" t="str">
        <f t="shared" si="142"/>
        <v/>
      </c>
      <c r="AK156" s="33" t="str">
        <f>IF($C156="","",INDEX('6.参照データ'!$D$6:$AW$36,MATCH($AI156,'6.参照データ'!$D$6:$D$36,0),MATCH($AJ156,'6.参照データ'!$D$6:$AW$6,0)))</f>
        <v/>
      </c>
      <c r="AL156" s="33" t="str">
        <f t="shared" si="123"/>
        <v/>
      </c>
      <c r="AM156" s="27" t="str">
        <f t="shared" si="143"/>
        <v/>
      </c>
      <c r="AN156" s="606"/>
      <c r="AO156" s="168" t="str">
        <f t="shared" si="144"/>
        <v/>
      </c>
      <c r="AP156" s="27" t="str">
        <f t="shared" si="145"/>
        <v/>
      </c>
      <c r="AQ156" s="31" t="str">
        <f>IF($C156="","",IF($AD156="","",IF($AO156=AM156,0,VLOOKUP($AO156,'4.号俸表設計'!$V$20:$X$29,3,FALSE)-VLOOKUP('1.メイン'!$AM156,'4.号俸表設計'!$V$20:$X$29,3,FALSE))))</f>
        <v/>
      </c>
      <c r="AR156" s="27" t="str">
        <f>IF($C156="","",IF($AM156=$AO156,0,VLOOKUP($AO156,'4.号俸表設計'!$V$4:$AF$13,2,FALSE)))</f>
        <v/>
      </c>
      <c r="AS156" s="27" t="str">
        <f t="shared" si="124"/>
        <v/>
      </c>
      <c r="AT156" s="27" t="str">
        <f>IF($AO156="","",IF($AS156=0,0,ROUNDUP($AS156/VLOOKUP('1.メイン'!$AO156,'4.号俸表設計'!$V$4:$AF$13,3,FALSE),0)+1))</f>
        <v/>
      </c>
      <c r="AU156" s="27" t="str">
        <f t="shared" si="125"/>
        <v/>
      </c>
      <c r="AV156" s="31" t="str">
        <f>IF($AO156="","",($AU156-1)*VLOOKUP($AO156,'4.号俸表設計'!$V$4:$AF$13,3,FALSE))</f>
        <v/>
      </c>
      <c r="AW156" s="31" t="str">
        <f t="shared" si="146"/>
        <v/>
      </c>
      <c r="AX156" s="31" t="str">
        <f>IF($AO156="","",IF($AW156&lt;=0,0,ROUNDUP($AW156/VLOOKUP($AO156,'4.号俸表設計'!$V$4:$AF$13,6,FALSE),0)))</f>
        <v/>
      </c>
      <c r="AY156" s="31" t="str">
        <f t="shared" si="126"/>
        <v/>
      </c>
      <c r="AZ156" s="168" t="str">
        <f t="shared" si="127"/>
        <v/>
      </c>
      <c r="BA156" s="27" t="str">
        <f>IF($AO156="","",VLOOKUP($AO156,'4.号俸表設計'!$V$4:$AF$13,9,FALSE))</f>
        <v/>
      </c>
      <c r="BB156" s="27" t="str">
        <f>IF($AO156="","",VLOOKUP($AO156,'4.号俸表設計'!$V$4:$AF$13,10,FALSE))</f>
        <v/>
      </c>
      <c r="BC156" s="33" t="str">
        <f>IF($C156="","",INDEX('6.参照データ'!$D$6:$AW$35,MATCH($AZ156,'6.参照データ'!$D$6:$D$35,0),MATCH($AP156,'6.参照データ'!$D$6:$AW$6,0)))</f>
        <v/>
      </c>
      <c r="BD156" s="33" t="str">
        <f t="shared" si="128"/>
        <v/>
      </c>
      <c r="BE156" s="33" t="str">
        <f t="shared" si="129"/>
        <v/>
      </c>
      <c r="BF156" s="607"/>
      <c r="BG156" s="33" t="str">
        <f t="shared" si="130"/>
        <v/>
      </c>
      <c r="BH156" s="33" t="str">
        <f t="shared" si="131"/>
        <v/>
      </c>
      <c r="BI156" s="33" t="str">
        <f t="shared" si="132"/>
        <v/>
      </c>
      <c r="BJ156" s="148" t="str">
        <f t="shared" si="133"/>
        <v/>
      </c>
      <c r="BK156" s="604"/>
      <c r="BL156" s="604"/>
      <c r="BM156" s="604"/>
      <c r="BN156" s="604"/>
      <c r="BO156" s="151" t="str">
        <f t="shared" si="134"/>
        <v/>
      </c>
      <c r="BP156" s="33" t="str">
        <f t="shared" si="135"/>
        <v/>
      </c>
      <c r="BQ156" s="180" t="str">
        <f t="shared" si="136"/>
        <v/>
      </c>
      <c r="BR156" s="185" t="str">
        <f t="shared" si="137"/>
        <v/>
      </c>
    </row>
    <row r="157" spans="1:70" x14ac:dyDescent="0.15">
      <c r="A157" s="71" t="str">
        <f>IF(C157="","",COUNTA($C$10:C157))</f>
        <v/>
      </c>
      <c r="B157" s="598"/>
      <c r="C157" s="598"/>
      <c r="D157" s="613"/>
      <c r="E157" s="614"/>
      <c r="F157" s="601"/>
      <c r="G157" s="601"/>
      <c r="H157" s="203" t="str">
        <f t="shared" si="138"/>
        <v/>
      </c>
      <c r="I157" s="602"/>
      <c r="J157" s="602"/>
      <c r="K157" s="58" t="str">
        <f t="shared" si="147"/>
        <v/>
      </c>
      <c r="L157" s="58" t="str">
        <f t="shared" si="148"/>
        <v/>
      </c>
      <c r="M157" s="58" t="str">
        <f t="shared" si="149"/>
        <v/>
      </c>
      <c r="N157" s="58" t="str">
        <f t="shared" si="150"/>
        <v/>
      </c>
      <c r="O157" s="211" t="str">
        <f>IF($C157="","",VLOOKUP($K157,'2.年齢給'!$B$7:$C$53,2))</f>
        <v/>
      </c>
      <c r="P157" s="211" t="str">
        <f>IF($C157="","",INDEX('6.参照データ'!$D$6:$AW$36,MATCH($F157,'6.参照データ'!$D$6:$D$36,0),MATCH($H157,'6.参照データ'!$D$6:$AW$6,0)))</f>
        <v/>
      </c>
      <c r="Q157" s="603" t="s">
        <v>71</v>
      </c>
      <c r="R157" s="603"/>
      <c r="S157" s="61" t="str">
        <f t="shared" si="139"/>
        <v/>
      </c>
      <c r="T157" s="604"/>
      <c r="U157" s="604"/>
      <c r="V157" s="604"/>
      <c r="W157" s="604"/>
      <c r="X157" s="65" t="str">
        <f t="shared" si="116"/>
        <v/>
      </c>
      <c r="Y157" s="67" t="str">
        <f t="shared" si="117"/>
        <v/>
      </c>
      <c r="Z157" s="131" t="str">
        <f t="shared" si="118"/>
        <v/>
      </c>
      <c r="AA157" s="131" t="str">
        <f t="shared" si="119"/>
        <v/>
      </c>
      <c r="AB157" s="39" t="str">
        <f>IF($C157="","",IF($Z157&gt;$AA$7,0,VLOOKUP($Z157,'2.年齢給'!$B$7:$C$53,2)))</f>
        <v/>
      </c>
      <c r="AC157" s="125" t="str">
        <f t="shared" si="120"/>
        <v/>
      </c>
      <c r="AD157" s="606"/>
      <c r="AE157" s="77" t="str">
        <f t="shared" si="140"/>
        <v/>
      </c>
      <c r="AF157" s="27" t="str">
        <f t="shared" si="121"/>
        <v/>
      </c>
      <c r="AG157" s="27" t="str">
        <f>IF($AE157="","",VLOOKUP($AE157,'4.号俸表設計'!$V$4:$AF$13,10,FALSE))</f>
        <v/>
      </c>
      <c r="AH157" s="27" t="str">
        <f t="shared" si="141"/>
        <v/>
      </c>
      <c r="AI157" s="27" t="str">
        <f t="shared" si="122"/>
        <v/>
      </c>
      <c r="AJ157" s="27" t="str">
        <f t="shared" si="142"/>
        <v/>
      </c>
      <c r="AK157" s="33" t="str">
        <f>IF($C157="","",INDEX('6.参照データ'!$D$6:$AW$36,MATCH($AI157,'6.参照データ'!$D$6:$D$36,0),MATCH($AJ157,'6.参照データ'!$D$6:$AW$6,0)))</f>
        <v/>
      </c>
      <c r="AL157" s="33" t="str">
        <f t="shared" si="123"/>
        <v/>
      </c>
      <c r="AM157" s="27" t="str">
        <f t="shared" si="143"/>
        <v/>
      </c>
      <c r="AN157" s="606"/>
      <c r="AO157" s="168" t="str">
        <f t="shared" si="144"/>
        <v/>
      </c>
      <c r="AP157" s="27" t="str">
        <f t="shared" si="145"/>
        <v/>
      </c>
      <c r="AQ157" s="31" t="str">
        <f>IF($C157="","",IF($AD157="","",IF($AO157=AM157,0,VLOOKUP($AO157,'4.号俸表設計'!$V$20:$X$29,3,FALSE)-VLOOKUP('1.メイン'!$AM157,'4.号俸表設計'!$V$20:$X$29,3,FALSE))))</f>
        <v/>
      </c>
      <c r="AR157" s="27" t="str">
        <f>IF($C157="","",IF($AM157=$AO157,0,VLOOKUP($AO157,'4.号俸表設計'!$V$4:$AF$13,2,FALSE)))</f>
        <v/>
      </c>
      <c r="AS157" s="27" t="str">
        <f t="shared" si="124"/>
        <v/>
      </c>
      <c r="AT157" s="27" t="str">
        <f>IF($AO157="","",IF($AS157=0,0,ROUNDUP($AS157/VLOOKUP('1.メイン'!$AO157,'4.号俸表設計'!$V$4:$AF$13,3,FALSE),0)+1))</f>
        <v/>
      </c>
      <c r="AU157" s="27" t="str">
        <f t="shared" si="125"/>
        <v/>
      </c>
      <c r="AV157" s="31" t="str">
        <f>IF($AO157="","",($AU157-1)*VLOOKUP($AO157,'4.号俸表設計'!$V$4:$AF$13,3,FALSE))</f>
        <v/>
      </c>
      <c r="AW157" s="31" t="str">
        <f t="shared" si="146"/>
        <v/>
      </c>
      <c r="AX157" s="31" t="str">
        <f>IF($AO157="","",IF($AW157&lt;=0,0,ROUNDUP($AW157/VLOOKUP($AO157,'4.号俸表設計'!$V$4:$AF$13,6,FALSE),0)))</f>
        <v/>
      </c>
      <c r="AY157" s="31" t="str">
        <f t="shared" si="126"/>
        <v/>
      </c>
      <c r="AZ157" s="168" t="str">
        <f t="shared" si="127"/>
        <v/>
      </c>
      <c r="BA157" s="27" t="str">
        <f>IF($AO157="","",VLOOKUP($AO157,'4.号俸表設計'!$V$4:$AF$13,9,FALSE))</f>
        <v/>
      </c>
      <c r="BB157" s="27" t="str">
        <f>IF($AO157="","",VLOOKUP($AO157,'4.号俸表設計'!$V$4:$AF$13,10,FALSE))</f>
        <v/>
      </c>
      <c r="BC157" s="33" t="str">
        <f>IF($C157="","",INDEX('6.参照データ'!$D$6:$AW$35,MATCH($AZ157,'6.参照データ'!$D$6:$D$35,0),MATCH($AP157,'6.参照データ'!$D$6:$AW$6,0)))</f>
        <v/>
      </c>
      <c r="BD157" s="33" t="str">
        <f t="shared" si="128"/>
        <v/>
      </c>
      <c r="BE157" s="33" t="str">
        <f t="shared" si="129"/>
        <v/>
      </c>
      <c r="BF157" s="607"/>
      <c r="BG157" s="33" t="str">
        <f t="shared" si="130"/>
        <v/>
      </c>
      <c r="BH157" s="33" t="str">
        <f t="shared" si="131"/>
        <v/>
      </c>
      <c r="BI157" s="33" t="str">
        <f t="shared" si="132"/>
        <v/>
      </c>
      <c r="BJ157" s="148" t="str">
        <f t="shared" si="133"/>
        <v/>
      </c>
      <c r="BK157" s="604"/>
      <c r="BL157" s="604"/>
      <c r="BM157" s="604"/>
      <c r="BN157" s="604"/>
      <c r="BO157" s="151" t="str">
        <f t="shared" si="134"/>
        <v/>
      </c>
      <c r="BP157" s="33" t="str">
        <f t="shared" si="135"/>
        <v/>
      </c>
      <c r="BQ157" s="180" t="str">
        <f t="shared" si="136"/>
        <v/>
      </c>
      <c r="BR157" s="185" t="str">
        <f t="shared" si="137"/>
        <v/>
      </c>
    </row>
    <row r="158" spans="1:70" x14ac:dyDescent="0.15">
      <c r="A158" s="71" t="str">
        <f>IF(C158="","",COUNTA($C$10:C158))</f>
        <v/>
      </c>
      <c r="B158" s="598"/>
      <c r="C158" s="598"/>
      <c r="D158" s="613"/>
      <c r="E158" s="614"/>
      <c r="F158" s="601"/>
      <c r="G158" s="601"/>
      <c r="H158" s="203" t="str">
        <f t="shared" si="138"/>
        <v/>
      </c>
      <c r="I158" s="602"/>
      <c r="J158" s="602"/>
      <c r="K158" s="58" t="str">
        <f t="shared" si="147"/>
        <v/>
      </c>
      <c r="L158" s="58" t="str">
        <f t="shared" si="148"/>
        <v/>
      </c>
      <c r="M158" s="58" t="str">
        <f t="shared" si="149"/>
        <v/>
      </c>
      <c r="N158" s="58" t="str">
        <f t="shared" si="150"/>
        <v/>
      </c>
      <c r="O158" s="211" t="str">
        <f>IF($C158="","",VLOOKUP($K158,'2.年齢給'!$B$7:$C$53,2))</f>
        <v/>
      </c>
      <c r="P158" s="211" t="str">
        <f>IF($C158="","",INDEX('6.参照データ'!$D$6:$AW$36,MATCH($F158,'6.参照データ'!$D$6:$D$36,0),MATCH($H158,'6.参照データ'!$D$6:$AW$6,0)))</f>
        <v/>
      </c>
      <c r="Q158" s="603" t="s">
        <v>71</v>
      </c>
      <c r="R158" s="603"/>
      <c r="S158" s="61" t="str">
        <f t="shared" si="139"/>
        <v/>
      </c>
      <c r="T158" s="604"/>
      <c r="U158" s="604"/>
      <c r="V158" s="604"/>
      <c r="W158" s="604"/>
      <c r="X158" s="65" t="str">
        <f t="shared" si="116"/>
        <v/>
      </c>
      <c r="Y158" s="67" t="str">
        <f t="shared" si="117"/>
        <v/>
      </c>
      <c r="Z158" s="131" t="str">
        <f t="shared" si="118"/>
        <v/>
      </c>
      <c r="AA158" s="131" t="str">
        <f t="shared" si="119"/>
        <v/>
      </c>
      <c r="AB158" s="39" t="str">
        <f>IF($C158="","",IF($Z158&gt;$AA$7,0,VLOOKUP($Z158,'2.年齢給'!$B$7:$C$53,2)))</f>
        <v/>
      </c>
      <c r="AC158" s="125" t="str">
        <f t="shared" si="120"/>
        <v/>
      </c>
      <c r="AD158" s="606"/>
      <c r="AE158" s="77" t="str">
        <f t="shared" si="140"/>
        <v/>
      </c>
      <c r="AF158" s="27" t="str">
        <f t="shared" si="121"/>
        <v/>
      </c>
      <c r="AG158" s="27" t="str">
        <f>IF($AE158="","",VLOOKUP($AE158,'4.号俸表設計'!$V$4:$AF$13,10,FALSE))</f>
        <v/>
      </c>
      <c r="AH158" s="27" t="str">
        <f t="shared" si="141"/>
        <v/>
      </c>
      <c r="AI158" s="27" t="str">
        <f t="shared" si="122"/>
        <v/>
      </c>
      <c r="AJ158" s="27" t="str">
        <f t="shared" si="142"/>
        <v/>
      </c>
      <c r="AK158" s="33" t="str">
        <f>IF($C158="","",INDEX('6.参照データ'!$D$6:$AW$36,MATCH($AI158,'6.参照データ'!$D$6:$D$36,0),MATCH($AJ158,'6.参照データ'!$D$6:$AW$6,0)))</f>
        <v/>
      </c>
      <c r="AL158" s="33" t="str">
        <f t="shared" si="123"/>
        <v/>
      </c>
      <c r="AM158" s="27" t="str">
        <f t="shared" si="143"/>
        <v/>
      </c>
      <c r="AN158" s="606"/>
      <c r="AO158" s="168" t="str">
        <f t="shared" si="144"/>
        <v/>
      </c>
      <c r="AP158" s="27" t="str">
        <f t="shared" si="145"/>
        <v/>
      </c>
      <c r="AQ158" s="31" t="str">
        <f>IF($C158="","",IF($AD158="","",IF($AO158=AM158,0,VLOOKUP($AO158,'4.号俸表設計'!$V$20:$X$29,3,FALSE)-VLOOKUP('1.メイン'!$AM158,'4.号俸表設計'!$V$20:$X$29,3,FALSE))))</f>
        <v/>
      </c>
      <c r="AR158" s="27" t="str">
        <f>IF($C158="","",IF($AM158=$AO158,0,VLOOKUP($AO158,'4.号俸表設計'!$V$4:$AF$13,2,FALSE)))</f>
        <v/>
      </c>
      <c r="AS158" s="27" t="str">
        <f t="shared" si="124"/>
        <v/>
      </c>
      <c r="AT158" s="27" t="str">
        <f>IF($AO158="","",IF($AS158=0,0,ROUNDUP($AS158/VLOOKUP('1.メイン'!$AO158,'4.号俸表設計'!$V$4:$AF$13,3,FALSE),0)+1))</f>
        <v/>
      </c>
      <c r="AU158" s="27" t="str">
        <f t="shared" si="125"/>
        <v/>
      </c>
      <c r="AV158" s="31" t="str">
        <f>IF($AO158="","",($AU158-1)*VLOOKUP($AO158,'4.号俸表設計'!$V$4:$AF$13,3,FALSE))</f>
        <v/>
      </c>
      <c r="AW158" s="31" t="str">
        <f t="shared" si="146"/>
        <v/>
      </c>
      <c r="AX158" s="31" t="str">
        <f>IF($AO158="","",IF($AW158&lt;=0,0,ROUNDUP($AW158/VLOOKUP($AO158,'4.号俸表設計'!$V$4:$AF$13,6,FALSE),0)))</f>
        <v/>
      </c>
      <c r="AY158" s="31" t="str">
        <f t="shared" si="126"/>
        <v/>
      </c>
      <c r="AZ158" s="168" t="str">
        <f t="shared" si="127"/>
        <v/>
      </c>
      <c r="BA158" s="27" t="str">
        <f>IF($AO158="","",VLOOKUP($AO158,'4.号俸表設計'!$V$4:$AF$13,9,FALSE))</f>
        <v/>
      </c>
      <c r="BB158" s="27" t="str">
        <f>IF($AO158="","",VLOOKUP($AO158,'4.号俸表設計'!$V$4:$AF$13,10,FALSE))</f>
        <v/>
      </c>
      <c r="BC158" s="33" t="str">
        <f>IF($C158="","",INDEX('6.参照データ'!$D$6:$AW$35,MATCH($AZ158,'6.参照データ'!$D$6:$D$35,0),MATCH($AP158,'6.参照データ'!$D$6:$AW$6,0)))</f>
        <v/>
      </c>
      <c r="BD158" s="33" t="str">
        <f t="shared" si="128"/>
        <v/>
      </c>
      <c r="BE158" s="33" t="str">
        <f t="shared" si="129"/>
        <v/>
      </c>
      <c r="BF158" s="607"/>
      <c r="BG158" s="33" t="str">
        <f t="shared" si="130"/>
        <v/>
      </c>
      <c r="BH158" s="33" t="str">
        <f t="shared" si="131"/>
        <v/>
      </c>
      <c r="BI158" s="33" t="str">
        <f t="shared" si="132"/>
        <v/>
      </c>
      <c r="BJ158" s="148" t="str">
        <f t="shared" si="133"/>
        <v/>
      </c>
      <c r="BK158" s="604"/>
      <c r="BL158" s="604"/>
      <c r="BM158" s="604"/>
      <c r="BN158" s="604"/>
      <c r="BO158" s="151" t="str">
        <f t="shared" si="134"/>
        <v/>
      </c>
      <c r="BP158" s="33" t="str">
        <f t="shared" si="135"/>
        <v/>
      </c>
      <c r="BQ158" s="180" t="str">
        <f t="shared" si="136"/>
        <v/>
      </c>
      <c r="BR158" s="185" t="str">
        <f t="shared" si="137"/>
        <v/>
      </c>
    </row>
    <row r="159" spans="1:70" x14ac:dyDescent="0.15">
      <c r="A159" s="71" t="str">
        <f>IF(C159="","",COUNTA($C$10:C159))</f>
        <v/>
      </c>
      <c r="B159" s="598"/>
      <c r="C159" s="598"/>
      <c r="D159" s="613"/>
      <c r="E159" s="614"/>
      <c r="F159" s="601"/>
      <c r="G159" s="601"/>
      <c r="H159" s="203" t="str">
        <f t="shared" si="138"/>
        <v/>
      </c>
      <c r="I159" s="602"/>
      <c r="J159" s="602"/>
      <c r="K159" s="58" t="str">
        <f t="shared" si="147"/>
        <v/>
      </c>
      <c r="L159" s="58" t="str">
        <f t="shared" si="148"/>
        <v/>
      </c>
      <c r="M159" s="58" t="str">
        <f t="shared" si="149"/>
        <v/>
      </c>
      <c r="N159" s="58" t="str">
        <f t="shared" si="150"/>
        <v/>
      </c>
      <c r="O159" s="211" t="str">
        <f>IF($C159="","",VLOOKUP($K159,'2.年齢給'!$B$7:$C$53,2))</f>
        <v/>
      </c>
      <c r="P159" s="211" t="str">
        <f>IF($C159="","",INDEX('6.参照データ'!$D$6:$AW$36,MATCH($F159,'6.参照データ'!$D$6:$D$36,0),MATCH($H159,'6.参照データ'!$D$6:$AW$6,0)))</f>
        <v/>
      </c>
      <c r="Q159" s="603" t="s">
        <v>71</v>
      </c>
      <c r="R159" s="603"/>
      <c r="S159" s="61" t="str">
        <f t="shared" si="139"/>
        <v/>
      </c>
      <c r="T159" s="604"/>
      <c r="U159" s="604"/>
      <c r="V159" s="604"/>
      <c r="W159" s="604"/>
      <c r="X159" s="65" t="str">
        <f t="shared" si="116"/>
        <v/>
      </c>
      <c r="Y159" s="67" t="str">
        <f t="shared" si="117"/>
        <v/>
      </c>
      <c r="Z159" s="131" t="str">
        <f t="shared" si="118"/>
        <v/>
      </c>
      <c r="AA159" s="131" t="str">
        <f t="shared" si="119"/>
        <v/>
      </c>
      <c r="AB159" s="39" t="str">
        <f>IF($C159="","",IF($Z159&gt;$AA$7,0,VLOOKUP($Z159,'2.年齢給'!$B$7:$C$53,2)))</f>
        <v/>
      </c>
      <c r="AC159" s="125" t="str">
        <f t="shared" si="120"/>
        <v/>
      </c>
      <c r="AD159" s="606"/>
      <c r="AE159" s="77" t="str">
        <f t="shared" si="140"/>
        <v/>
      </c>
      <c r="AF159" s="27" t="str">
        <f t="shared" si="121"/>
        <v/>
      </c>
      <c r="AG159" s="27" t="str">
        <f>IF($AE159="","",VLOOKUP($AE159,'4.号俸表設計'!$V$4:$AF$13,10,FALSE))</f>
        <v/>
      </c>
      <c r="AH159" s="27" t="str">
        <f t="shared" si="141"/>
        <v/>
      </c>
      <c r="AI159" s="27" t="str">
        <f t="shared" si="122"/>
        <v/>
      </c>
      <c r="AJ159" s="27" t="str">
        <f t="shared" si="142"/>
        <v/>
      </c>
      <c r="AK159" s="33" t="str">
        <f>IF($C159="","",INDEX('6.参照データ'!$D$6:$AW$36,MATCH($AI159,'6.参照データ'!$D$6:$D$36,0),MATCH($AJ159,'6.参照データ'!$D$6:$AW$6,0)))</f>
        <v/>
      </c>
      <c r="AL159" s="33" t="str">
        <f t="shared" si="123"/>
        <v/>
      </c>
      <c r="AM159" s="27" t="str">
        <f t="shared" si="143"/>
        <v/>
      </c>
      <c r="AN159" s="606"/>
      <c r="AO159" s="168" t="str">
        <f t="shared" si="144"/>
        <v/>
      </c>
      <c r="AP159" s="27" t="str">
        <f t="shared" si="145"/>
        <v/>
      </c>
      <c r="AQ159" s="31" t="str">
        <f>IF($C159="","",IF($AD159="","",IF($AO159=AM159,0,VLOOKUP($AO159,'4.号俸表設計'!$V$20:$X$29,3,FALSE)-VLOOKUP('1.メイン'!$AM159,'4.号俸表設計'!$V$20:$X$29,3,FALSE))))</f>
        <v/>
      </c>
      <c r="AR159" s="27" t="str">
        <f>IF($C159="","",IF($AM159=$AO159,0,VLOOKUP($AO159,'4.号俸表設計'!$V$4:$AF$13,2,FALSE)))</f>
        <v/>
      </c>
      <c r="AS159" s="27" t="str">
        <f t="shared" si="124"/>
        <v/>
      </c>
      <c r="AT159" s="27" t="str">
        <f>IF($AO159="","",IF($AS159=0,0,ROUNDUP($AS159/VLOOKUP('1.メイン'!$AO159,'4.号俸表設計'!$V$4:$AF$13,3,FALSE),0)+1))</f>
        <v/>
      </c>
      <c r="AU159" s="27" t="str">
        <f t="shared" si="125"/>
        <v/>
      </c>
      <c r="AV159" s="31" t="str">
        <f>IF($AO159="","",($AU159-1)*VLOOKUP($AO159,'4.号俸表設計'!$V$4:$AF$13,3,FALSE))</f>
        <v/>
      </c>
      <c r="AW159" s="31" t="str">
        <f t="shared" si="146"/>
        <v/>
      </c>
      <c r="AX159" s="31" t="str">
        <f>IF($AO159="","",IF($AW159&lt;=0,0,ROUNDUP($AW159/VLOOKUP($AO159,'4.号俸表設計'!$V$4:$AF$13,6,FALSE),0)))</f>
        <v/>
      </c>
      <c r="AY159" s="31" t="str">
        <f t="shared" si="126"/>
        <v/>
      </c>
      <c r="AZ159" s="168" t="str">
        <f t="shared" si="127"/>
        <v/>
      </c>
      <c r="BA159" s="27" t="str">
        <f>IF($AO159="","",VLOOKUP($AO159,'4.号俸表設計'!$V$4:$AF$13,9,FALSE))</f>
        <v/>
      </c>
      <c r="BB159" s="27" t="str">
        <f>IF($AO159="","",VLOOKUP($AO159,'4.号俸表設計'!$V$4:$AF$13,10,FALSE))</f>
        <v/>
      </c>
      <c r="BC159" s="33" t="str">
        <f>IF($C159="","",INDEX('6.参照データ'!$D$6:$AW$35,MATCH($AZ159,'6.参照データ'!$D$6:$D$35,0),MATCH($AP159,'6.参照データ'!$D$6:$AW$6,0)))</f>
        <v/>
      </c>
      <c r="BD159" s="33" t="str">
        <f t="shared" si="128"/>
        <v/>
      </c>
      <c r="BE159" s="33" t="str">
        <f t="shared" si="129"/>
        <v/>
      </c>
      <c r="BF159" s="607"/>
      <c r="BG159" s="33" t="str">
        <f t="shared" si="130"/>
        <v/>
      </c>
      <c r="BH159" s="33" t="str">
        <f t="shared" si="131"/>
        <v/>
      </c>
      <c r="BI159" s="33" t="str">
        <f t="shared" si="132"/>
        <v/>
      </c>
      <c r="BJ159" s="148" t="str">
        <f t="shared" si="133"/>
        <v/>
      </c>
      <c r="BK159" s="604"/>
      <c r="BL159" s="604"/>
      <c r="BM159" s="604"/>
      <c r="BN159" s="604"/>
      <c r="BO159" s="151" t="str">
        <f t="shared" si="134"/>
        <v/>
      </c>
      <c r="BP159" s="33" t="str">
        <f t="shared" si="135"/>
        <v/>
      </c>
      <c r="BQ159" s="180" t="str">
        <f t="shared" si="136"/>
        <v/>
      </c>
      <c r="BR159" s="185" t="str">
        <f t="shared" si="137"/>
        <v/>
      </c>
    </row>
    <row r="160" spans="1:70" x14ac:dyDescent="0.15">
      <c r="A160" s="71" t="str">
        <f>IF(C160="","",COUNTA($C$10:C160))</f>
        <v/>
      </c>
      <c r="B160" s="598"/>
      <c r="C160" s="598"/>
      <c r="D160" s="613"/>
      <c r="E160" s="614"/>
      <c r="F160" s="601"/>
      <c r="G160" s="601"/>
      <c r="H160" s="203" t="str">
        <f t="shared" si="138"/>
        <v/>
      </c>
      <c r="I160" s="602"/>
      <c r="J160" s="602"/>
      <c r="K160" s="58" t="str">
        <f t="shared" si="147"/>
        <v/>
      </c>
      <c r="L160" s="58" t="str">
        <f t="shared" si="148"/>
        <v/>
      </c>
      <c r="M160" s="58" t="str">
        <f t="shared" si="149"/>
        <v/>
      </c>
      <c r="N160" s="58" t="str">
        <f t="shared" si="150"/>
        <v/>
      </c>
      <c r="O160" s="211" t="str">
        <f>IF($C160="","",VLOOKUP($K160,'2.年齢給'!$B$7:$C$53,2))</f>
        <v/>
      </c>
      <c r="P160" s="211" t="str">
        <f>IF($C160="","",INDEX('6.参照データ'!$D$6:$AW$36,MATCH($F160,'6.参照データ'!$D$6:$D$36,0),MATCH($H160,'6.参照データ'!$D$6:$AW$6,0)))</f>
        <v/>
      </c>
      <c r="Q160" s="603" t="s">
        <v>71</v>
      </c>
      <c r="R160" s="603"/>
      <c r="S160" s="61" t="str">
        <f t="shared" si="139"/>
        <v/>
      </c>
      <c r="T160" s="604"/>
      <c r="U160" s="604"/>
      <c r="V160" s="604"/>
      <c r="W160" s="604"/>
      <c r="X160" s="65" t="str">
        <f t="shared" si="116"/>
        <v/>
      </c>
      <c r="Y160" s="67" t="str">
        <f t="shared" si="117"/>
        <v/>
      </c>
      <c r="Z160" s="131" t="str">
        <f t="shared" si="118"/>
        <v/>
      </c>
      <c r="AA160" s="131" t="str">
        <f t="shared" si="119"/>
        <v/>
      </c>
      <c r="AB160" s="39" t="str">
        <f>IF($C160="","",IF($Z160&gt;$AA$7,0,VLOOKUP($Z160,'2.年齢給'!$B$7:$C$53,2)))</f>
        <v/>
      </c>
      <c r="AC160" s="125" t="str">
        <f t="shared" si="120"/>
        <v/>
      </c>
      <c r="AD160" s="606"/>
      <c r="AE160" s="77" t="str">
        <f t="shared" si="140"/>
        <v/>
      </c>
      <c r="AF160" s="27" t="str">
        <f t="shared" si="121"/>
        <v/>
      </c>
      <c r="AG160" s="27" t="str">
        <f>IF($AE160="","",VLOOKUP($AE160,'4.号俸表設計'!$V$4:$AF$13,10,FALSE))</f>
        <v/>
      </c>
      <c r="AH160" s="27" t="str">
        <f t="shared" si="141"/>
        <v/>
      </c>
      <c r="AI160" s="27" t="str">
        <f t="shared" si="122"/>
        <v/>
      </c>
      <c r="AJ160" s="27" t="str">
        <f t="shared" si="142"/>
        <v/>
      </c>
      <c r="AK160" s="33" t="str">
        <f>IF($C160="","",INDEX('6.参照データ'!$D$6:$AW$36,MATCH($AI160,'6.参照データ'!$D$6:$D$36,0),MATCH($AJ160,'6.参照データ'!$D$6:$AW$6,0)))</f>
        <v/>
      </c>
      <c r="AL160" s="33" t="str">
        <f t="shared" si="123"/>
        <v/>
      </c>
      <c r="AM160" s="27" t="str">
        <f t="shared" si="143"/>
        <v/>
      </c>
      <c r="AN160" s="606"/>
      <c r="AO160" s="168" t="str">
        <f t="shared" si="144"/>
        <v/>
      </c>
      <c r="AP160" s="27" t="str">
        <f t="shared" si="145"/>
        <v/>
      </c>
      <c r="AQ160" s="31" t="str">
        <f>IF($C160="","",IF($AD160="","",IF($AO160=AM160,0,VLOOKUP($AO160,'4.号俸表設計'!$V$20:$X$29,3,FALSE)-VLOOKUP('1.メイン'!$AM160,'4.号俸表設計'!$V$20:$X$29,3,FALSE))))</f>
        <v/>
      </c>
      <c r="AR160" s="27" t="str">
        <f>IF($C160="","",IF($AM160=$AO160,0,VLOOKUP($AO160,'4.号俸表設計'!$V$4:$AF$13,2,FALSE)))</f>
        <v/>
      </c>
      <c r="AS160" s="27" t="str">
        <f t="shared" si="124"/>
        <v/>
      </c>
      <c r="AT160" s="27" t="str">
        <f>IF($AO160="","",IF($AS160=0,0,ROUNDUP($AS160/VLOOKUP('1.メイン'!$AO160,'4.号俸表設計'!$V$4:$AF$13,3,FALSE),0)+1))</f>
        <v/>
      </c>
      <c r="AU160" s="27" t="str">
        <f t="shared" si="125"/>
        <v/>
      </c>
      <c r="AV160" s="31" t="str">
        <f>IF($AO160="","",($AU160-1)*VLOOKUP($AO160,'4.号俸表設計'!$V$4:$AF$13,3,FALSE))</f>
        <v/>
      </c>
      <c r="AW160" s="31" t="str">
        <f t="shared" si="146"/>
        <v/>
      </c>
      <c r="AX160" s="31" t="str">
        <f>IF($AO160="","",IF($AW160&lt;=0,0,ROUNDUP($AW160/VLOOKUP($AO160,'4.号俸表設計'!$V$4:$AF$13,6,FALSE),0)))</f>
        <v/>
      </c>
      <c r="AY160" s="31" t="str">
        <f t="shared" si="126"/>
        <v/>
      </c>
      <c r="AZ160" s="168" t="str">
        <f t="shared" si="127"/>
        <v/>
      </c>
      <c r="BA160" s="27" t="str">
        <f>IF($AO160="","",VLOOKUP($AO160,'4.号俸表設計'!$V$4:$AF$13,9,FALSE))</f>
        <v/>
      </c>
      <c r="BB160" s="27" t="str">
        <f>IF($AO160="","",VLOOKUP($AO160,'4.号俸表設計'!$V$4:$AF$13,10,FALSE))</f>
        <v/>
      </c>
      <c r="BC160" s="33" t="str">
        <f>IF($C160="","",INDEX('6.参照データ'!$D$6:$AW$35,MATCH($AZ160,'6.参照データ'!$D$6:$D$35,0),MATCH($AP160,'6.参照データ'!$D$6:$AW$6,0)))</f>
        <v/>
      </c>
      <c r="BD160" s="33" t="str">
        <f t="shared" si="128"/>
        <v/>
      </c>
      <c r="BE160" s="33" t="str">
        <f t="shared" si="129"/>
        <v/>
      </c>
      <c r="BF160" s="607"/>
      <c r="BG160" s="33" t="str">
        <f t="shared" si="130"/>
        <v/>
      </c>
      <c r="BH160" s="33" t="str">
        <f t="shared" si="131"/>
        <v/>
      </c>
      <c r="BI160" s="33" t="str">
        <f t="shared" si="132"/>
        <v/>
      </c>
      <c r="BJ160" s="148" t="str">
        <f t="shared" si="133"/>
        <v/>
      </c>
      <c r="BK160" s="604"/>
      <c r="BL160" s="604"/>
      <c r="BM160" s="604"/>
      <c r="BN160" s="604"/>
      <c r="BO160" s="151" t="str">
        <f t="shared" si="134"/>
        <v/>
      </c>
      <c r="BP160" s="33" t="str">
        <f t="shared" si="135"/>
        <v/>
      </c>
      <c r="BQ160" s="180" t="str">
        <f t="shared" si="136"/>
        <v/>
      </c>
      <c r="BR160" s="185" t="str">
        <f t="shared" si="137"/>
        <v/>
      </c>
    </row>
    <row r="161" spans="1:70" x14ac:dyDescent="0.15">
      <c r="A161" s="71" t="str">
        <f>IF(C161="","",COUNTA($C$10:C161))</f>
        <v/>
      </c>
      <c r="B161" s="598"/>
      <c r="C161" s="598"/>
      <c r="D161" s="613"/>
      <c r="E161" s="614"/>
      <c r="F161" s="601"/>
      <c r="G161" s="601"/>
      <c r="H161" s="203" t="str">
        <f t="shared" si="138"/>
        <v/>
      </c>
      <c r="I161" s="602"/>
      <c r="J161" s="602"/>
      <c r="K161" s="58" t="str">
        <f t="shared" si="147"/>
        <v/>
      </c>
      <c r="L161" s="58" t="str">
        <f t="shared" si="148"/>
        <v/>
      </c>
      <c r="M161" s="58" t="str">
        <f t="shared" si="149"/>
        <v/>
      </c>
      <c r="N161" s="58" t="str">
        <f t="shared" si="150"/>
        <v/>
      </c>
      <c r="O161" s="211" t="str">
        <f>IF($C161="","",VLOOKUP($K161,'2.年齢給'!$B$7:$C$53,2))</f>
        <v/>
      </c>
      <c r="P161" s="211" t="str">
        <f>IF($C161="","",INDEX('6.参照データ'!$D$6:$AW$36,MATCH($F161,'6.参照データ'!$D$6:$D$36,0),MATCH($H161,'6.参照データ'!$D$6:$AW$6,0)))</f>
        <v/>
      </c>
      <c r="Q161" s="603" t="s">
        <v>71</v>
      </c>
      <c r="R161" s="603"/>
      <c r="S161" s="61" t="str">
        <f t="shared" si="139"/>
        <v/>
      </c>
      <c r="T161" s="604"/>
      <c r="U161" s="604"/>
      <c r="V161" s="604"/>
      <c r="W161" s="604"/>
      <c r="X161" s="65" t="str">
        <f t="shared" si="116"/>
        <v/>
      </c>
      <c r="Y161" s="67" t="str">
        <f t="shared" si="117"/>
        <v/>
      </c>
      <c r="Z161" s="131" t="str">
        <f t="shared" si="118"/>
        <v/>
      </c>
      <c r="AA161" s="131" t="str">
        <f t="shared" si="119"/>
        <v/>
      </c>
      <c r="AB161" s="39" t="str">
        <f>IF($C161="","",IF($Z161&gt;$AA$7,0,VLOOKUP($Z161,'2.年齢給'!$B$7:$C$53,2)))</f>
        <v/>
      </c>
      <c r="AC161" s="125" t="str">
        <f t="shared" si="120"/>
        <v/>
      </c>
      <c r="AD161" s="606"/>
      <c r="AE161" s="77" t="str">
        <f t="shared" si="140"/>
        <v/>
      </c>
      <c r="AF161" s="27" t="str">
        <f t="shared" si="121"/>
        <v/>
      </c>
      <c r="AG161" s="27" t="str">
        <f>IF($AE161="","",VLOOKUP($AE161,'4.号俸表設計'!$V$4:$AF$13,10,FALSE))</f>
        <v/>
      </c>
      <c r="AH161" s="27" t="str">
        <f t="shared" si="141"/>
        <v/>
      </c>
      <c r="AI161" s="27" t="str">
        <f t="shared" si="122"/>
        <v/>
      </c>
      <c r="AJ161" s="27" t="str">
        <f t="shared" si="142"/>
        <v/>
      </c>
      <c r="AK161" s="33" t="str">
        <f>IF($C161="","",INDEX('6.参照データ'!$D$6:$AW$36,MATCH($AI161,'6.参照データ'!$D$6:$D$36,0),MATCH($AJ161,'6.参照データ'!$D$6:$AW$6,0)))</f>
        <v/>
      </c>
      <c r="AL161" s="33" t="str">
        <f t="shared" si="123"/>
        <v/>
      </c>
      <c r="AM161" s="27" t="str">
        <f t="shared" si="143"/>
        <v/>
      </c>
      <c r="AN161" s="606"/>
      <c r="AO161" s="168" t="str">
        <f t="shared" si="144"/>
        <v/>
      </c>
      <c r="AP161" s="27" t="str">
        <f t="shared" si="145"/>
        <v/>
      </c>
      <c r="AQ161" s="31" t="str">
        <f>IF($C161="","",IF($AD161="","",IF($AO161=AM161,0,VLOOKUP($AO161,'4.号俸表設計'!$V$20:$X$29,3,FALSE)-VLOOKUP('1.メイン'!$AM161,'4.号俸表設計'!$V$20:$X$29,3,FALSE))))</f>
        <v/>
      </c>
      <c r="AR161" s="27" t="str">
        <f>IF($C161="","",IF($AM161=$AO161,0,VLOOKUP($AO161,'4.号俸表設計'!$V$4:$AF$13,2,FALSE)))</f>
        <v/>
      </c>
      <c r="AS161" s="27" t="str">
        <f t="shared" si="124"/>
        <v/>
      </c>
      <c r="AT161" s="27" t="str">
        <f>IF($AO161="","",IF($AS161=0,0,ROUNDUP($AS161/VLOOKUP('1.メイン'!$AO161,'4.号俸表設計'!$V$4:$AF$13,3,FALSE),0)+1))</f>
        <v/>
      </c>
      <c r="AU161" s="27" t="str">
        <f t="shared" si="125"/>
        <v/>
      </c>
      <c r="AV161" s="31" t="str">
        <f>IF($AO161="","",($AU161-1)*VLOOKUP($AO161,'4.号俸表設計'!$V$4:$AF$13,3,FALSE))</f>
        <v/>
      </c>
      <c r="AW161" s="31" t="str">
        <f t="shared" si="146"/>
        <v/>
      </c>
      <c r="AX161" s="31" t="str">
        <f>IF($AO161="","",IF($AW161&lt;=0,0,ROUNDUP($AW161/VLOOKUP($AO161,'4.号俸表設計'!$V$4:$AF$13,6,FALSE),0)))</f>
        <v/>
      </c>
      <c r="AY161" s="31" t="str">
        <f t="shared" si="126"/>
        <v/>
      </c>
      <c r="AZ161" s="168" t="str">
        <f t="shared" si="127"/>
        <v/>
      </c>
      <c r="BA161" s="27" t="str">
        <f>IF($AO161="","",VLOOKUP($AO161,'4.号俸表設計'!$V$4:$AF$13,9,FALSE))</f>
        <v/>
      </c>
      <c r="BB161" s="27" t="str">
        <f>IF($AO161="","",VLOOKUP($AO161,'4.号俸表設計'!$V$4:$AF$13,10,FALSE))</f>
        <v/>
      </c>
      <c r="BC161" s="33" t="str">
        <f>IF($C161="","",INDEX('6.参照データ'!$D$6:$AW$35,MATCH($AZ161,'6.参照データ'!$D$6:$D$35,0),MATCH($AP161,'6.参照データ'!$D$6:$AW$6,0)))</f>
        <v/>
      </c>
      <c r="BD161" s="33" t="str">
        <f t="shared" si="128"/>
        <v/>
      </c>
      <c r="BE161" s="33" t="str">
        <f t="shared" si="129"/>
        <v/>
      </c>
      <c r="BF161" s="607"/>
      <c r="BG161" s="33" t="str">
        <f t="shared" si="130"/>
        <v/>
      </c>
      <c r="BH161" s="33" t="str">
        <f t="shared" si="131"/>
        <v/>
      </c>
      <c r="BI161" s="33" t="str">
        <f t="shared" si="132"/>
        <v/>
      </c>
      <c r="BJ161" s="148" t="str">
        <f t="shared" si="133"/>
        <v/>
      </c>
      <c r="BK161" s="604"/>
      <c r="BL161" s="604"/>
      <c r="BM161" s="604"/>
      <c r="BN161" s="604"/>
      <c r="BO161" s="151" t="str">
        <f t="shared" si="134"/>
        <v/>
      </c>
      <c r="BP161" s="33" t="str">
        <f t="shared" si="135"/>
        <v/>
      </c>
      <c r="BQ161" s="180" t="str">
        <f t="shared" si="136"/>
        <v/>
      </c>
      <c r="BR161" s="185" t="str">
        <f t="shared" si="137"/>
        <v/>
      </c>
    </row>
    <row r="162" spans="1:70" x14ac:dyDescent="0.15">
      <c r="A162" s="71" t="str">
        <f>IF(C162="","",COUNTA($C$10:C162))</f>
        <v/>
      </c>
      <c r="B162" s="598"/>
      <c r="C162" s="598"/>
      <c r="D162" s="613"/>
      <c r="E162" s="614"/>
      <c r="F162" s="601"/>
      <c r="G162" s="601"/>
      <c r="H162" s="203" t="str">
        <f t="shared" si="138"/>
        <v/>
      </c>
      <c r="I162" s="602"/>
      <c r="J162" s="602"/>
      <c r="K162" s="58" t="str">
        <f t="shared" si="147"/>
        <v/>
      </c>
      <c r="L162" s="58" t="str">
        <f t="shared" si="148"/>
        <v/>
      </c>
      <c r="M162" s="58" t="str">
        <f t="shared" si="149"/>
        <v/>
      </c>
      <c r="N162" s="58" t="str">
        <f t="shared" si="150"/>
        <v/>
      </c>
      <c r="O162" s="211" t="str">
        <f>IF($C162="","",VLOOKUP($K162,'2.年齢給'!$B$7:$C$53,2))</f>
        <v/>
      </c>
      <c r="P162" s="211" t="str">
        <f>IF($C162="","",INDEX('6.参照データ'!$D$6:$AW$36,MATCH($F162,'6.参照データ'!$D$6:$D$36,0),MATCH($H162,'6.参照データ'!$D$6:$AW$6,0)))</f>
        <v/>
      </c>
      <c r="Q162" s="603" t="s">
        <v>71</v>
      </c>
      <c r="R162" s="603"/>
      <c r="S162" s="61" t="str">
        <f t="shared" si="139"/>
        <v/>
      </c>
      <c r="T162" s="604"/>
      <c r="U162" s="604"/>
      <c r="V162" s="604"/>
      <c r="W162" s="604"/>
      <c r="X162" s="65" t="str">
        <f t="shared" si="116"/>
        <v/>
      </c>
      <c r="Y162" s="67" t="str">
        <f t="shared" si="117"/>
        <v/>
      </c>
      <c r="Z162" s="131" t="str">
        <f t="shared" si="118"/>
        <v/>
      </c>
      <c r="AA162" s="131" t="str">
        <f t="shared" si="119"/>
        <v/>
      </c>
      <c r="AB162" s="39" t="str">
        <f>IF($C162="","",IF($Z162&gt;$AA$7,0,VLOOKUP($Z162,'2.年齢給'!$B$7:$C$53,2)))</f>
        <v/>
      </c>
      <c r="AC162" s="125" t="str">
        <f t="shared" si="120"/>
        <v/>
      </c>
      <c r="AD162" s="606"/>
      <c r="AE162" s="77" t="str">
        <f t="shared" si="140"/>
        <v/>
      </c>
      <c r="AF162" s="27" t="str">
        <f t="shared" si="121"/>
        <v/>
      </c>
      <c r="AG162" s="27" t="str">
        <f>IF($AE162="","",VLOOKUP($AE162,'4.号俸表設計'!$V$4:$AF$13,10,FALSE))</f>
        <v/>
      </c>
      <c r="AH162" s="27" t="str">
        <f t="shared" si="141"/>
        <v/>
      </c>
      <c r="AI162" s="27" t="str">
        <f t="shared" si="122"/>
        <v/>
      </c>
      <c r="AJ162" s="27" t="str">
        <f t="shared" si="142"/>
        <v/>
      </c>
      <c r="AK162" s="33" t="str">
        <f>IF($C162="","",INDEX('6.参照データ'!$D$6:$AW$36,MATCH($AI162,'6.参照データ'!$D$6:$D$36,0),MATCH($AJ162,'6.参照データ'!$D$6:$AW$6,0)))</f>
        <v/>
      </c>
      <c r="AL162" s="33" t="str">
        <f t="shared" si="123"/>
        <v/>
      </c>
      <c r="AM162" s="27" t="str">
        <f t="shared" si="143"/>
        <v/>
      </c>
      <c r="AN162" s="606"/>
      <c r="AO162" s="168" t="str">
        <f t="shared" si="144"/>
        <v/>
      </c>
      <c r="AP162" s="27" t="str">
        <f t="shared" si="145"/>
        <v/>
      </c>
      <c r="AQ162" s="31" t="str">
        <f>IF($C162="","",IF($AD162="","",IF($AO162=AM162,0,VLOOKUP($AO162,'4.号俸表設計'!$V$20:$X$29,3,FALSE)-VLOOKUP('1.メイン'!$AM162,'4.号俸表設計'!$V$20:$X$29,3,FALSE))))</f>
        <v/>
      </c>
      <c r="AR162" s="27" t="str">
        <f>IF($C162="","",IF($AM162=$AO162,0,VLOOKUP($AO162,'4.号俸表設計'!$V$4:$AF$13,2,FALSE)))</f>
        <v/>
      </c>
      <c r="AS162" s="27" t="str">
        <f t="shared" si="124"/>
        <v/>
      </c>
      <c r="AT162" s="27" t="str">
        <f>IF($AO162="","",IF($AS162=0,0,ROUNDUP($AS162/VLOOKUP('1.メイン'!$AO162,'4.号俸表設計'!$V$4:$AF$13,3,FALSE),0)+1))</f>
        <v/>
      </c>
      <c r="AU162" s="27" t="str">
        <f t="shared" si="125"/>
        <v/>
      </c>
      <c r="AV162" s="31" t="str">
        <f>IF($AO162="","",($AU162-1)*VLOOKUP($AO162,'4.号俸表設計'!$V$4:$AF$13,3,FALSE))</f>
        <v/>
      </c>
      <c r="AW162" s="31" t="str">
        <f t="shared" si="146"/>
        <v/>
      </c>
      <c r="AX162" s="31" t="str">
        <f>IF($AO162="","",IF($AW162&lt;=0,0,ROUNDUP($AW162/VLOOKUP($AO162,'4.号俸表設計'!$V$4:$AF$13,6,FALSE),0)))</f>
        <v/>
      </c>
      <c r="AY162" s="31" t="str">
        <f t="shared" si="126"/>
        <v/>
      </c>
      <c r="AZ162" s="168" t="str">
        <f t="shared" si="127"/>
        <v/>
      </c>
      <c r="BA162" s="27" t="str">
        <f>IF($AO162="","",VLOOKUP($AO162,'4.号俸表設計'!$V$4:$AF$13,9,FALSE))</f>
        <v/>
      </c>
      <c r="BB162" s="27" t="str">
        <f>IF($AO162="","",VLOOKUP($AO162,'4.号俸表設計'!$V$4:$AF$13,10,FALSE))</f>
        <v/>
      </c>
      <c r="BC162" s="33" t="str">
        <f>IF($C162="","",INDEX('6.参照データ'!$D$6:$AW$35,MATCH($AZ162,'6.参照データ'!$D$6:$D$35,0),MATCH($AP162,'6.参照データ'!$D$6:$AW$6,0)))</f>
        <v/>
      </c>
      <c r="BD162" s="33" t="str">
        <f t="shared" si="128"/>
        <v/>
      </c>
      <c r="BE162" s="33" t="str">
        <f t="shared" si="129"/>
        <v/>
      </c>
      <c r="BF162" s="607"/>
      <c r="BG162" s="33" t="str">
        <f t="shared" si="130"/>
        <v/>
      </c>
      <c r="BH162" s="33" t="str">
        <f t="shared" si="131"/>
        <v/>
      </c>
      <c r="BI162" s="33" t="str">
        <f t="shared" si="132"/>
        <v/>
      </c>
      <c r="BJ162" s="148" t="str">
        <f t="shared" si="133"/>
        <v/>
      </c>
      <c r="BK162" s="604"/>
      <c r="BL162" s="604"/>
      <c r="BM162" s="604"/>
      <c r="BN162" s="604"/>
      <c r="BO162" s="151" t="str">
        <f t="shared" si="134"/>
        <v/>
      </c>
      <c r="BP162" s="33" t="str">
        <f t="shared" si="135"/>
        <v/>
      </c>
      <c r="BQ162" s="180" t="str">
        <f t="shared" si="136"/>
        <v/>
      </c>
      <c r="BR162" s="185" t="str">
        <f t="shared" si="137"/>
        <v/>
      </c>
    </row>
    <row r="163" spans="1:70" x14ac:dyDescent="0.15">
      <c r="A163" s="71" t="str">
        <f>IF(C163="","",COUNTA($C$10:C163))</f>
        <v/>
      </c>
      <c r="B163" s="598"/>
      <c r="C163" s="598"/>
      <c r="D163" s="613"/>
      <c r="E163" s="614"/>
      <c r="F163" s="601"/>
      <c r="G163" s="601"/>
      <c r="H163" s="203" t="str">
        <f t="shared" si="138"/>
        <v/>
      </c>
      <c r="I163" s="602"/>
      <c r="J163" s="602"/>
      <c r="K163" s="58" t="str">
        <f t="shared" si="147"/>
        <v/>
      </c>
      <c r="L163" s="58" t="str">
        <f t="shared" si="148"/>
        <v/>
      </c>
      <c r="M163" s="58" t="str">
        <f t="shared" si="149"/>
        <v/>
      </c>
      <c r="N163" s="58" t="str">
        <f t="shared" si="150"/>
        <v/>
      </c>
      <c r="O163" s="211" t="str">
        <f>IF($C163="","",VLOOKUP($K163,'2.年齢給'!$B$7:$C$53,2))</f>
        <v/>
      </c>
      <c r="P163" s="211" t="str">
        <f>IF($C163="","",INDEX('6.参照データ'!$D$6:$AW$36,MATCH($F163,'6.参照データ'!$D$6:$D$36,0),MATCH($H163,'6.参照データ'!$D$6:$AW$6,0)))</f>
        <v/>
      </c>
      <c r="Q163" s="603" t="s">
        <v>71</v>
      </c>
      <c r="R163" s="603"/>
      <c r="S163" s="61" t="str">
        <f t="shared" si="139"/>
        <v/>
      </c>
      <c r="T163" s="604"/>
      <c r="U163" s="604"/>
      <c r="V163" s="604"/>
      <c r="W163" s="604"/>
      <c r="X163" s="65" t="str">
        <f t="shared" si="116"/>
        <v/>
      </c>
      <c r="Y163" s="67" t="str">
        <f t="shared" si="117"/>
        <v/>
      </c>
      <c r="Z163" s="131" t="str">
        <f t="shared" si="118"/>
        <v/>
      </c>
      <c r="AA163" s="131" t="str">
        <f t="shared" si="119"/>
        <v/>
      </c>
      <c r="AB163" s="39" t="str">
        <f>IF($C163="","",IF($Z163&gt;$AA$7,0,VLOOKUP($Z163,'2.年齢給'!$B$7:$C$53,2)))</f>
        <v/>
      </c>
      <c r="AC163" s="125" t="str">
        <f t="shared" si="120"/>
        <v/>
      </c>
      <c r="AD163" s="606"/>
      <c r="AE163" s="77" t="str">
        <f t="shared" si="140"/>
        <v/>
      </c>
      <c r="AF163" s="27" t="str">
        <f t="shared" si="121"/>
        <v/>
      </c>
      <c r="AG163" s="27" t="str">
        <f>IF($AE163="","",VLOOKUP($AE163,'4.号俸表設計'!$V$4:$AF$13,10,FALSE))</f>
        <v/>
      </c>
      <c r="AH163" s="27" t="str">
        <f t="shared" si="141"/>
        <v/>
      </c>
      <c r="AI163" s="27" t="str">
        <f t="shared" si="122"/>
        <v/>
      </c>
      <c r="AJ163" s="27" t="str">
        <f t="shared" si="142"/>
        <v/>
      </c>
      <c r="AK163" s="33" t="str">
        <f>IF($C163="","",INDEX('6.参照データ'!$D$6:$AW$36,MATCH($AI163,'6.参照データ'!$D$6:$D$36,0),MATCH($AJ163,'6.参照データ'!$D$6:$AW$6,0)))</f>
        <v/>
      </c>
      <c r="AL163" s="33" t="str">
        <f t="shared" si="123"/>
        <v/>
      </c>
      <c r="AM163" s="27" t="str">
        <f t="shared" si="143"/>
        <v/>
      </c>
      <c r="AN163" s="606"/>
      <c r="AO163" s="168" t="str">
        <f t="shared" si="144"/>
        <v/>
      </c>
      <c r="AP163" s="27" t="str">
        <f t="shared" si="145"/>
        <v/>
      </c>
      <c r="AQ163" s="31" t="str">
        <f>IF($C163="","",IF($AD163="","",IF($AO163=AM163,0,VLOOKUP($AO163,'4.号俸表設計'!$V$20:$X$29,3,FALSE)-VLOOKUP('1.メイン'!$AM163,'4.号俸表設計'!$V$20:$X$29,3,FALSE))))</f>
        <v/>
      </c>
      <c r="AR163" s="27" t="str">
        <f>IF($C163="","",IF($AM163=$AO163,0,VLOOKUP($AO163,'4.号俸表設計'!$V$4:$AF$13,2,FALSE)))</f>
        <v/>
      </c>
      <c r="AS163" s="27" t="str">
        <f t="shared" si="124"/>
        <v/>
      </c>
      <c r="AT163" s="27" t="str">
        <f>IF($AO163="","",IF($AS163=0,0,ROUNDUP($AS163/VLOOKUP('1.メイン'!$AO163,'4.号俸表設計'!$V$4:$AF$13,3,FALSE),0)+1))</f>
        <v/>
      </c>
      <c r="AU163" s="27" t="str">
        <f t="shared" si="125"/>
        <v/>
      </c>
      <c r="AV163" s="31" t="str">
        <f>IF($AO163="","",($AU163-1)*VLOOKUP($AO163,'4.号俸表設計'!$V$4:$AF$13,3,FALSE))</f>
        <v/>
      </c>
      <c r="AW163" s="31" t="str">
        <f t="shared" si="146"/>
        <v/>
      </c>
      <c r="AX163" s="31" t="str">
        <f>IF($AO163="","",IF($AW163&lt;=0,0,ROUNDUP($AW163/VLOOKUP($AO163,'4.号俸表設計'!$V$4:$AF$13,6,FALSE),0)))</f>
        <v/>
      </c>
      <c r="AY163" s="31" t="str">
        <f t="shared" si="126"/>
        <v/>
      </c>
      <c r="AZ163" s="168" t="str">
        <f t="shared" si="127"/>
        <v/>
      </c>
      <c r="BA163" s="27" t="str">
        <f>IF($AO163="","",VLOOKUP($AO163,'4.号俸表設計'!$V$4:$AF$13,9,FALSE))</f>
        <v/>
      </c>
      <c r="BB163" s="27" t="str">
        <f>IF($AO163="","",VLOOKUP($AO163,'4.号俸表設計'!$V$4:$AF$13,10,FALSE))</f>
        <v/>
      </c>
      <c r="BC163" s="33" t="str">
        <f>IF($C163="","",INDEX('6.参照データ'!$D$6:$AW$35,MATCH($AZ163,'6.参照データ'!$D$6:$D$35,0),MATCH($AP163,'6.参照データ'!$D$6:$AW$6,0)))</f>
        <v/>
      </c>
      <c r="BD163" s="33" t="str">
        <f t="shared" si="128"/>
        <v/>
      </c>
      <c r="BE163" s="33" t="str">
        <f t="shared" si="129"/>
        <v/>
      </c>
      <c r="BF163" s="607"/>
      <c r="BG163" s="33" t="str">
        <f t="shared" si="130"/>
        <v/>
      </c>
      <c r="BH163" s="33" t="str">
        <f t="shared" si="131"/>
        <v/>
      </c>
      <c r="BI163" s="33" t="str">
        <f t="shared" si="132"/>
        <v/>
      </c>
      <c r="BJ163" s="148" t="str">
        <f t="shared" si="133"/>
        <v/>
      </c>
      <c r="BK163" s="604"/>
      <c r="BL163" s="604"/>
      <c r="BM163" s="604"/>
      <c r="BN163" s="604"/>
      <c r="BO163" s="151" t="str">
        <f t="shared" si="134"/>
        <v/>
      </c>
      <c r="BP163" s="33" t="str">
        <f t="shared" si="135"/>
        <v/>
      </c>
      <c r="BQ163" s="180" t="str">
        <f t="shared" si="136"/>
        <v/>
      </c>
      <c r="BR163" s="185" t="str">
        <f t="shared" si="137"/>
        <v/>
      </c>
    </row>
    <row r="164" spans="1:70" x14ac:dyDescent="0.15">
      <c r="A164" s="71" t="str">
        <f>IF(C164="","",COUNTA($C$10:C164))</f>
        <v/>
      </c>
      <c r="B164" s="598"/>
      <c r="C164" s="598"/>
      <c r="D164" s="613"/>
      <c r="E164" s="614"/>
      <c r="F164" s="601"/>
      <c r="G164" s="601"/>
      <c r="H164" s="203" t="str">
        <f t="shared" si="138"/>
        <v/>
      </c>
      <c r="I164" s="602"/>
      <c r="J164" s="602"/>
      <c r="K164" s="58" t="str">
        <f t="shared" si="147"/>
        <v/>
      </c>
      <c r="L164" s="58" t="str">
        <f t="shared" si="148"/>
        <v/>
      </c>
      <c r="M164" s="58" t="str">
        <f t="shared" si="149"/>
        <v/>
      </c>
      <c r="N164" s="58" t="str">
        <f t="shared" si="150"/>
        <v/>
      </c>
      <c r="O164" s="211" t="str">
        <f>IF($C164="","",VLOOKUP($K164,'2.年齢給'!$B$7:$C$53,2))</f>
        <v/>
      </c>
      <c r="P164" s="211" t="str">
        <f>IF($C164="","",INDEX('6.参照データ'!$D$6:$AW$36,MATCH($F164,'6.参照データ'!$D$6:$D$36,0),MATCH($H164,'6.参照データ'!$D$6:$AW$6,0)))</f>
        <v/>
      </c>
      <c r="Q164" s="603" t="s">
        <v>71</v>
      </c>
      <c r="R164" s="603"/>
      <c r="S164" s="61" t="str">
        <f t="shared" si="139"/>
        <v/>
      </c>
      <c r="T164" s="604"/>
      <c r="U164" s="604"/>
      <c r="V164" s="604"/>
      <c r="W164" s="604"/>
      <c r="X164" s="65" t="str">
        <f t="shared" si="116"/>
        <v/>
      </c>
      <c r="Y164" s="67" t="str">
        <f t="shared" si="117"/>
        <v/>
      </c>
      <c r="Z164" s="131" t="str">
        <f t="shared" si="118"/>
        <v/>
      </c>
      <c r="AA164" s="131" t="str">
        <f t="shared" si="119"/>
        <v/>
      </c>
      <c r="AB164" s="39" t="str">
        <f>IF($C164="","",IF($Z164&gt;$AA$7,0,VLOOKUP($Z164,'2.年齢給'!$B$7:$C$53,2)))</f>
        <v/>
      </c>
      <c r="AC164" s="125" t="str">
        <f t="shared" si="120"/>
        <v/>
      </c>
      <c r="AD164" s="606"/>
      <c r="AE164" s="77" t="str">
        <f t="shared" si="140"/>
        <v/>
      </c>
      <c r="AF164" s="27" t="str">
        <f t="shared" si="121"/>
        <v/>
      </c>
      <c r="AG164" s="27" t="str">
        <f>IF($AE164="","",VLOOKUP($AE164,'4.号俸表設計'!$V$4:$AF$13,10,FALSE))</f>
        <v/>
      </c>
      <c r="AH164" s="27" t="str">
        <f t="shared" si="141"/>
        <v/>
      </c>
      <c r="AI164" s="27" t="str">
        <f t="shared" si="122"/>
        <v/>
      </c>
      <c r="AJ164" s="27" t="str">
        <f t="shared" si="142"/>
        <v/>
      </c>
      <c r="AK164" s="33" t="str">
        <f>IF($C164="","",INDEX('6.参照データ'!$D$6:$AW$36,MATCH($AI164,'6.参照データ'!$D$6:$D$36,0),MATCH($AJ164,'6.参照データ'!$D$6:$AW$6,0)))</f>
        <v/>
      </c>
      <c r="AL164" s="33" t="str">
        <f t="shared" si="123"/>
        <v/>
      </c>
      <c r="AM164" s="27" t="str">
        <f t="shared" si="143"/>
        <v/>
      </c>
      <c r="AN164" s="606"/>
      <c r="AO164" s="168" t="str">
        <f t="shared" si="144"/>
        <v/>
      </c>
      <c r="AP164" s="27" t="str">
        <f t="shared" si="145"/>
        <v/>
      </c>
      <c r="AQ164" s="31" t="str">
        <f>IF($C164="","",IF($AD164="","",IF($AO164=AM164,0,VLOOKUP($AO164,'4.号俸表設計'!$V$20:$X$29,3,FALSE)-VLOOKUP('1.メイン'!$AM164,'4.号俸表設計'!$V$20:$X$29,3,FALSE))))</f>
        <v/>
      </c>
      <c r="AR164" s="27" t="str">
        <f>IF($C164="","",IF($AM164=$AO164,0,VLOOKUP($AO164,'4.号俸表設計'!$V$4:$AF$13,2,FALSE)))</f>
        <v/>
      </c>
      <c r="AS164" s="27" t="str">
        <f t="shared" si="124"/>
        <v/>
      </c>
      <c r="AT164" s="27" t="str">
        <f>IF($AO164="","",IF($AS164=0,0,ROUNDUP($AS164/VLOOKUP('1.メイン'!$AO164,'4.号俸表設計'!$V$4:$AF$13,3,FALSE),0)+1))</f>
        <v/>
      </c>
      <c r="AU164" s="27" t="str">
        <f t="shared" si="125"/>
        <v/>
      </c>
      <c r="AV164" s="31" t="str">
        <f>IF($AO164="","",($AU164-1)*VLOOKUP($AO164,'4.号俸表設計'!$V$4:$AF$13,3,FALSE))</f>
        <v/>
      </c>
      <c r="AW164" s="31" t="str">
        <f t="shared" si="146"/>
        <v/>
      </c>
      <c r="AX164" s="31" t="str">
        <f>IF($AO164="","",IF($AW164&lt;=0,0,ROUNDUP($AW164/VLOOKUP($AO164,'4.号俸表設計'!$V$4:$AF$13,6,FALSE),0)))</f>
        <v/>
      </c>
      <c r="AY164" s="31" t="str">
        <f t="shared" si="126"/>
        <v/>
      </c>
      <c r="AZ164" s="168" t="str">
        <f t="shared" si="127"/>
        <v/>
      </c>
      <c r="BA164" s="27" t="str">
        <f>IF($AO164="","",VLOOKUP($AO164,'4.号俸表設計'!$V$4:$AF$13,9,FALSE))</f>
        <v/>
      </c>
      <c r="BB164" s="27" t="str">
        <f>IF($AO164="","",VLOOKUP($AO164,'4.号俸表設計'!$V$4:$AF$13,10,FALSE))</f>
        <v/>
      </c>
      <c r="BC164" s="33" t="str">
        <f>IF($C164="","",INDEX('6.参照データ'!$D$6:$AW$35,MATCH($AZ164,'6.参照データ'!$D$6:$D$35,0),MATCH($AP164,'6.参照データ'!$D$6:$AW$6,0)))</f>
        <v/>
      </c>
      <c r="BD164" s="33" t="str">
        <f t="shared" si="128"/>
        <v/>
      </c>
      <c r="BE164" s="33" t="str">
        <f t="shared" si="129"/>
        <v/>
      </c>
      <c r="BF164" s="607"/>
      <c r="BG164" s="33" t="str">
        <f t="shared" si="130"/>
        <v/>
      </c>
      <c r="BH164" s="33" t="str">
        <f t="shared" si="131"/>
        <v/>
      </c>
      <c r="BI164" s="33" t="str">
        <f t="shared" si="132"/>
        <v/>
      </c>
      <c r="BJ164" s="148" t="str">
        <f t="shared" si="133"/>
        <v/>
      </c>
      <c r="BK164" s="604"/>
      <c r="BL164" s="604"/>
      <c r="BM164" s="604"/>
      <c r="BN164" s="604"/>
      <c r="BO164" s="151" t="str">
        <f t="shared" si="134"/>
        <v/>
      </c>
      <c r="BP164" s="33" t="str">
        <f t="shared" si="135"/>
        <v/>
      </c>
      <c r="BQ164" s="180" t="str">
        <f t="shared" si="136"/>
        <v/>
      </c>
      <c r="BR164" s="185" t="str">
        <f t="shared" si="137"/>
        <v/>
      </c>
    </row>
    <row r="165" spans="1:70" x14ac:dyDescent="0.15">
      <c r="A165" s="71" t="str">
        <f>IF(C165="","",COUNTA($C$10:C165))</f>
        <v/>
      </c>
      <c r="B165" s="598"/>
      <c r="C165" s="598"/>
      <c r="D165" s="613"/>
      <c r="E165" s="614"/>
      <c r="F165" s="601"/>
      <c r="G165" s="601"/>
      <c r="H165" s="203" t="str">
        <f t="shared" si="138"/>
        <v/>
      </c>
      <c r="I165" s="602"/>
      <c r="J165" s="602"/>
      <c r="K165" s="58" t="str">
        <f t="shared" si="147"/>
        <v/>
      </c>
      <c r="L165" s="58" t="str">
        <f t="shared" si="148"/>
        <v/>
      </c>
      <c r="M165" s="58" t="str">
        <f t="shared" si="149"/>
        <v/>
      </c>
      <c r="N165" s="58" t="str">
        <f t="shared" si="150"/>
        <v/>
      </c>
      <c r="O165" s="211" t="str">
        <f>IF($C165="","",VLOOKUP($K165,'2.年齢給'!$B$7:$C$53,2))</f>
        <v/>
      </c>
      <c r="P165" s="211" t="str">
        <f>IF($C165="","",INDEX('6.参照データ'!$D$6:$AW$36,MATCH($F165,'6.参照データ'!$D$6:$D$36,0),MATCH($H165,'6.参照データ'!$D$6:$AW$6,0)))</f>
        <v/>
      </c>
      <c r="Q165" s="603" t="s">
        <v>71</v>
      </c>
      <c r="R165" s="603"/>
      <c r="S165" s="61" t="str">
        <f t="shared" si="139"/>
        <v/>
      </c>
      <c r="T165" s="604"/>
      <c r="U165" s="604"/>
      <c r="V165" s="604"/>
      <c r="W165" s="604"/>
      <c r="X165" s="65" t="str">
        <f t="shared" si="116"/>
        <v/>
      </c>
      <c r="Y165" s="67" t="str">
        <f t="shared" si="117"/>
        <v/>
      </c>
      <c r="Z165" s="131" t="str">
        <f t="shared" si="118"/>
        <v/>
      </c>
      <c r="AA165" s="131" t="str">
        <f t="shared" si="119"/>
        <v/>
      </c>
      <c r="AB165" s="39" t="str">
        <f>IF($C165="","",IF($Z165&gt;$AA$7,0,VLOOKUP($Z165,'2.年齢給'!$B$7:$C$53,2)))</f>
        <v/>
      </c>
      <c r="AC165" s="125" t="str">
        <f t="shared" si="120"/>
        <v/>
      </c>
      <c r="AD165" s="606"/>
      <c r="AE165" s="77" t="str">
        <f t="shared" si="140"/>
        <v/>
      </c>
      <c r="AF165" s="27" t="str">
        <f t="shared" si="121"/>
        <v/>
      </c>
      <c r="AG165" s="27" t="str">
        <f>IF($AE165="","",VLOOKUP($AE165,'4.号俸表設計'!$V$4:$AF$13,10,FALSE))</f>
        <v/>
      </c>
      <c r="AH165" s="27" t="str">
        <f t="shared" si="141"/>
        <v/>
      </c>
      <c r="AI165" s="27" t="str">
        <f t="shared" si="122"/>
        <v/>
      </c>
      <c r="AJ165" s="27" t="str">
        <f t="shared" si="142"/>
        <v/>
      </c>
      <c r="AK165" s="33" t="str">
        <f>IF($C165="","",INDEX('6.参照データ'!$D$6:$AW$36,MATCH($AI165,'6.参照データ'!$D$6:$D$36,0),MATCH($AJ165,'6.参照データ'!$D$6:$AW$6,0)))</f>
        <v/>
      </c>
      <c r="AL165" s="33" t="str">
        <f t="shared" si="123"/>
        <v/>
      </c>
      <c r="AM165" s="27" t="str">
        <f t="shared" si="143"/>
        <v/>
      </c>
      <c r="AN165" s="606"/>
      <c r="AO165" s="168" t="str">
        <f t="shared" si="144"/>
        <v/>
      </c>
      <c r="AP165" s="27" t="str">
        <f t="shared" si="145"/>
        <v/>
      </c>
      <c r="AQ165" s="31" t="str">
        <f>IF($C165="","",IF($AD165="","",IF($AO165=AM165,0,VLOOKUP($AO165,'4.号俸表設計'!$V$20:$X$29,3,FALSE)-VLOOKUP('1.メイン'!$AM165,'4.号俸表設計'!$V$20:$X$29,3,FALSE))))</f>
        <v/>
      </c>
      <c r="AR165" s="27" t="str">
        <f>IF($C165="","",IF($AM165=$AO165,0,VLOOKUP($AO165,'4.号俸表設計'!$V$4:$AF$13,2,FALSE)))</f>
        <v/>
      </c>
      <c r="AS165" s="27" t="str">
        <f t="shared" si="124"/>
        <v/>
      </c>
      <c r="AT165" s="27" t="str">
        <f>IF($AO165="","",IF($AS165=0,0,ROUNDUP($AS165/VLOOKUP('1.メイン'!$AO165,'4.号俸表設計'!$V$4:$AF$13,3,FALSE),0)+1))</f>
        <v/>
      </c>
      <c r="AU165" s="27" t="str">
        <f t="shared" si="125"/>
        <v/>
      </c>
      <c r="AV165" s="31" t="str">
        <f>IF($AO165="","",($AU165-1)*VLOOKUP($AO165,'4.号俸表設計'!$V$4:$AF$13,3,FALSE))</f>
        <v/>
      </c>
      <c r="AW165" s="31" t="str">
        <f t="shared" si="146"/>
        <v/>
      </c>
      <c r="AX165" s="31" t="str">
        <f>IF($AO165="","",IF($AW165&lt;=0,0,ROUNDUP($AW165/VLOOKUP($AO165,'4.号俸表設計'!$V$4:$AF$13,6,FALSE),0)))</f>
        <v/>
      </c>
      <c r="AY165" s="31" t="str">
        <f t="shared" si="126"/>
        <v/>
      </c>
      <c r="AZ165" s="168" t="str">
        <f t="shared" si="127"/>
        <v/>
      </c>
      <c r="BA165" s="27" t="str">
        <f>IF($AO165="","",VLOOKUP($AO165,'4.号俸表設計'!$V$4:$AF$13,9,FALSE))</f>
        <v/>
      </c>
      <c r="BB165" s="27" t="str">
        <f>IF($AO165="","",VLOOKUP($AO165,'4.号俸表設計'!$V$4:$AF$13,10,FALSE))</f>
        <v/>
      </c>
      <c r="BC165" s="33" t="str">
        <f>IF($C165="","",INDEX('6.参照データ'!$D$6:$AW$35,MATCH($AZ165,'6.参照データ'!$D$6:$D$35,0),MATCH($AP165,'6.参照データ'!$D$6:$AW$6,0)))</f>
        <v/>
      </c>
      <c r="BD165" s="33" t="str">
        <f t="shared" si="128"/>
        <v/>
      </c>
      <c r="BE165" s="33" t="str">
        <f t="shared" si="129"/>
        <v/>
      </c>
      <c r="BF165" s="607"/>
      <c r="BG165" s="33" t="str">
        <f t="shared" si="130"/>
        <v/>
      </c>
      <c r="BH165" s="33" t="str">
        <f t="shared" si="131"/>
        <v/>
      </c>
      <c r="BI165" s="33" t="str">
        <f t="shared" si="132"/>
        <v/>
      </c>
      <c r="BJ165" s="148" t="str">
        <f t="shared" si="133"/>
        <v/>
      </c>
      <c r="BK165" s="604"/>
      <c r="BL165" s="604"/>
      <c r="BM165" s="604"/>
      <c r="BN165" s="604"/>
      <c r="BO165" s="151" t="str">
        <f t="shared" si="134"/>
        <v/>
      </c>
      <c r="BP165" s="33" t="str">
        <f t="shared" si="135"/>
        <v/>
      </c>
      <c r="BQ165" s="180" t="str">
        <f t="shared" si="136"/>
        <v/>
      </c>
      <c r="BR165" s="185" t="str">
        <f t="shared" si="137"/>
        <v/>
      </c>
    </row>
    <row r="166" spans="1:70" x14ac:dyDescent="0.15">
      <c r="A166" s="71" t="str">
        <f>IF(C166="","",COUNTA($C$10:C166))</f>
        <v/>
      </c>
      <c r="B166" s="598"/>
      <c r="C166" s="598"/>
      <c r="D166" s="613"/>
      <c r="E166" s="614"/>
      <c r="F166" s="601"/>
      <c r="G166" s="601"/>
      <c r="H166" s="203" t="str">
        <f t="shared" si="138"/>
        <v/>
      </c>
      <c r="I166" s="602"/>
      <c r="J166" s="602"/>
      <c r="K166" s="58" t="str">
        <f t="shared" si="147"/>
        <v/>
      </c>
      <c r="L166" s="58" t="str">
        <f t="shared" si="148"/>
        <v/>
      </c>
      <c r="M166" s="58" t="str">
        <f t="shared" si="149"/>
        <v/>
      </c>
      <c r="N166" s="58" t="str">
        <f t="shared" si="150"/>
        <v/>
      </c>
      <c r="O166" s="211" t="str">
        <f>IF($C166="","",VLOOKUP($K166,'2.年齢給'!$B$7:$C$53,2))</f>
        <v/>
      </c>
      <c r="P166" s="211" t="str">
        <f>IF($C166="","",INDEX('6.参照データ'!$D$6:$AW$36,MATCH($F166,'6.参照データ'!$D$6:$D$36,0),MATCH($H166,'6.参照データ'!$D$6:$AW$6,0)))</f>
        <v/>
      </c>
      <c r="Q166" s="603" t="s">
        <v>71</v>
      </c>
      <c r="R166" s="603"/>
      <c r="S166" s="61" t="str">
        <f t="shared" si="139"/>
        <v/>
      </c>
      <c r="T166" s="604"/>
      <c r="U166" s="604"/>
      <c r="V166" s="604"/>
      <c r="W166" s="604"/>
      <c r="X166" s="65" t="str">
        <f t="shared" si="116"/>
        <v/>
      </c>
      <c r="Y166" s="67" t="str">
        <f t="shared" si="117"/>
        <v/>
      </c>
      <c r="Z166" s="131" t="str">
        <f t="shared" si="118"/>
        <v/>
      </c>
      <c r="AA166" s="131" t="str">
        <f t="shared" si="119"/>
        <v/>
      </c>
      <c r="AB166" s="39" t="str">
        <f>IF($C166="","",IF($Z166&gt;$AA$7,0,VLOOKUP($Z166,'2.年齢給'!$B$7:$C$53,2)))</f>
        <v/>
      </c>
      <c r="AC166" s="125" t="str">
        <f t="shared" si="120"/>
        <v/>
      </c>
      <c r="AD166" s="606"/>
      <c r="AE166" s="77" t="str">
        <f t="shared" si="140"/>
        <v/>
      </c>
      <c r="AF166" s="27" t="str">
        <f t="shared" si="121"/>
        <v/>
      </c>
      <c r="AG166" s="27" t="str">
        <f>IF($AE166="","",VLOOKUP($AE166,'4.号俸表設計'!$V$4:$AF$13,10,FALSE))</f>
        <v/>
      </c>
      <c r="AH166" s="27" t="str">
        <f t="shared" si="141"/>
        <v/>
      </c>
      <c r="AI166" s="27" t="str">
        <f t="shared" si="122"/>
        <v/>
      </c>
      <c r="AJ166" s="27" t="str">
        <f t="shared" si="142"/>
        <v/>
      </c>
      <c r="AK166" s="33" t="str">
        <f>IF($C166="","",INDEX('6.参照データ'!$D$6:$AW$36,MATCH($AI166,'6.参照データ'!$D$6:$D$36,0),MATCH($AJ166,'6.参照データ'!$D$6:$AW$6,0)))</f>
        <v/>
      </c>
      <c r="AL166" s="33" t="str">
        <f t="shared" si="123"/>
        <v/>
      </c>
      <c r="AM166" s="27" t="str">
        <f t="shared" si="143"/>
        <v/>
      </c>
      <c r="AN166" s="606"/>
      <c r="AO166" s="168" t="str">
        <f t="shared" si="144"/>
        <v/>
      </c>
      <c r="AP166" s="27" t="str">
        <f t="shared" si="145"/>
        <v/>
      </c>
      <c r="AQ166" s="31" t="str">
        <f>IF($C166="","",IF($AD166="","",IF($AO166=AM166,0,VLOOKUP($AO166,'4.号俸表設計'!$V$20:$X$29,3,FALSE)-VLOOKUP('1.メイン'!$AM166,'4.号俸表設計'!$V$20:$X$29,3,FALSE))))</f>
        <v/>
      </c>
      <c r="AR166" s="27" t="str">
        <f>IF($C166="","",IF($AM166=$AO166,0,VLOOKUP($AO166,'4.号俸表設計'!$V$4:$AF$13,2,FALSE)))</f>
        <v/>
      </c>
      <c r="AS166" s="27" t="str">
        <f t="shared" si="124"/>
        <v/>
      </c>
      <c r="AT166" s="27" t="str">
        <f>IF($AO166="","",IF($AS166=0,0,ROUNDUP($AS166/VLOOKUP('1.メイン'!$AO166,'4.号俸表設計'!$V$4:$AF$13,3,FALSE),0)+1))</f>
        <v/>
      </c>
      <c r="AU166" s="27" t="str">
        <f t="shared" si="125"/>
        <v/>
      </c>
      <c r="AV166" s="31" t="str">
        <f>IF($AO166="","",($AU166-1)*VLOOKUP($AO166,'4.号俸表設計'!$V$4:$AF$13,3,FALSE))</f>
        <v/>
      </c>
      <c r="AW166" s="31" t="str">
        <f t="shared" si="146"/>
        <v/>
      </c>
      <c r="AX166" s="31" t="str">
        <f>IF($AO166="","",IF($AW166&lt;=0,0,ROUNDUP($AW166/VLOOKUP($AO166,'4.号俸表設計'!$V$4:$AF$13,6,FALSE),0)))</f>
        <v/>
      </c>
      <c r="AY166" s="31" t="str">
        <f t="shared" si="126"/>
        <v/>
      </c>
      <c r="AZ166" s="168" t="str">
        <f t="shared" si="127"/>
        <v/>
      </c>
      <c r="BA166" s="27" t="str">
        <f>IF($AO166="","",VLOOKUP($AO166,'4.号俸表設計'!$V$4:$AF$13,9,FALSE))</f>
        <v/>
      </c>
      <c r="BB166" s="27" t="str">
        <f>IF($AO166="","",VLOOKUP($AO166,'4.号俸表設計'!$V$4:$AF$13,10,FALSE))</f>
        <v/>
      </c>
      <c r="BC166" s="33" t="str">
        <f>IF($C166="","",INDEX('6.参照データ'!$D$6:$AW$35,MATCH($AZ166,'6.参照データ'!$D$6:$D$35,0),MATCH($AP166,'6.参照データ'!$D$6:$AW$6,0)))</f>
        <v/>
      </c>
      <c r="BD166" s="33" t="str">
        <f t="shared" si="128"/>
        <v/>
      </c>
      <c r="BE166" s="33" t="str">
        <f t="shared" si="129"/>
        <v/>
      </c>
      <c r="BF166" s="607"/>
      <c r="BG166" s="33" t="str">
        <f t="shared" si="130"/>
        <v/>
      </c>
      <c r="BH166" s="33" t="str">
        <f t="shared" si="131"/>
        <v/>
      </c>
      <c r="BI166" s="33" t="str">
        <f t="shared" si="132"/>
        <v/>
      </c>
      <c r="BJ166" s="148" t="str">
        <f t="shared" si="133"/>
        <v/>
      </c>
      <c r="BK166" s="604"/>
      <c r="BL166" s="604"/>
      <c r="BM166" s="604"/>
      <c r="BN166" s="604"/>
      <c r="BO166" s="151" t="str">
        <f t="shared" si="134"/>
        <v/>
      </c>
      <c r="BP166" s="33" t="str">
        <f t="shared" si="135"/>
        <v/>
      </c>
      <c r="BQ166" s="180" t="str">
        <f t="shared" si="136"/>
        <v/>
      </c>
      <c r="BR166" s="185" t="str">
        <f t="shared" si="137"/>
        <v/>
      </c>
    </row>
    <row r="167" spans="1:70" x14ac:dyDescent="0.15">
      <c r="A167" s="71" t="str">
        <f>IF(C167="","",COUNTA($C$10:C167))</f>
        <v/>
      </c>
      <c r="B167" s="598"/>
      <c r="C167" s="598"/>
      <c r="D167" s="613"/>
      <c r="E167" s="614"/>
      <c r="F167" s="601"/>
      <c r="G167" s="601"/>
      <c r="H167" s="203" t="str">
        <f t="shared" si="138"/>
        <v/>
      </c>
      <c r="I167" s="602"/>
      <c r="J167" s="602"/>
      <c r="K167" s="58" t="str">
        <f t="shared" si="147"/>
        <v/>
      </c>
      <c r="L167" s="58" t="str">
        <f t="shared" si="148"/>
        <v/>
      </c>
      <c r="M167" s="58" t="str">
        <f t="shared" si="149"/>
        <v/>
      </c>
      <c r="N167" s="58" t="str">
        <f t="shared" si="150"/>
        <v/>
      </c>
      <c r="O167" s="211" t="str">
        <f>IF($C167="","",VLOOKUP($K167,'2.年齢給'!$B$7:$C$53,2))</f>
        <v/>
      </c>
      <c r="P167" s="211" t="str">
        <f>IF($C167="","",INDEX('6.参照データ'!$D$6:$AW$36,MATCH($F167,'6.参照データ'!$D$6:$D$36,0),MATCH($H167,'6.参照データ'!$D$6:$AW$6,0)))</f>
        <v/>
      </c>
      <c r="Q167" s="603" t="s">
        <v>71</v>
      </c>
      <c r="R167" s="603"/>
      <c r="S167" s="61" t="str">
        <f t="shared" si="139"/>
        <v/>
      </c>
      <c r="T167" s="604"/>
      <c r="U167" s="604"/>
      <c r="V167" s="604"/>
      <c r="W167" s="604"/>
      <c r="X167" s="65" t="str">
        <f t="shared" si="116"/>
        <v/>
      </c>
      <c r="Y167" s="67" t="str">
        <f t="shared" si="117"/>
        <v/>
      </c>
      <c r="Z167" s="131" t="str">
        <f t="shared" si="118"/>
        <v/>
      </c>
      <c r="AA167" s="131" t="str">
        <f t="shared" si="119"/>
        <v/>
      </c>
      <c r="AB167" s="39" t="str">
        <f>IF($C167="","",IF($Z167&gt;$AA$7,0,VLOOKUP($Z167,'2.年齢給'!$B$7:$C$53,2)))</f>
        <v/>
      </c>
      <c r="AC167" s="125" t="str">
        <f t="shared" si="120"/>
        <v/>
      </c>
      <c r="AD167" s="606"/>
      <c r="AE167" s="77" t="str">
        <f t="shared" si="140"/>
        <v/>
      </c>
      <c r="AF167" s="27" t="str">
        <f t="shared" si="121"/>
        <v/>
      </c>
      <c r="AG167" s="27" t="str">
        <f>IF($AE167="","",VLOOKUP($AE167,'4.号俸表設計'!$V$4:$AF$13,10,FALSE))</f>
        <v/>
      </c>
      <c r="AH167" s="27" t="str">
        <f t="shared" si="141"/>
        <v/>
      </c>
      <c r="AI167" s="27" t="str">
        <f t="shared" si="122"/>
        <v/>
      </c>
      <c r="AJ167" s="27" t="str">
        <f t="shared" si="142"/>
        <v/>
      </c>
      <c r="AK167" s="33" t="str">
        <f>IF($C167="","",INDEX('6.参照データ'!$D$6:$AW$36,MATCH($AI167,'6.参照データ'!$D$6:$D$36,0),MATCH($AJ167,'6.参照データ'!$D$6:$AW$6,0)))</f>
        <v/>
      </c>
      <c r="AL167" s="33" t="str">
        <f t="shared" si="123"/>
        <v/>
      </c>
      <c r="AM167" s="27" t="str">
        <f t="shared" si="143"/>
        <v/>
      </c>
      <c r="AN167" s="606"/>
      <c r="AO167" s="168" t="str">
        <f t="shared" si="144"/>
        <v/>
      </c>
      <c r="AP167" s="27" t="str">
        <f t="shared" si="145"/>
        <v/>
      </c>
      <c r="AQ167" s="31" t="str">
        <f>IF($C167="","",IF($AD167="","",IF($AO167=AM167,0,VLOOKUP($AO167,'4.号俸表設計'!$V$20:$X$29,3,FALSE)-VLOOKUP('1.メイン'!$AM167,'4.号俸表設計'!$V$20:$X$29,3,FALSE))))</f>
        <v/>
      </c>
      <c r="AR167" s="27" t="str">
        <f>IF($C167="","",IF($AM167=$AO167,0,VLOOKUP($AO167,'4.号俸表設計'!$V$4:$AF$13,2,FALSE)))</f>
        <v/>
      </c>
      <c r="AS167" s="27" t="str">
        <f t="shared" si="124"/>
        <v/>
      </c>
      <c r="AT167" s="27" t="str">
        <f>IF($AO167="","",IF($AS167=0,0,ROUNDUP($AS167/VLOOKUP('1.メイン'!$AO167,'4.号俸表設計'!$V$4:$AF$13,3,FALSE),0)+1))</f>
        <v/>
      </c>
      <c r="AU167" s="27" t="str">
        <f t="shared" si="125"/>
        <v/>
      </c>
      <c r="AV167" s="31" t="str">
        <f>IF($AO167="","",($AU167-1)*VLOOKUP($AO167,'4.号俸表設計'!$V$4:$AF$13,3,FALSE))</f>
        <v/>
      </c>
      <c r="AW167" s="31" t="str">
        <f t="shared" si="146"/>
        <v/>
      </c>
      <c r="AX167" s="31" t="str">
        <f>IF($AO167="","",IF($AW167&lt;=0,0,ROUNDUP($AW167/VLOOKUP($AO167,'4.号俸表設計'!$V$4:$AF$13,6,FALSE),0)))</f>
        <v/>
      </c>
      <c r="AY167" s="31" t="str">
        <f t="shared" si="126"/>
        <v/>
      </c>
      <c r="AZ167" s="168" t="str">
        <f t="shared" si="127"/>
        <v/>
      </c>
      <c r="BA167" s="27" t="str">
        <f>IF($AO167="","",VLOOKUP($AO167,'4.号俸表設計'!$V$4:$AF$13,9,FALSE))</f>
        <v/>
      </c>
      <c r="BB167" s="27" t="str">
        <f>IF($AO167="","",VLOOKUP($AO167,'4.号俸表設計'!$V$4:$AF$13,10,FALSE))</f>
        <v/>
      </c>
      <c r="BC167" s="33" t="str">
        <f>IF($C167="","",INDEX('6.参照データ'!$D$6:$AW$35,MATCH($AZ167,'6.参照データ'!$D$6:$D$35,0),MATCH($AP167,'6.参照データ'!$D$6:$AW$6,0)))</f>
        <v/>
      </c>
      <c r="BD167" s="33" t="str">
        <f t="shared" si="128"/>
        <v/>
      </c>
      <c r="BE167" s="33" t="str">
        <f t="shared" si="129"/>
        <v/>
      </c>
      <c r="BF167" s="607"/>
      <c r="BG167" s="33" t="str">
        <f t="shared" si="130"/>
        <v/>
      </c>
      <c r="BH167" s="33" t="str">
        <f t="shared" si="131"/>
        <v/>
      </c>
      <c r="BI167" s="33" t="str">
        <f t="shared" si="132"/>
        <v/>
      </c>
      <c r="BJ167" s="148" t="str">
        <f t="shared" si="133"/>
        <v/>
      </c>
      <c r="BK167" s="604"/>
      <c r="BL167" s="604"/>
      <c r="BM167" s="604"/>
      <c r="BN167" s="604"/>
      <c r="BO167" s="151" t="str">
        <f t="shared" si="134"/>
        <v/>
      </c>
      <c r="BP167" s="33" t="str">
        <f t="shared" si="135"/>
        <v/>
      </c>
      <c r="BQ167" s="180" t="str">
        <f t="shared" si="136"/>
        <v/>
      </c>
      <c r="BR167" s="185" t="str">
        <f t="shared" si="137"/>
        <v/>
      </c>
    </row>
    <row r="168" spans="1:70" x14ac:dyDescent="0.15">
      <c r="A168" s="71" t="str">
        <f>IF(C168="","",COUNTA($C$10:C168))</f>
        <v/>
      </c>
      <c r="B168" s="598"/>
      <c r="C168" s="598"/>
      <c r="D168" s="613"/>
      <c r="E168" s="614"/>
      <c r="F168" s="601"/>
      <c r="G168" s="601"/>
      <c r="H168" s="203" t="str">
        <f t="shared" si="138"/>
        <v/>
      </c>
      <c r="I168" s="602"/>
      <c r="J168" s="602"/>
      <c r="K168" s="58" t="str">
        <f t="shared" si="147"/>
        <v/>
      </c>
      <c r="L168" s="58" t="str">
        <f t="shared" si="148"/>
        <v/>
      </c>
      <c r="M168" s="58" t="str">
        <f t="shared" si="149"/>
        <v/>
      </c>
      <c r="N168" s="58" t="str">
        <f t="shared" si="150"/>
        <v/>
      </c>
      <c r="O168" s="211" t="str">
        <f>IF($C168="","",VLOOKUP($K168,'2.年齢給'!$B$7:$C$53,2))</f>
        <v/>
      </c>
      <c r="P168" s="211" t="str">
        <f>IF($C168="","",INDEX('6.参照データ'!$D$6:$AW$36,MATCH($F168,'6.参照データ'!$D$6:$D$36,0),MATCH($H168,'6.参照データ'!$D$6:$AW$6,0)))</f>
        <v/>
      </c>
      <c r="Q168" s="603" t="s">
        <v>71</v>
      </c>
      <c r="R168" s="603"/>
      <c r="S168" s="61" t="str">
        <f t="shared" si="139"/>
        <v/>
      </c>
      <c r="T168" s="604"/>
      <c r="U168" s="604"/>
      <c r="V168" s="604"/>
      <c r="W168" s="604"/>
      <c r="X168" s="65" t="str">
        <f t="shared" si="116"/>
        <v/>
      </c>
      <c r="Y168" s="67" t="str">
        <f t="shared" si="117"/>
        <v/>
      </c>
      <c r="Z168" s="131" t="str">
        <f t="shared" si="118"/>
        <v/>
      </c>
      <c r="AA168" s="131" t="str">
        <f t="shared" si="119"/>
        <v/>
      </c>
      <c r="AB168" s="39" t="str">
        <f>IF($C168="","",IF($Z168&gt;$AA$7,0,VLOOKUP($Z168,'2.年齢給'!$B$7:$C$53,2)))</f>
        <v/>
      </c>
      <c r="AC168" s="125" t="str">
        <f t="shared" si="120"/>
        <v/>
      </c>
      <c r="AD168" s="606"/>
      <c r="AE168" s="77" t="str">
        <f t="shared" si="140"/>
        <v/>
      </c>
      <c r="AF168" s="27" t="str">
        <f t="shared" si="121"/>
        <v/>
      </c>
      <c r="AG168" s="27" t="str">
        <f>IF($AE168="","",VLOOKUP($AE168,'4.号俸表設計'!$V$4:$AF$13,10,FALSE))</f>
        <v/>
      </c>
      <c r="AH168" s="27" t="str">
        <f t="shared" si="141"/>
        <v/>
      </c>
      <c r="AI168" s="27" t="str">
        <f t="shared" si="122"/>
        <v/>
      </c>
      <c r="AJ168" s="27" t="str">
        <f t="shared" si="142"/>
        <v/>
      </c>
      <c r="AK168" s="33" t="str">
        <f>IF($C168="","",INDEX('6.参照データ'!$D$6:$AW$36,MATCH($AI168,'6.参照データ'!$D$6:$D$36,0),MATCH($AJ168,'6.参照データ'!$D$6:$AW$6,0)))</f>
        <v/>
      </c>
      <c r="AL168" s="33" t="str">
        <f t="shared" si="123"/>
        <v/>
      </c>
      <c r="AM168" s="27" t="str">
        <f t="shared" si="143"/>
        <v/>
      </c>
      <c r="AN168" s="606"/>
      <c r="AO168" s="168" t="str">
        <f t="shared" si="144"/>
        <v/>
      </c>
      <c r="AP168" s="27" t="str">
        <f t="shared" si="145"/>
        <v/>
      </c>
      <c r="AQ168" s="31" t="str">
        <f>IF($C168="","",IF($AD168="","",IF($AO168=AM168,0,VLOOKUP($AO168,'4.号俸表設計'!$V$20:$X$29,3,FALSE)-VLOOKUP('1.メイン'!$AM168,'4.号俸表設計'!$V$20:$X$29,3,FALSE))))</f>
        <v/>
      </c>
      <c r="AR168" s="27" t="str">
        <f>IF($C168="","",IF($AM168=$AO168,0,VLOOKUP($AO168,'4.号俸表設計'!$V$4:$AF$13,2,FALSE)))</f>
        <v/>
      </c>
      <c r="AS168" s="27" t="str">
        <f t="shared" si="124"/>
        <v/>
      </c>
      <c r="AT168" s="27" t="str">
        <f>IF($AO168="","",IF($AS168=0,0,ROUNDUP($AS168/VLOOKUP('1.メイン'!$AO168,'4.号俸表設計'!$V$4:$AF$13,3,FALSE),0)+1))</f>
        <v/>
      </c>
      <c r="AU168" s="27" t="str">
        <f t="shared" si="125"/>
        <v/>
      </c>
      <c r="AV168" s="31" t="str">
        <f>IF($AO168="","",($AU168-1)*VLOOKUP($AO168,'4.号俸表設計'!$V$4:$AF$13,3,FALSE))</f>
        <v/>
      </c>
      <c r="AW168" s="31" t="str">
        <f t="shared" si="146"/>
        <v/>
      </c>
      <c r="AX168" s="31" t="str">
        <f>IF($AO168="","",IF($AW168&lt;=0,0,ROUNDUP($AW168/VLOOKUP($AO168,'4.号俸表設計'!$V$4:$AF$13,6,FALSE),0)))</f>
        <v/>
      </c>
      <c r="AY168" s="31" t="str">
        <f t="shared" si="126"/>
        <v/>
      </c>
      <c r="AZ168" s="168" t="str">
        <f t="shared" si="127"/>
        <v/>
      </c>
      <c r="BA168" s="27" t="str">
        <f>IF($AO168="","",VLOOKUP($AO168,'4.号俸表設計'!$V$4:$AF$13,9,FALSE))</f>
        <v/>
      </c>
      <c r="BB168" s="27" t="str">
        <f>IF($AO168="","",VLOOKUP($AO168,'4.号俸表設計'!$V$4:$AF$13,10,FALSE))</f>
        <v/>
      </c>
      <c r="BC168" s="33" t="str">
        <f>IF($C168="","",INDEX('6.参照データ'!$D$6:$AW$35,MATCH($AZ168,'6.参照データ'!$D$6:$D$35,0),MATCH($AP168,'6.参照データ'!$D$6:$AW$6,0)))</f>
        <v/>
      </c>
      <c r="BD168" s="33" t="str">
        <f t="shared" si="128"/>
        <v/>
      </c>
      <c r="BE168" s="33" t="str">
        <f t="shared" si="129"/>
        <v/>
      </c>
      <c r="BF168" s="607"/>
      <c r="BG168" s="33" t="str">
        <f t="shared" si="130"/>
        <v/>
      </c>
      <c r="BH168" s="33" t="str">
        <f t="shared" si="131"/>
        <v/>
      </c>
      <c r="BI168" s="33" t="str">
        <f t="shared" si="132"/>
        <v/>
      </c>
      <c r="BJ168" s="148" t="str">
        <f t="shared" si="133"/>
        <v/>
      </c>
      <c r="BK168" s="604"/>
      <c r="BL168" s="604"/>
      <c r="BM168" s="604"/>
      <c r="BN168" s="604"/>
      <c r="BO168" s="151" t="str">
        <f t="shared" si="134"/>
        <v/>
      </c>
      <c r="BP168" s="33" t="str">
        <f t="shared" si="135"/>
        <v/>
      </c>
      <c r="BQ168" s="180" t="str">
        <f t="shared" si="136"/>
        <v/>
      </c>
      <c r="BR168" s="185" t="str">
        <f t="shared" si="137"/>
        <v/>
      </c>
    </row>
    <row r="169" spans="1:70" x14ac:dyDescent="0.15">
      <c r="A169" s="71" t="str">
        <f>IF(C169="","",COUNTA($C$10:C169))</f>
        <v/>
      </c>
      <c r="B169" s="598"/>
      <c r="C169" s="598"/>
      <c r="D169" s="613"/>
      <c r="E169" s="614"/>
      <c r="F169" s="601"/>
      <c r="G169" s="601"/>
      <c r="H169" s="203" t="str">
        <f t="shared" si="138"/>
        <v/>
      </c>
      <c r="I169" s="602"/>
      <c r="J169" s="602"/>
      <c r="K169" s="58" t="str">
        <f t="shared" si="147"/>
        <v/>
      </c>
      <c r="L169" s="58" t="str">
        <f t="shared" si="148"/>
        <v/>
      </c>
      <c r="M169" s="58" t="str">
        <f t="shared" si="149"/>
        <v/>
      </c>
      <c r="N169" s="58" t="str">
        <f t="shared" si="150"/>
        <v/>
      </c>
      <c r="O169" s="211" t="str">
        <f>IF($C169="","",VLOOKUP($K169,'2.年齢給'!$B$7:$C$53,2))</f>
        <v/>
      </c>
      <c r="P169" s="211" t="str">
        <f>IF($C169="","",INDEX('6.参照データ'!$D$6:$AW$36,MATCH($F169,'6.参照データ'!$D$6:$D$36,0),MATCH($H169,'6.参照データ'!$D$6:$AW$6,0)))</f>
        <v/>
      </c>
      <c r="Q169" s="603" t="s">
        <v>71</v>
      </c>
      <c r="R169" s="603"/>
      <c r="S169" s="61" t="str">
        <f t="shared" si="139"/>
        <v/>
      </c>
      <c r="T169" s="604"/>
      <c r="U169" s="604"/>
      <c r="V169" s="604"/>
      <c r="W169" s="604"/>
      <c r="X169" s="65" t="str">
        <f t="shared" si="116"/>
        <v/>
      </c>
      <c r="Y169" s="67" t="str">
        <f t="shared" si="117"/>
        <v/>
      </c>
      <c r="Z169" s="131" t="str">
        <f t="shared" si="118"/>
        <v/>
      </c>
      <c r="AA169" s="131" t="str">
        <f t="shared" si="119"/>
        <v/>
      </c>
      <c r="AB169" s="39" t="str">
        <f>IF($C169="","",IF($Z169&gt;$AA$7,0,VLOOKUP($Z169,'2.年齢給'!$B$7:$C$53,2)))</f>
        <v/>
      </c>
      <c r="AC169" s="125" t="str">
        <f t="shared" si="120"/>
        <v/>
      </c>
      <c r="AD169" s="606"/>
      <c r="AE169" s="77" t="str">
        <f t="shared" si="140"/>
        <v/>
      </c>
      <c r="AF169" s="27" t="str">
        <f t="shared" si="121"/>
        <v/>
      </c>
      <c r="AG169" s="27" t="str">
        <f>IF($AE169="","",VLOOKUP($AE169,'4.号俸表設計'!$V$4:$AF$13,10,FALSE))</f>
        <v/>
      </c>
      <c r="AH169" s="27" t="str">
        <f t="shared" si="141"/>
        <v/>
      </c>
      <c r="AI169" s="27" t="str">
        <f t="shared" si="122"/>
        <v/>
      </c>
      <c r="AJ169" s="27" t="str">
        <f t="shared" si="142"/>
        <v/>
      </c>
      <c r="AK169" s="33" t="str">
        <f>IF($C169="","",INDEX('6.参照データ'!$D$6:$AW$36,MATCH($AI169,'6.参照データ'!$D$6:$D$36,0),MATCH($AJ169,'6.参照データ'!$D$6:$AW$6,0)))</f>
        <v/>
      </c>
      <c r="AL169" s="33" t="str">
        <f t="shared" si="123"/>
        <v/>
      </c>
      <c r="AM169" s="27" t="str">
        <f t="shared" si="143"/>
        <v/>
      </c>
      <c r="AN169" s="606"/>
      <c r="AO169" s="168" t="str">
        <f t="shared" si="144"/>
        <v/>
      </c>
      <c r="AP169" s="27" t="str">
        <f t="shared" si="145"/>
        <v/>
      </c>
      <c r="AQ169" s="31" t="str">
        <f>IF($C169="","",IF($AD169="","",IF($AO169=AM169,0,VLOOKUP($AO169,'4.号俸表設計'!$V$20:$X$29,3,FALSE)-VLOOKUP('1.メイン'!$AM169,'4.号俸表設計'!$V$20:$X$29,3,FALSE))))</f>
        <v/>
      </c>
      <c r="AR169" s="27" t="str">
        <f>IF($C169="","",IF($AM169=$AO169,0,VLOOKUP($AO169,'4.号俸表設計'!$V$4:$AF$13,2,FALSE)))</f>
        <v/>
      </c>
      <c r="AS169" s="27" t="str">
        <f t="shared" si="124"/>
        <v/>
      </c>
      <c r="AT169" s="27" t="str">
        <f>IF($AO169="","",IF($AS169=0,0,ROUNDUP($AS169/VLOOKUP('1.メイン'!$AO169,'4.号俸表設計'!$V$4:$AF$13,3,FALSE),0)+1))</f>
        <v/>
      </c>
      <c r="AU169" s="27" t="str">
        <f t="shared" si="125"/>
        <v/>
      </c>
      <c r="AV169" s="31" t="str">
        <f>IF($AO169="","",($AU169-1)*VLOOKUP($AO169,'4.号俸表設計'!$V$4:$AF$13,3,FALSE))</f>
        <v/>
      </c>
      <c r="AW169" s="31" t="str">
        <f t="shared" si="146"/>
        <v/>
      </c>
      <c r="AX169" s="31" t="str">
        <f>IF($AO169="","",IF($AW169&lt;=0,0,ROUNDUP($AW169/VLOOKUP($AO169,'4.号俸表設計'!$V$4:$AF$13,6,FALSE),0)))</f>
        <v/>
      </c>
      <c r="AY169" s="31" t="str">
        <f t="shared" si="126"/>
        <v/>
      </c>
      <c r="AZ169" s="168" t="str">
        <f t="shared" si="127"/>
        <v/>
      </c>
      <c r="BA169" s="27" t="str">
        <f>IF($AO169="","",VLOOKUP($AO169,'4.号俸表設計'!$V$4:$AF$13,9,FALSE))</f>
        <v/>
      </c>
      <c r="BB169" s="27" t="str">
        <f>IF($AO169="","",VLOOKUP($AO169,'4.号俸表設計'!$V$4:$AF$13,10,FALSE))</f>
        <v/>
      </c>
      <c r="BC169" s="33" t="str">
        <f>IF($C169="","",INDEX('6.参照データ'!$D$6:$AW$35,MATCH($AZ169,'6.参照データ'!$D$6:$D$35,0),MATCH($AP169,'6.参照データ'!$D$6:$AW$6,0)))</f>
        <v/>
      </c>
      <c r="BD169" s="33" t="str">
        <f t="shared" si="128"/>
        <v/>
      </c>
      <c r="BE169" s="33" t="str">
        <f t="shared" si="129"/>
        <v/>
      </c>
      <c r="BF169" s="607"/>
      <c r="BG169" s="33" t="str">
        <f t="shared" si="130"/>
        <v/>
      </c>
      <c r="BH169" s="33" t="str">
        <f t="shared" si="131"/>
        <v/>
      </c>
      <c r="BI169" s="33" t="str">
        <f t="shared" si="132"/>
        <v/>
      </c>
      <c r="BJ169" s="148" t="str">
        <f t="shared" si="133"/>
        <v/>
      </c>
      <c r="BK169" s="604"/>
      <c r="BL169" s="604"/>
      <c r="BM169" s="604"/>
      <c r="BN169" s="604"/>
      <c r="BO169" s="151" t="str">
        <f t="shared" si="134"/>
        <v/>
      </c>
      <c r="BP169" s="33" t="str">
        <f t="shared" si="135"/>
        <v/>
      </c>
      <c r="BQ169" s="180" t="str">
        <f t="shared" si="136"/>
        <v/>
      </c>
      <c r="BR169" s="185" t="str">
        <f t="shared" si="137"/>
        <v/>
      </c>
    </row>
    <row r="170" spans="1:70" x14ac:dyDescent="0.15">
      <c r="A170" s="71" t="str">
        <f>IF(C170="","",COUNTA($C$10:C170))</f>
        <v/>
      </c>
      <c r="B170" s="598"/>
      <c r="C170" s="598"/>
      <c r="D170" s="613"/>
      <c r="E170" s="614"/>
      <c r="F170" s="601"/>
      <c r="G170" s="601"/>
      <c r="H170" s="203" t="str">
        <f t="shared" si="138"/>
        <v/>
      </c>
      <c r="I170" s="602"/>
      <c r="J170" s="602"/>
      <c r="K170" s="58" t="str">
        <f t="shared" si="147"/>
        <v/>
      </c>
      <c r="L170" s="58" t="str">
        <f t="shared" si="148"/>
        <v/>
      </c>
      <c r="M170" s="58" t="str">
        <f t="shared" si="149"/>
        <v/>
      </c>
      <c r="N170" s="58" t="str">
        <f t="shared" si="150"/>
        <v/>
      </c>
      <c r="O170" s="211" t="str">
        <f>IF($C170="","",VLOOKUP($K170,'2.年齢給'!$B$7:$C$53,2))</f>
        <v/>
      </c>
      <c r="P170" s="211" t="str">
        <f>IF($C170="","",INDEX('6.参照データ'!$D$6:$AW$36,MATCH($F170,'6.参照データ'!$D$6:$D$36,0),MATCH($H170,'6.参照データ'!$D$6:$AW$6,0)))</f>
        <v/>
      </c>
      <c r="Q170" s="603" t="s">
        <v>71</v>
      </c>
      <c r="R170" s="603"/>
      <c r="S170" s="61" t="str">
        <f t="shared" si="139"/>
        <v/>
      </c>
      <c r="T170" s="604"/>
      <c r="U170" s="604"/>
      <c r="V170" s="604"/>
      <c r="W170" s="604"/>
      <c r="X170" s="65" t="str">
        <f t="shared" ref="X170:X201" si="151">IF(C170="","",SUM(T170:W170))</f>
        <v/>
      </c>
      <c r="Y170" s="67" t="str">
        <f t="shared" ref="Y170:Y201" si="152">IF(C170="","",S170+X170)</f>
        <v/>
      </c>
      <c r="Z170" s="131" t="str">
        <f t="shared" ref="Z170:Z201" si="153">IF($I170="","",DATEDIF($I170-1,$Z$5,"Y"))</f>
        <v/>
      </c>
      <c r="AA170" s="131" t="str">
        <f t="shared" ref="AA170:AA201" si="154">IF($I170="","",DATEDIF($I170-1,$Z$5,"Ym"))</f>
        <v/>
      </c>
      <c r="AB170" s="39" t="str">
        <f>IF($C170="","",IF($Z170&gt;$AA$7,0,VLOOKUP($Z170,'2.年齢給'!$B$7:$C$53,2)))</f>
        <v/>
      </c>
      <c r="AC170" s="125" t="str">
        <f t="shared" ref="AC170:AC201" si="155">IF($C170="","",IF($Z170=$AA$7,"",$AB170-$O170))</f>
        <v/>
      </c>
      <c r="AD170" s="606"/>
      <c r="AE170" s="77" t="str">
        <f t="shared" si="140"/>
        <v/>
      </c>
      <c r="AF170" s="27" t="str">
        <f t="shared" ref="AF170:AF201" si="156">IF($C170="","",$F170)</f>
        <v/>
      </c>
      <c r="AG170" s="27" t="str">
        <f>IF($AE170="","",VLOOKUP($AE170,'4.号俸表設計'!$V$4:$AF$13,10,FALSE))</f>
        <v/>
      </c>
      <c r="AH170" s="27" t="str">
        <f t="shared" si="141"/>
        <v/>
      </c>
      <c r="AI170" s="27" t="str">
        <f t="shared" ref="AI170:AI201" si="157">IF($C170="","",IF($AE170="","",IF($AF170+$AH170&gt;=$AG170,$AG170,$AF170+$AH170)))</f>
        <v/>
      </c>
      <c r="AJ170" s="27" t="str">
        <f t="shared" si="142"/>
        <v/>
      </c>
      <c r="AK170" s="33" t="str">
        <f>IF($C170="","",INDEX('6.参照データ'!$D$6:$AW$36,MATCH($AI170,'6.参照データ'!$D$6:$D$36,0),MATCH($AJ170,'6.参照データ'!$D$6:$AW$6,0)))</f>
        <v/>
      </c>
      <c r="AL170" s="33" t="str">
        <f t="shared" ref="AL170:AL201" si="158">IF($C170="","",IF($AD170="","",$AK170-$P170))</f>
        <v/>
      </c>
      <c r="AM170" s="27" t="str">
        <f t="shared" si="143"/>
        <v/>
      </c>
      <c r="AN170" s="606"/>
      <c r="AO170" s="168" t="str">
        <f t="shared" si="144"/>
        <v/>
      </c>
      <c r="AP170" s="27" t="str">
        <f t="shared" si="145"/>
        <v/>
      </c>
      <c r="AQ170" s="31" t="str">
        <f>IF($C170="","",IF($AD170="","",IF($AO170=AM170,0,VLOOKUP($AO170,'4.号俸表設計'!$V$20:$X$29,3,FALSE)-VLOOKUP('1.メイン'!$AM170,'4.号俸表設計'!$V$20:$X$29,3,FALSE))))</f>
        <v/>
      </c>
      <c r="AR170" s="27" t="str">
        <f>IF($C170="","",IF($AM170=$AO170,0,VLOOKUP($AO170,'4.号俸表設計'!$V$4:$AF$13,2,FALSE)))</f>
        <v/>
      </c>
      <c r="AS170" s="27" t="str">
        <f t="shared" ref="AS170:AS201" si="159">IF($C170="","",IF($AM170=AO170,0,$AK170-$AR170+$AQ170))</f>
        <v/>
      </c>
      <c r="AT170" s="27" t="str">
        <f>IF($AO170="","",IF($AS170=0,0,ROUNDUP($AS170/VLOOKUP('1.メイン'!$AO170,'4.号俸表設計'!$V$4:$AF$13,3,FALSE),0)+1))</f>
        <v/>
      </c>
      <c r="AU170" s="27" t="str">
        <f t="shared" ref="AU170:AU201" si="160">IF($AO170="","",IF($AM170=$AO170,0,IF($AT170&lt;=0,1,IF($AT170&gt;=$BA170,$BA170,$AT170))))</f>
        <v/>
      </c>
      <c r="AV170" s="31" t="str">
        <f>IF($AO170="","",($AU170-1)*VLOOKUP($AO170,'4.号俸表設計'!$V$4:$AF$13,3,FALSE))</f>
        <v/>
      </c>
      <c r="AW170" s="31" t="str">
        <f t="shared" si="146"/>
        <v/>
      </c>
      <c r="AX170" s="31" t="str">
        <f>IF($AO170="","",IF($AW170&lt;=0,0,ROUNDUP($AW170/VLOOKUP($AO170,'4.号俸表設計'!$V$4:$AF$13,6,FALSE),0)))</f>
        <v/>
      </c>
      <c r="AY170" s="31" t="str">
        <f t="shared" ref="AY170:AY201" si="161">IF($AO170="","",IF($AU170+$AX170&gt;=$BB170,$BB170,$AU170+$AX170))</f>
        <v/>
      </c>
      <c r="AZ170" s="168" t="str">
        <f t="shared" ref="AZ170:AZ201" si="162">IF($C170="","",IF($AM170=$AO170,$AI170,$AY170))</f>
        <v/>
      </c>
      <c r="BA170" s="27" t="str">
        <f>IF($AO170="","",VLOOKUP($AO170,'4.号俸表設計'!$V$4:$AF$13,9,FALSE))</f>
        <v/>
      </c>
      <c r="BB170" s="27" t="str">
        <f>IF($AO170="","",VLOOKUP($AO170,'4.号俸表設計'!$V$4:$AF$13,10,FALSE))</f>
        <v/>
      </c>
      <c r="BC170" s="33" t="str">
        <f>IF($C170="","",INDEX('6.参照データ'!$D$6:$AW$35,MATCH($AZ170,'6.参照データ'!$D$6:$D$35,0),MATCH($AP170,'6.参照データ'!$D$6:$AW$6,0)))</f>
        <v/>
      </c>
      <c r="BD170" s="33" t="str">
        <f t="shared" ref="BD170:BD201" si="163">IF($C170="","",IF($AP170="","",$BC170-$P170))</f>
        <v/>
      </c>
      <c r="BE170" s="33" t="str">
        <f t="shared" ref="BE170:BE201" si="164">IF($AO170="","",$Q170)</f>
        <v/>
      </c>
      <c r="BF170" s="607"/>
      <c r="BG170" s="33" t="str">
        <f t="shared" ref="BG170:BG201" si="165">IF($AO170="","",$BE170+$BF170)</f>
        <v/>
      </c>
      <c r="BH170" s="33" t="str">
        <f t="shared" ref="BH170:BH201" si="166">IF($AO170="","",$AB170+$BC170+$BG170)</f>
        <v/>
      </c>
      <c r="BI170" s="33" t="str">
        <f t="shared" ref="BI170:BI201" si="167">IF($AO170="","",$BH170-$S170)</f>
        <v/>
      </c>
      <c r="BJ170" s="148" t="str">
        <f t="shared" ref="BJ170:BJ201" si="168">IF($AO170="","",$BI170/$S170)</f>
        <v/>
      </c>
      <c r="BK170" s="604"/>
      <c r="BL170" s="604"/>
      <c r="BM170" s="604"/>
      <c r="BN170" s="604"/>
      <c r="BO170" s="151" t="str">
        <f t="shared" ref="BO170:BO201" si="169">IF(AO170="","",SUM(BK170:BN170))</f>
        <v/>
      </c>
      <c r="BP170" s="33" t="str">
        <f t="shared" ref="BP170:BP201" si="170">IF($AO170="","",$BH170+$BO170)</f>
        <v/>
      </c>
      <c r="BQ170" s="180" t="str">
        <f t="shared" ref="BQ170:BQ201" si="171">IF($AO170="","",$BP170-$Y170)</f>
        <v/>
      </c>
      <c r="BR170" s="185" t="str">
        <f t="shared" ref="BR170:BR201" si="172">IF($AO170="","",$BQ170/$Y170)</f>
        <v/>
      </c>
    </row>
    <row r="171" spans="1:70" x14ac:dyDescent="0.15">
      <c r="A171" s="71" t="str">
        <f>IF(C171="","",COUNTA($C$10:C171))</f>
        <v/>
      </c>
      <c r="B171" s="598"/>
      <c r="C171" s="598"/>
      <c r="D171" s="613"/>
      <c r="E171" s="614"/>
      <c r="F171" s="601"/>
      <c r="G171" s="601"/>
      <c r="H171" s="203" t="str">
        <f t="shared" si="138"/>
        <v/>
      </c>
      <c r="I171" s="602"/>
      <c r="J171" s="602"/>
      <c r="K171" s="58" t="str">
        <f t="shared" si="147"/>
        <v/>
      </c>
      <c r="L171" s="58" t="str">
        <f t="shared" si="148"/>
        <v/>
      </c>
      <c r="M171" s="58" t="str">
        <f t="shared" si="149"/>
        <v/>
      </c>
      <c r="N171" s="58" t="str">
        <f t="shared" si="150"/>
        <v/>
      </c>
      <c r="O171" s="211" t="str">
        <f>IF($C171="","",VLOOKUP($K171,'2.年齢給'!$B$7:$C$53,2))</f>
        <v/>
      </c>
      <c r="P171" s="211" t="str">
        <f>IF($C171="","",INDEX('6.参照データ'!$D$6:$AW$36,MATCH($F171,'6.参照データ'!$D$6:$D$36,0),MATCH($H171,'6.参照データ'!$D$6:$AW$6,0)))</f>
        <v/>
      </c>
      <c r="Q171" s="603" t="s">
        <v>71</v>
      </c>
      <c r="R171" s="603"/>
      <c r="S171" s="61" t="str">
        <f t="shared" si="139"/>
        <v/>
      </c>
      <c r="T171" s="604"/>
      <c r="U171" s="604"/>
      <c r="V171" s="604"/>
      <c r="W171" s="604"/>
      <c r="X171" s="65" t="str">
        <f t="shared" si="151"/>
        <v/>
      </c>
      <c r="Y171" s="67" t="str">
        <f t="shared" si="152"/>
        <v/>
      </c>
      <c r="Z171" s="131" t="str">
        <f t="shared" si="153"/>
        <v/>
      </c>
      <c r="AA171" s="131" t="str">
        <f t="shared" si="154"/>
        <v/>
      </c>
      <c r="AB171" s="39" t="str">
        <f>IF($C171="","",IF($Z171&gt;$AA$7,0,VLOOKUP($Z171,'2.年齢給'!$B$7:$C$53,2)))</f>
        <v/>
      </c>
      <c r="AC171" s="125" t="str">
        <f t="shared" si="155"/>
        <v/>
      </c>
      <c r="AD171" s="606"/>
      <c r="AE171" s="77" t="str">
        <f t="shared" si="140"/>
        <v/>
      </c>
      <c r="AF171" s="27" t="str">
        <f t="shared" si="156"/>
        <v/>
      </c>
      <c r="AG171" s="27" t="str">
        <f>IF($AE171="","",VLOOKUP($AE171,'4.号俸表設計'!$V$4:$AF$13,10,FALSE))</f>
        <v/>
      </c>
      <c r="AH171" s="27" t="str">
        <f t="shared" si="141"/>
        <v/>
      </c>
      <c r="AI171" s="27" t="str">
        <f t="shared" si="157"/>
        <v/>
      </c>
      <c r="AJ171" s="27" t="str">
        <f t="shared" si="142"/>
        <v/>
      </c>
      <c r="AK171" s="33" t="str">
        <f>IF($C171="","",INDEX('6.参照データ'!$D$6:$AW$36,MATCH($AI171,'6.参照データ'!$D$6:$D$36,0),MATCH($AJ171,'6.参照データ'!$D$6:$AW$6,0)))</f>
        <v/>
      </c>
      <c r="AL171" s="33" t="str">
        <f t="shared" si="158"/>
        <v/>
      </c>
      <c r="AM171" s="27" t="str">
        <f t="shared" si="143"/>
        <v/>
      </c>
      <c r="AN171" s="606"/>
      <c r="AO171" s="168" t="str">
        <f t="shared" si="144"/>
        <v/>
      </c>
      <c r="AP171" s="27" t="str">
        <f t="shared" si="145"/>
        <v/>
      </c>
      <c r="AQ171" s="31" t="str">
        <f>IF($C171="","",IF($AD171="","",IF($AO171=AM171,0,VLOOKUP($AO171,'4.号俸表設計'!$V$20:$X$29,3,FALSE)-VLOOKUP('1.メイン'!$AM171,'4.号俸表設計'!$V$20:$X$29,3,FALSE))))</f>
        <v/>
      </c>
      <c r="AR171" s="27" t="str">
        <f>IF($C171="","",IF($AM171=$AO171,0,VLOOKUP($AO171,'4.号俸表設計'!$V$4:$AF$13,2,FALSE)))</f>
        <v/>
      </c>
      <c r="AS171" s="27" t="str">
        <f t="shared" si="159"/>
        <v/>
      </c>
      <c r="AT171" s="27" t="str">
        <f>IF($AO171="","",IF($AS171=0,0,ROUNDUP($AS171/VLOOKUP('1.メイン'!$AO171,'4.号俸表設計'!$V$4:$AF$13,3,FALSE),0)+1))</f>
        <v/>
      </c>
      <c r="AU171" s="27" t="str">
        <f t="shared" si="160"/>
        <v/>
      </c>
      <c r="AV171" s="31" t="str">
        <f>IF($AO171="","",($AU171-1)*VLOOKUP($AO171,'4.号俸表設計'!$V$4:$AF$13,3,FALSE))</f>
        <v/>
      </c>
      <c r="AW171" s="31" t="str">
        <f t="shared" si="146"/>
        <v/>
      </c>
      <c r="AX171" s="31" t="str">
        <f>IF($AO171="","",IF($AW171&lt;=0,0,ROUNDUP($AW171/VLOOKUP($AO171,'4.号俸表設計'!$V$4:$AF$13,6,FALSE),0)))</f>
        <v/>
      </c>
      <c r="AY171" s="31" t="str">
        <f t="shared" si="161"/>
        <v/>
      </c>
      <c r="AZ171" s="168" t="str">
        <f t="shared" si="162"/>
        <v/>
      </c>
      <c r="BA171" s="27" t="str">
        <f>IF($AO171="","",VLOOKUP($AO171,'4.号俸表設計'!$V$4:$AF$13,9,FALSE))</f>
        <v/>
      </c>
      <c r="BB171" s="27" t="str">
        <f>IF($AO171="","",VLOOKUP($AO171,'4.号俸表設計'!$V$4:$AF$13,10,FALSE))</f>
        <v/>
      </c>
      <c r="BC171" s="33" t="str">
        <f>IF($C171="","",INDEX('6.参照データ'!$D$6:$AW$35,MATCH($AZ171,'6.参照データ'!$D$6:$D$35,0),MATCH($AP171,'6.参照データ'!$D$6:$AW$6,0)))</f>
        <v/>
      </c>
      <c r="BD171" s="33" t="str">
        <f t="shared" si="163"/>
        <v/>
      </c>
      <c r="BE171" s="33" t="str">
        <f t="shared" si="164"/>
        <v/>
      </c>
      <c r="BF171" s="607"/>
      <c r="BG171" s="33" t="str">
        <f t="shared" si="165"/>
        <v/>
      </c>
      <c r="BH171" s="33" t="str">
        <f t="shared" si="166"/>
        <v/>
      </c>
      <c r="BI171" s="33" t="str">
        <f t="shared" si="167"/>
        <v/>
      </c>
      <c r="BJ171" s="148" t="str">
        <f t="shared" si="168"/>
        <v/>
      </c>
      <c r="BK171" s="604"/>
      <c r="BL171" s="604"/>
      <c r="BM171" s="604"/>
      <c r="BN171" s="604"/>
      <c r="BO171" s="151" t="str">
        <f t="shared" si="169"/>
        <v/>
      </c>
      <c r="BP171" s="33" t="str">
        <f t="shared" si="170"/>
        <v/>
      </c>
      <c r="BQ171" s="180" t="str">
        <f t="shared" si="171"/>
        <v/>
      </c>
      <c r="BR171" s="185" t="str">
        <f t="shared" si="172"/>
        <v/>
      </c>
    </row>
    <row r="172" spans="1:70" x14ac:dyDescent="0.15">
      <c r="A172" s="71" t="str">
        <f>IF(C172="","",COUNTA($C$10:C172))</f>
        <v/>
      </c>
      <c r="B172" s="598"/>
      <c r="C172" s="598"/>
      <c r="D172" s="613"/>
      <c r="E172" s="614"/>
      <c r="F172" s="601"/>
      <c r="G172" s="601"/>
      <c r="H172" s="203" t="str">
        <f t="shared" si="138"/>
        <v/>
      </c>
      <c r="I172" s="602"/>
      <c r="J172" s="602"/>
      <c r="K172" s="58" t="str">
        <f t="shared" si="147"/>
        <v/>
      </c>
      <c r="L172" s="58" t="str">
        <f t="shared" si="148"/>
        <v/>
      </c>
      <c r="M172" s="58" t="str">
        <f t="shared" si="149"/>
        <v/>
      </c>
      <c r="N172" s="58" t="str">
        <f t="shared" si="150"/>
        <v/>
      </c>
      <c r="O172" s="211" t="str">
        <f>IF($C172="","",VLOOKUP($K172,'2.年齢給'!$B$7:$C$53,2))</f>
        <v/>
      </c>
      <c r="P172" s="211" t="str">
        <f>IF($C172="","",INDEX('6.参照データ'!$D$6:$AW$36,MATCH($F172,'6.参照データ'!$D$6:$D$36,0),MATCH($H172,'6.参照データ'!$D$6:$AW$6,0)))</f>
        <v/>
      </c>
      <c r="Q172" s="603" t="s">
        <v>71</v>
      </c>
      <c r="R172" s="603"/>
      <c r="S172" s="61" t="str">
        <f t="shared" si="139"/>
        <v/>
      </c>
      <c r="T172" s="604"/>
      <c r="U172" s="604"/>
      <c r="V172" s="604"/>
      <c r="W172" s="604"/>
      <c r="X172" s="65" t="str">
        <f t="shared" si="151"/>
        <v/>
      </c>
      <c r="Y172" s="67" t="str">
        <f t="shared" si="152"/>
        <v/>
      </c>
      <c r="Z172" s="131" t="str">
        <f t="shared" si="153"/>
        <v/>
      </c>
      <c r="AA172" s="131" t="str">
        <f t="shared" si="154"/>
        <v/>
      </c>
      <c r="AB172" s="39" t="str">
        <f>IF($C172="","",IF($Z172&gt;$AA$7,0,VLOOKUP($Z172,'2.年齢給'!$B$7:$C$53,2)))</f>
        <v/>
      </c>
      <c r="AC172" s="125" t="str">
        <f t="shared" si="155"/>
        <v/>
      </c>
      <c r="AD172" s="606"/>
      <c r="AE172" s="77" t="str">
        <f t="shared" si="140"/>
        <v/>
      </c>
      <c r="AF172" s="27" t="str">
        <f t="shared" si="156"/>
        <v/>
      </c>
      <c r="AG172" s="27" t="str">
        <f>IF($AE172="","",VLOOKUP($AE172,'4.号俸表設計'!$V$4:$AF$13,10,FALSE))</f>
        <v/>
      </c>
      <c r="AH172" s="27" t="str">
        <f t="shared" si="141"/>
        <v/>
      </c>
      <c r="AI172" s="27" t="str">
        <f t="shared" si="157"/>
        <v/>
      </c>
      <c r="AJ172" s="27" t="str">
        <f t="shared" si="142"/>
        <v/>
      </c>
      <c r="AK172" s="33" t="str">
        <f>IF($C172="","",INDEX('6.参照データ'!$D$6:$AW$36,MATCH($AI172,'6.参照データ'!$D$6:$D$36,0),MATCH($AJ172,'6.参照データ'!$D$6:$AW$6,0)))</f>
        <v/>
      </c>
      <c r="AL172" s="33" t="str">
        <f t="shared" si="158"/>
        <v/>
      </c>
      <c r="AM172" s="27" t="str">
        <f t="shared" si="143"/>
        <v/>
      </c>
      <c r="AN172" s="606"/>
      <c r="AO172" s="168" t="str">
        <f t="shared" si="144"/>
        <v/>
      </c>
      <c r="AP172" s="27" t="str">
        <f t="shared" si="145"/>
        <v/>
      </c>
      <c r="AQ172" s="31" t="str">
        <f>IF($C172="","",IF($AD172="","",IF($AO172=AM172,0,VLOOKUP($AO172,'4.号俸表設計'!$V$20:$X$29,3,FALSE)-VLOOKUP('1.メイン'!$AM172,'4.号俸表設計'!$V$20:$X$29,3,FALSE))))</f>
        <v/>
      </c>
      <c r="AR172" s="27" t="str">
        <f>IF($C172="","",IF($AM172=$AO172,0,VLOOKUP($AO172,'4.号俸表設計'!$V$4:$AF$13,2,FALSE)))</f>
        <v/>
      </c>
      <c r="AS172" s="27" t="str">
        <f t="shared" si="159"/>
        <v/>
      </c>
      <c r="AT172" s="27" t="str">
        <f>IF($AO172="","",IF($AS172=0,0,ROUNDUP($AS172/VLOOKUP('1.メイン'!$AO172,'4.号俸表設計'!$V$4:$AF$13,3,FALSE),0)+1))</f>
        <v/>
      </c>
      <c r="AU172" s="27" t="str">
        <f t="shared" si="160"/>
        <v/>
      </c>
      <c r="AV172" s="31" t="str">
        <f>IF($AO172="","",($AU172-1)*VLOOKUP($AO172,'4.号俸表設計'!$V$4:$AF$13,3,FALSE))</f>
        <v/>
      </c>
      <c r="AW172" s="31" t="str">
        <f t="shared" si="146"/>
        <v/>
      </c>
      <c r="AX172" s="31" t="str">
        <f>IF($AO172="","",IF($AW172&lt;=0,0,ROUNDUP($AW172/VLOOKUP($AO172,'4.号俸表設計'!$V$4:$AF$13,6,FALSE),0)))</f>
        <v/>
      </c>
      <c r="AY172" s="31" t="str">
        <f t="shared" si="161"/>
        <v/>
      </c>
      <c r="AZ172" s="168" t="str">
        <f t="shared" si="162"/>
        <v/>
      </c>
      <c r="BA172" s="27" t="str">
        <f>IF($AO172="","",VLOOKUP($AO172,'4.号俸表設計'!$V$4:$AF$13,9,FALSE))</f>
        <v/>
      </c>
      <c r="BB172" s="27" t="str">
        <f>IF($AO172="","",VLOOKUP($AO172,'4.号俸表設計'!$V$4:$AF$13,10,FALSE))</f>
        <v/>
      </c>
      <c r="BC172" s="33" t="str">
        <f>IF($C172="","",INDEX('6.参照データ'!$D$6:$AW$35,MATCH($AZ172,'6.参照データ'!$D$6:$D$35,0),MATCH($AP172,'6.参照データ'!$D$6:$AW$6,0)))</f>
        <v/>
      </c>
      <c r="BD172" s="33" t="str">
        <f t="shared" si="163"/>
        <v/>
      </c>
      <c r="BE172" s="33" t="str">
        <f t="shared" si="164"/>
        <v/>
      </c>
      <c r="BF172" s="607"/>
      <c r="BG172" s="33" t="str">
        <f t="shared" si="165"/>
        <v/>
      </c>
      <c r="BH172" s="33" t="str">
        <f t="shared" si="166"/>
        <v/>
      </c>
      <c r="BI172" s="33" t="str">
        <f t="shared" si="167"/>
        <v/>
      </c>
      <c r="BJ172" s="148" t="str">
        <f t="shared" si="168"/>
        <v/>
      </c>
      <c r="BK172" s="604"/>
      <c r="BL172" s="604"/>
      <c r="BM172" s="604"/>
      <c r="BN172" s="604"/>
      <c r="BO172" s="151" t="str">
        <f t="shared" si="169"/>
        <v/>
      </c>
      <c r="BP172" s="33" t="str">
        <f t="shared" si="170"/>
        <v/>
      </c>
      <c r="BQ172" s="180" t="str">
        <f t="shared" si="171"/>
        <v/>
      </c>
      <c r="BR172" s="185" t="str">
        <f t="shared" si="172"/>
        <v/>
      </c>
    </row>
    <row r="173" spans="1:70" x14ac:dyDescent="0.15">
      <c r="A173" s="71" t="str">
        <f>IF(C173="","",COUNTA($C$10:C173))</f>
        <v/>
      </c>
      <c r="B173" s="598"/>
      <c r="C173" s="598"/>
      <c r="D173" s="613"/>
      <c r="E173" s="614"/>
      <c r="F173" s="601"/>
      <c r="G173" s="601"/>
      <c r="H173" s="203" t="str">
        <f t="shared" si="138"/>
        <v/>
      </c>
      <c r="I173" s="602"/>
      <c r="J173" s="602"/>
      <c r="K173" s="58" t="str">
        <f t="shared" si="147"/>
        <v/>
      </c>
      <c r="L173" s="58" t="str">
        <f t="shared" si="148"/>
        <v/>
      </c>
      <c r="M173" s="58" t="str">
        <f t="shared" si="149"/>
        <v/>
      </c>
      <c r="N173" s="58" t="str">
        <f t="shared" si="150"/>
        <v/>
      </c>
      <c r="O173" s="211" t="str">
        <f>IF($C173="","",VLOOKUP($K173,'2.年齢給'!$B$7:$C$53,2))</f>
        <v/>
      </c>
      <c r="P173" s="211" t="str">
        <f>IF($C173="","",INDEX('6.参照データ'!$D$6:$AW$36,MATCH($F173,'6.参照データ'!$D$6:$D$36,0),MATCH($H173,'6.参照データ'!$D$6:$AW$6,0)))</f>
        <v/>
      </c>
      <c r="Q173" s="603" t="s">
        <v>71</v>
      </c>
      <c r="R173" s="603"/>
      <c r="S173" s="61" t="str">
        <f t="shared" si="139"/>
        <v/>
      </c>
      <c r="T173" s="604"/>
      <c r="U173" s="604"/>
      <c r="V173" s="604"/>
      <c r="W173" s="604"/>
      <c r="X173" s="65" t="str">
        <f t="shared" si="151"/>
        <v/>
      </c>
      <c r="Y173" s="67" t="str">
        <f t="shared" si="152"/>
        <v/>
      </c>
      <c r="Z173" s="131" t="str">
        <f t="shared" si="153"/>
        <v/>
      </c>
      <c r="AA173" s="131" t="str">
        <f t="shared" si="154"/>
        <v/>
      </c>
      <c r="AB173" s="39" t="str">
        <f>IF($C173="","",IF($Z173&gt;$AA$7,0,VLOOKUP($Z173,'2.年齢給'!$B$7:$C$53,2)))</f>
        <v/>
      </c>
      <c r="AC173" s="125" t="str">
        <f t="shared" si="155"/>
        <v/>
      </c>
      <c r="AD173" s="606"/>
      <c r="AE173" s="77" t="str">
        <f t="shared" si="140"/>
        <v/>
      </c>
      <c r="AF173" s="27" t="str">
        <f t="shared" si="156"/>
        <v/>
      </c>
      <c r="AG173" s="27" t="str">
        <f>IF($AE173="","",VLOOKUP($AE173,'4.号俸表設計'!$V$4:$AF$13,10,FALSE))</f>
        <v/>
      </c>
      <c r="AH173" s="27" t="str">
        <f t="shared" si="141"/>
        <v/>
      </c>
      <c r="AI173" s="27" t="str">
        <f t="shared" si="157"/>
        <v/>
      </c>
      <c r="AJ173" s="27" t="str">
        <f t="shared" si="142"/>
        <v/>
      </c>
      <c r="AK173" s="33" t="str">
        <f>IF($C173="","",INDEX('6.参照データ'!$D$6:$AW$36,MATCH($AI173,'6.参照データ'!$D$6:$D$36,0),MATCH($AJ173,'6.参照データ'!$D$6:$AW$6,0)))</f>
        <v/>
      </c>
      <c r="AL173" s="33" t="str">
        <f t="shared" si="158"/>
        <v/>
      </c>
      <c r="AM173" s="27" t="str">
        <f t="shared" si="143"/>
        <v/>
      </c>
      <c r="AN173" s="606"/>
      <c r="AO173" s="168" t="str">
        <f t="shared" si="144"/>
        <v/>
      </c>
      <c r="AP173" s="27" t="str">
        <f t="shared" si="145"/>
        <v/>
      </c>
      <c r="AQ173" s="31" t="str">
        <f>IF($C173="","",IF($AD173="","",IF($AO173=AM173,0,VLOOKUP($AO173,'4.号俸表設計'!$V$20:$X$29,3,FALSE)-VLOOKUP('1.メイン'!$AM173,'4.号俸表設計'!$V$20:$X$29,3,FALSE))))</f>
        <v/>
      </c>
      <c r="AR173" s="27" t="str">
        <f>IF($C173="","",IF($AM173=$AO173,0,VLOOKUP($AO173,'4.号俸表設計'!$V$4:$AF$13,2,FALSE)))</f>
        <v/>
      </c>
      <c r="AS173" s="27" t="str">
        <f t="shared" si="159"/>
        <v/>
      </c>
      <c r="AT173" s="27" t="str">
        <f>IF($AO173="","",IF($AS173=0,0,ROUNDUP($AS173/VLOOKUP('1.メイン'!$AO173,'4.号俸表設計'!$V$4:$AF$13,3,FALSE),0)+1))</f>
        <v/>
      </c>
      <c r="AU173" s="27" t="str">
        <f t="shared" si="160"/>
        <v/>
      </c>
      <c r="AV173" s="31" t="str">
        <f>IF($AO173="","",($AU173-1)*VLOOKUP($AO173,'4.号俸表設計'!$V$4:$AF$13,3,FALSE))</f>
        <v/>
      </c>
      <c r="AW173" s="31" t="str">
        <f t="shared" si="146"/>
        <v/>
      </c>
      <c r="AX173" s="31" t="str">
        <f>IF($AO173="","",IF($AW173&lt;=0,0,ROUNDUP($AW173/VLOOKUP($AO173,'4.号俸表設計'!$V$4:$AF$13,6,FALSE),0)))</f>
        <v/>
      </c>
      <c r="AY173" s="31" t="str">
        <f t="shared" si="161"/>
        <v/>
      </c>
      <c r="AZ173" s="168" t="str">
        <f t="shared" si="162"/>
        <v/>
      </c>
      <c r="BA173" s="27" t="str">
        <f>IF($AO173="","",VLOOKUP($AO173,'4.号俸表設計'!$V$4:$AF$13,9,FALSE))</f>
        <v/>
      </c>
      <c r="BB173" s="27" t="str">
        <f>IF($AO173="","",VLOOKUP($AO173,'4.号俸表設計'!$V$4:$AF$13,10,FALSE))</f>
        <v/>
      </c>
      <c r="BC173" s="33" t="str">
        <f>IF($C173="","",INDEX('6.参照データ'!$D$6:$AW$35,MATCH($AZ173,'6.参照データ'!$D$6:$D$35,0),MATCH($AP173,'6.参照データ'!$D$6:$AW$6,0)))</f>
        <v/>
      </c>
      <c r="BD173" s="33" t="str">
        <f t="shared" si="163"/>
        <v/>
      </c>
      <c r="BE173" s="33" t="str">
        <f t="shared" si="164"/>
        <v/>
      </c>
      <c r="BF173" s="607"/>
      <c r="BG173" s="33" t="str">
        <f t="shared" si="165"/>
        <v/>
      </c>
      <c r="BH173" s="33" t="str">
        <f t="shared" si="166"/>
        <v/>
      </c>
      <c r="BI173" s="33" t="str">
        <f t="shared" si="167"/>
        <v/>
      </c>
      <c r="BJ173" s="148" t="str">
        <f t="shared" si="168"/>
        <v/>
      </c>
      <c r="BK173" s="604"/>
      <c r="BL173" s="604"/>
      <c r="BM173" s="604"/>
      <c r="BN173" s="604"/>
      <c r="BO173" s="151" t="str">
        <f t="shared" si="169"/>
        <v/>
      </c>
      <c r="BP173" s="33" t="str">
        <f t="shared" si="170"/>
        <v/>
      </c>
      <c r="BQ173" s="180" t="str">
        <f t="shared" si="171"/>
        <v/>
      </c>
      <c r="BR173" s="185" t="str">
        <f t="shared" si="172"/>
        <v/>
      </c>
    </row>
    <row r="174" spans="1:70" x14ac:dyDescent="0.15">
      <c r="A174" s="71" t="str">
        <f>IF(C174="","",COUNTA($C$10:C174))</f>
        <v/>
      </c>
      <c r="B174" s="598"/>
      <c r="C174" s="598"/>
      <c r="D174" s="613"/>
      <c r="E174" s="614"/>
      <c r="F174" s="601"/>
      <c r="G174" s="601"/>
      <c r="H174" s="203" t="str">
        <f t="shared" si="138"/>
        <v/>
      </c>
      <c r="I174" s="602"/>
      <c r="J174" s="602"/>
      <c r="K174" s="58" t="str">
        <f t="shared" si="147"/>
        <v/>
      </c>
      <c r="L174" s="58" t="str">
        <f t="shared" si="148"/>
        <v/>
      </c>
      <c r="M174" s="58" t="str">
        <f t="shared" si="149"/>
        <v/>
      </c>
      <c r="N174" s="58" t="str">
        <f t="shared" si="150"/>
        <v/>
      </c>
      <c r="O174" s="211" t="str">
        <f>IF($C174="","",VLOOKUP($K174,'2.年齢給'!$B$7:$C$53,2))</f>
        <v/>
      </c>
      <c r="P174" s="211" t="str">
        <f>IF($C174="","",INDEX('6.参照データ'!$D$6:$AW$36,MATCH($F174,'6.参照データ'!$D$6:$D$36,0),MATCH($H174,'6.参照データ'!$D$6:$AW$6,0)))</f>
        <v/>
      </c>
      <c r="Q174" s="603" t="s">
        <v>71</v>
      </c>
      <c r="R174" s="603"/>
      <c r="S174" s="61" t="str">
        <f t="shared" si="139"/>
        <v/>
      </c>
      <c r="T174" s="604"/>
      <c r="U174" s="604"/>
      <c r="V174" s="604"/>
      <c r="W174" s="604"/>
      <c r="X174" s="65" t="str">
        <f t="shared" si="151"/>
        <v/>
      </c>
      <c r="Y174" s="67" t="str">
        <f t="shared" si="152"/>
        <v/>
      </c>
      <c r="Z174" s="131" t="str">
        <f t="shared" si="153"/>
        <v/>
      </c>
      <c r="AA174" s="131" t="str">
        <f t="shared" si="154"/>
        <v/>
      </c>
      <c r="AB174" s="39" t="str">
        <f>IF($C174="","",IF($Z174&gt;$AA$7,0,VLOOKUP($Z174,'2.年齢給'!$B$7:$C$53,2)))</f>
        <v/>
      </c>
      <c r="AC174" s="125" t="str">
        <f t="shared" si="155"/>
        <v/>
      </c>
      <c r="AD174" s="606"/>
      <c r="AE174" s="77" t="str">
        <f t="shared" si="140"/>
        <v/>
      </c>
      <c r="AF174" s="27" t="str">
        <f t="shared" si="156"/>
        <v/>
      </c>
      <c r="AG174" s="27" t="str">
        <f>IF($AE174="","",VLOOKUP($AE174,'4.号俸表設計'!$V$4:$AF$13,10,FALSE))</f>
        <v/>
      </c>
      <c r="AH174" s="27" t="str">
        <f t="shared" si="141"/>
        <v/>
      </c>
      <c r="AI174" s="27" t="str">
        <f t="shared" si="157"/>
        <v/>
      </c>
      <c r="AJ174" s="27" t="str">
        <f t="shared" si="142"/>
        <v/>
      </c>
      <c r="AK174" s="33" t="str">
        <f>IF($C174="","",INDEX('6.参照データ'!$D$6:$AW$36,MATCH($AI174,'6.参照データ'!$D$6:$D$36,0),MATCH($AJ174,'6.参照データ'!$D$6:$AW$6,0)))</f>
        <v/>
      </c>
      <c r="AL174" s="33" t="str">
        <f t="shared" si="158"/>
        <v/>
      </c>
      <c r="AM174" s="27" t="str">
        <f t="shared" si="143"/>
        <v/>
      </c>
      <c r="AN174" s="606"/>
      <c r="AO174" s="168" t="str">
        <f t="shared" si="144"/>
        <v/>
      </c>
      <c r="AP174" s="27" t="str">
        <f t="shared" si="145"/>
        <v/>
      </c>
      <c r="AQ174" s="31" t="str">
        <f>IF($C174="","",IF($AD174="","",IF($AO174=AM174,0,VLOOKUP($AO174,'4.号俸表設計'!$V$20:$X$29,3,FALSE)-VLOOKUP('1.メイン'!$AM174,'4.号俸表設計'!$V$20:$X$29,3,FALSE))))</f>
        <v/>
      </c>
      <c r="AR174" s="27" t="str">
        <f>IF($C174="","",IF($AM174=$AO174,0,VLOOKUP($AO174,'4.号俸表設計'!$V$4:$AF$13,2,FALSE)))</f>
        <v/>
      </c>
      <c r="AS174" s="27" t="str">
        <f t="shared" si="159"/>
        <v/>
      </c>
      <c r="AT174" s="27" t="str">
        <f>IF($AO174="","",IF($AS174=0,0,ROUNDUP($AS174/VLOOKUP('1.メイン'!$AO174,'4.号俸表設計'!$V$4:$AF$13,3,FALSE),0)+1))</f>
        <v/>
      </c>
      <c r="AU174" s="27" t="str">
        <f t="shared" si="160"/>
        <v/>
      </c>
      <c r="AV174" s="31" t="str">
        <f>IF($AO174="","",($AU174-1)*VLOOKUP($AO174,'4.号俸表設計'!$V$4:$AF$13,3,FALSE))</f>
        <v/>
      </c>
      <c r="AW174" s="31" t="str">
        <f t="shared" si="146"/>
        <v/>
      </c>
      <c r="AX174" s="31" t="str">
        <f>IF($AO174="","",IF($AW174&lt;=0,0,ROUNDUP($AW174/VLOOKUP($AO174,'4.号俸表設計'!$V$4:$AF$13,6,FALSE),0)))</f>
        <v/>
      </c>
      <c r="AY174" s="31" t="str">
        <f t="shared" si="161"/>
        <v/>
      </c>
      <c r="AZ174" s="168" t="str">
        <f t="shared" si="162"/>
        <v/>
      </c>
      <c r="BA174" s="27" t="str">
        <f>IF($AO174="","",VLOOKUP($AO174,'4.号俸表設計'!$V$4:$AF$13,9,FALSE))</f>
        <v/>
      </c>
      <c r="BB174" s="27" t="str">
        <f>IF($AO174="","",VLOOKUP($AO174,'4.号俸表設計'!$V$4:$AF$13,10,FALSE))</f>
        <v/>
      </c>
      <c r="BC174" s="33" t="str">
        <f>IF($C174="","",INDEX('6.参照データ'!$D$6:$AW$35,MATCH($AZ174,'6.参照データ'!$D$6:$D$35,0),MATCH($AP174,'6.参照データ'!$D$6:$AW$6,0)))</f>
        <v/>
      </c>
      <c r="BD174" s="33" t="str">
        <f t="shared" si="163"/>
        <v/>
      </c>
      <c r="BE174" s="33" t="str">
        <f t="shared" si="164"/>
        <v/>
      </c>
      <c r="BF174" s="607"/>
      <c r="BG174" s="33" t="str">
        <f t="shared" si="165"/>
        <v/>
      </c>
      <c r="BH174" s="33" t="str">
        <f t="shared" si="166"/>
        <v/>
      </c>
      <c r="BI174" s="33" t="str">
        <f t="shared" si="167"/>
        <v/>
      </c>
      <c r="BJ174" s="148" t="str">
        <f t="shared" si="168"/>
        <v/>
      </c>
      <c r="BK174" s="604"/>
      <c r="BL174" s="604"/>
      <c r="BM174" s="604"/>
      <c r="BN174" s="604"/>
      <c r="BO174" s="151" t="str">
        <f t="shared" si="169"/>
        <v/>
      </c>
      <c r="BP174" s="33" t="str">
        <f t="shared" si="170"/>
        <v/>
      </c>
      <c r="BQ174" s="180" t="str">
        <f t="shared" si="171"/>
        <v/>
      </c>
      <c r="BR174" s="185" t="str">
        <f t="shared" si="172"/>
        <v/>
      </c>
    </row>
    <row r="175" spans="1:70" x14ac:dyDescent="0.15">
      <c r="A175" s="71" t="str">
        <f>IF(C175="","",COUNTA($C$10:C175))</f>
        <v/>
      </c>
      <c r="B175" s="598"/>
      <c r="C175" s="598"/>
      <c r="D175" s="613"/>
      <c r="E175" s="614"/>
      <c r="F175" s="601"/>
      <c r="G175" s="601"/>
      <c r="H175" s="203" t="str">
        <f t="shared" si="138"/>
        <v/>
      </c>
      <c r="I175" s="602"/>
      <c r="J175" s="602"/>
      <c r="K175" s="58" t="str">
        <f t="shared" si="147"/>
        <v/>
      </c>
      <c r="L175" s="58" t="str">
        <f t="shared" si="148"/>
        <v/>
      </c>
      <c r="M175" s="58" t="str">
        <f t="shared" si="149"/>
        <v/>
      </c>
      <c r="N175" s="58" t="str">
        <f t="shared" si="150"/>
        <v/>
      </c>
      <c r="O175" s="211" t="str">
        <f>IF($C175="","",VLOOKUP($K175,'2.年齢給'!$B$7:$C$53,2))</f>
        <v/>
      </c>
      <c r="P175" s="211" t="str">
        <f>IF($C175="","",INDEX('6.参照データ'!$D$6:$AW$36,MATCH($F175,'6.参照データ'!$D$6:$D$36,0),MATCH($H175,'6.参照データ'!$D$6:$AW$6,0)))</f>
        <v/>
      </c>
      <c r="Q175" s="603" t="s">
        <v>71</v>
      </c>
      <c r="R175" s="603"/>
      <c r="S175" s="61" t="str">
        <f t="shared" si="139"/>
        <v/>
      </c>
      <c r="T175" s="604"/>
      <c r="U175" s="604"/>
      <c r="V175" s="604"/>
      <c r="W175" s="604"/>
      <c r="X175" s="65" t="str">
        <f t="shared" si="151"/>
        <v/>
      </c>
      <c r="Y175" s="67" t="str">
        <f t="shared" si="152"/>
        <v/>
      </c>
      <c r="Z175" s="131" t="str">
        <f t="shared" si="153"/>
        <v/>
      </c>
      <c r="AA175" s="131" t="str">
        <f t="shared" si="154"/>
        <v/>
      </c>
      <c r="AB175" s="39" t="str">
        <f>IF($C175="","",IF($Z175&gt;$AA$7,0,VLOOKUP($Z175,'2.年齢給'!$B$7:$C$53,2)))</f>
        <v/>
      </c>
      <c r="AC175" s="125" t="str">
        <f t="shared" si="155"/>
        <v/>
      </c>
      <c r="AD175" s="606"/>
      <c r="AE175" s="77" t="str">
        <f t="shared" si="140"/>
        <v/>
      </c>
      <c r="AF175" s="27" t="str">
        <f t="shared" si="156"/>
        <v/>
      </c>
      <c r="AG175" s="27" t="str">
        <f>IF($AE175="","",VLOOKUP($AE175,'4.号俸表設計'!$V$4:$AF$13,10,FALSE))</f>
        <v/>
      </c>
      <c r="AH175" s="27" t="str">
        <f t="shared" si="141"/>
        <v/>
      </c>
      <c r="AI175" s="27" t="str">
        <f t="shared" si="157"/>
        <v/>
      </c>
      <c r="AJ175" s="27" t="str">
        <f t="shared" si="142"/>
        <v/>
      </c>
      <c r="AK175" s="33" t="str">
        <f>IF($C175="","",INDEX('6.参照データ'!$D$6:$AW$36,MATCH($AI175,'6.参照データ'!$D$6:$D$36,0),MATCH($AJ175,'6.参照データ'!$D$6:$AW$6,0)))</f>
        <v/>
      </c>
      <c r="AL175" s="33" t="str">
        <f t="shared" si="158"/>
        <v/>
      </c>
      <c r="AM175" s="27" t="str">
        <f t="shared" si="143"/>
        <v/>
      </c>
      <c r="AN175" s="606"/>
      <c r="AO175" s="168" t="str">
        <f t="shared" si="144"/>
        <v/>
      </c>
      <c r="AP175" s="27" t="str">
        <f t="shared" si="145"/>
        <v/>
      </c>
      <c r="AQ175" s="31" t="str">
        <f>IF($C175="","",IF($AD175="","",IF($AO175=AM175,0,VLOOKUP($AO175,'4.号俸表設計'!$V$20:$X$29,3,FALSE)-VLOOKUP('1.メイン'!$AM175,'4.号俸表設計'!$V$20:$X$29,3,FALSE))))</f>
        <v/>
      </c>
      <c r="AR175" s="27" t="str">
        <f>IF($C175="","",IF($AM175=$AO175,0,VLOOKUP($AO175,'4.号俸表設計'!$V$4:$AF$13,2,FALSE)))</f>
        <v/>
      </c>
      <c r="AS175" s="27" t="str">
        <f t="shared" si="159"/>
        <v/>
      </c>
      <c r="AT175" s="27" t="str">
        <f>IF($AO175="","",IF($AS175=0,0,ROUNDUP($AS175/VLOOKUP('1.メイン'!$AO175,'4.号俸表設計'!$V$4:$AF$13,3,FALSE),0)+1))</f>
        <v/>
      </c>
      <c r="AU175" s="27" t="str">
        <f t="shared" si="160"/>
        <v/>
      </c>
      <c r="AV175" s="31" t="str">
        <f>IF($AO175="","",($AU175-1)*VLOOKUP($AO175,'4.号俸表設計'!$V$4:$AF$13,3,FALSE))</f>
        <v/>
      </c>
      <c r="AW175" s="31" t="str">
        <f t="shared" si="146"/>
        <v/>
      </c>
      <c r="AX175" s="31" t="str">
        <f>IF($AO175="","",IF($AW175&lt;=0,0,ROUNDUP($AW175/VLOOKUP($AO175,'4.号俸表設計'!$V$4:$AF$13,6,FALSE),0)))</f>
        <v/>
      </c>
      <c r="AY175" s="31" t="str">
        <f t="shared" si="161"/>
        <v/>
      </c>
      <c r="AZ175" s="168" t="str">
        <f t="shared" si="162"/>
        <v/>
      </c>
      <c r="BA175" s="27" t="str">
        <f>IF($AO175="","",VLOOKUP($AO175,'4.号俸表設計'!$V$4:$AF$13,9,FALSE))</f>
        <v/>
      </c>
      <c r="BB175" s="27" t="str">
        <f>IF($AO175="","",VLOOKUP($AO175,'4.号俸表設計'!$V$4:$AF$13,10,FALSE))</f>
        <v/>
      </c>
      <c r="BC175" s="33" t="str">
        <f>IF($C175="","",INDEX('6.参照データ'!$D$6:$AW$35,MATCH($AZ175,'6.参照データ'!$D$6:$D$35,0),MATCH($AP175,'6.参照データ'!$D$6:$AW$6,0)))</f>
        <v/>
      </c>
      <c r="BD175" s="33" t="str">
        <f t="shared" si="163"/>
        <v/>
      </c>
      <c r="BE175" s="33" t="str">
        <f t="shared" si="164"/>
        <v/>
      </c>
      <c r="BF175" s="607"/>
      <c r="BG175" s="33" t="str">
        <f t="shared" si="165"/>
        <v/>
      </c>
      <c r="BH175" s="33" t="str">
        <f t="shared" si="166"/>
        <v/>
      </c>
      <c r="BI175" s="33" t="str">
        <f t="shared" si="167"/>
        <v/>
      </c>
      <c r="BJ175" s="148" t="str">
        <f t="shared" si="168"/>
        <v/>
      </c>
      <c r="BK175" s="604"/>
      <c r="BL175" s="604"/>
      <c r="BM175" s="604"/>
      <c r="BN175" s="604"/>
      <c r="BO175" s="151" t="str">
        <f t="shared" si="169"/>
        <v/>
      </c>
      <c r="BP175" s="33" t="str">
        <f t="shared" si="170"/>
        <v/>
      </c>
      <c r="BQ175" s="180" t="str">
        <f t="shared" si="171"/>
        <v/>
      </c>
      <c r="BR175" s="185" t="str">
        <f t="shared" si="172"/>
        <v/>
      </c>
    </row>
    <row r="176" spans="1:70" x14ac:dyDescent="0.15">
      <c r="A176" s="71" t="str">
        <f>IF(C176="","",COUNTA($C$10:C176))</f>
        <v/>
      </c>
      <c r="B176" s="598"/>
      <c r="C176" s="598"/>
      <c r="D176" s="613"/>
      <c r="E176" s="614"/>
      <c r="F176" s="601"/>
      <c r="G176" s="601"/>
      <c r="H176" s="203" t="str">
        <f t="shared" si="138"/>
        <v/>
      </c>
      <c r="I176" s="602"/>
      <c r="J176" s="602"/>
      <c r="K176" s="58" t="str">
        <f t="shared" si="147"/>
        <v/>
      </c>
      <c r="L176" s="58" t="str">
        <f t="shared" si="148"/>
        <v/>
      </c>
      <c r="M176" s="58" t="str">
        <f t="shared" si="149"/>
        <v/>
      </c>
      <c r="N176" s="58" t="str">
        <f t="shared" si="150"/>
        <v/>
      </c>
      <c r="O176" s="211" t="str">
        <f>IF($C176="","",VLOOKUP($K176,'2.年齢給'!$B$7:$C$53,2))</f>
        <v/>
      </c>
      <c r="P176" s="211" t="str">
        <f>IF($C176="","",INDEX('6.参照データ'!$D$6:$AW$36,MATCH($F176,'6.参照データ'!$D$6:$D$36,0),MATCH($H176,'6.参照データ'!$D$6:$AW$6,0)))</f>
        <v/>
      </c>
      <c r="Q176" s="603" t="s">
        <v>71</v>
      </c>
      <c r="R176" s="603"/>
      <c r="S176" s="61" t="str">
        <f t="shared" si="139"/>
        <v/>
      </c>
      <c r="T176" s="604"/>
      <c r="U176" s="604"/>
      <c r="V176" s="604"/>
      <c r="W176" s="604"/>
      <c r="X176" s="65" t="str">
        <f t="shared" si="151"/>
        <v/>
      </c>
      <c r="Y176" s="67" t="str">
        <f t="shared" si="152"/>
        <v/>
      </c>
      <c r="Z176" s="131" t="str">
        <f t="shared" si="153"/>
        <v/>
      </c>
      <c r="AA176" s="131" t="str">
        <f t="shared" si="154"/>
        <v/>
      </c>
      <c r="AB176" s="39" t="str">
        <f>IF($C176="","",IF($Z176&gt;$AA$7,0,VLOOKUP($Z176,'2.年齢給'!$B$7:$C$53,2)))</f>
        <v/>
      </c>
      <c r="AC176" s="125" t="str">
        <f t="shared" si="155"/>
        <v/>
      </c>
      <c r="AD176" s="606"/>
      <c r="AE176" s="77" t="str">
        <f t="shared" si="140"/>
        <v/>
      </c>
      <c r="AF176" s="27" t="str">
        <f t="shared" si="156"/>
        <v/>
      </c>
      <c r="AG176" s="27" t="str">
        <f>IF($AE176="","",VLOOKUP($AE176,'4.号俸表設計'!$V$4:$AF$13,10,FALSE))</f>
        <v/>
      </c>
      <c r="AH176" s="27" t="str">
        <f t="shared" si="141"/>
        <v/>
      </c>
      <c r="AI176" s="27" t="str">
        <f t="shared" si="157"/>
        <v/>
      </c>
      <c r="AJ176" s="27" t="str">
        <f t="shared" si="142"/>
        <v/>
      </c>
      <c r="AK176" s="33" t="str">
        <f>IF($C176="","",INDEX('6.参照データ'!$D$6:$AW$36,MATCH($AI176,'6.参照データ'!$D$6:$D$36,0),MATCH($AJ176,'6.参照データ'!$D$6:$AW$6,0)))</f>
        <v/>
      </c>
      <c r="AL176" s="33" t="str">
        <f t="shared" si="158"/>
        <v/>
      </c>
      <c r="AM176" s="27" t="str">
        <f t="shared" si="143"/>
        <v/>
      </c>
      <c r="AN176" s="606"/>
      <c r="AO176" s="168" t="str">
        <f t="shared" si="144"/>
        <v/>
      </c>
      <c r="AP176" s="27" t="str">
        <f t="shared" si="145"/>
        <v/>
      </c>
      <c r="AQ176" s="31" t="str">
        <f>IF($C176="","",IF($AD176="","",IF($AO176=AM176,0,VLOOKUP($AO176,'4.号俸表設計'!$V$20:$X$29,3,FALSE)-VLOOKUP('1.メイン'!$AM176,'4.号俸表設計'!$V$20:$X$29,3,FALSE))))</f>
        <v/>
      </c>
      <c r="AR176" s="27" t="str">
        <f>IF($C176="","",IF($AM176=$AO176,0,VLOOKUP($AO176,'4.号俸表設計'!$V$4:$AF$13,2,FALSE)))</f>
        <v/>
      </c>
      <c r="AS176" s="27" t="str">
        <f t="shared" si="159"/>
        <v/>
      </c>
      <c r="AT176" s="27" t="str">
        <f>IF($AO176="","",IF($AS176=0,0,ROUNDUP($AS176/VLOOKUP('1.メイン'!$AO176,'4.号俸表設計'!$V$4:$AF$13,3,FALSE),0)+1))</f>
        <v/>
      </c>
      <c r="AU176" s="27" t="str">
        <f t="shared" si="160"/>
        <v/>
      </c>
      <c r="AV176" s="31" t="str">
        <f>IF($AO176="","",($AU176-1)*VLOOKUP($AO176,'4.号俸表設計'!$V$4:$AF$13,3,FALSE))</f>
        <v/>
      </c>
      <c r="AW176" s="31" t="str">
        <f t="shared" si="146"/>
        <v/>
      </c>
      <c r="AX176" s="31" t="str">
        <f>IF($AO176="","",IF($AW176&lt;=0,0,ROUNDUP($AW176/VLOOKUP($AO176,'4.号俸表設計'!$V$4:$AF$13,6,FALSE),0)))</f>
        <v/>
      </c>
      <c r="AY176" s="31" t="str">
        <f t="shared" si="161"/>
        <v/>
      </c>
      <c r="AZ176" s="168" t="str">
        <f t="shared" si="162"/>
        <v/>
      </c>
      <c r="BA176" s="27" t="str">
        <f>IF($AO176="","",VLOOKUP($AO176,'4.号俸表設計'!$V$4:$AF$13,9,FALSE))</f>
        <v/>
      </c>
      <c r="BB176" s="27" t="str">
        <f>IF($AO176="","",VLOOKUP($AO176,'4.号俸表設計'!$V$4:$AF$13,10,FALSE))</f>
        <v/>
      </c>
      <c r="BC176" s="33" t="str">
        <f>IF($C176="","",INDEX('6.参照データ'!$D$6:$AW$35,MATCH($AZ176,'6.参照データ'!$D$6:$D$35,0),MATCH($AP176,'6.参照データ'!$D$6:$AW$6,0)))</f>
        <v/>
      </c>
      <c r="BD176" s="33" t="str">
        <f t="shared" si="163"/>
        <v/>
      </c>
      <c r="BE176" s="33" t="str">
        <f t="shared" si="164"/>
        <v/>
      </c>
      <c r="BF176" s="607"/>
      <c r="BG176" s="33" t="str">
        <f t="shared" si="165"/>
        <v/>
      </c>
      <c r="BH176" s="33" t="str">
        <f t="shared" si="166"/>
        <v/>
      </c>
      <c r="BI176" s="33" t="str">
        <f t="shared" si="167"/>
        <v/>
      </c>
      <c r="BJ176" s="148" t="str">
        <f t="shared" si="168"/>
        <v/>
      </c>
      <c r="BK176" s="604"/>
      <c r="BL176" s="604"/>
      <c r="BM176" s="604"/>
      <c r="BN176" s="604"/>
      <c r="BO176" s="151" t="str">
        <f t="shared" si="169"/>
        <v/>
      </c>
      <c r="BP176" s="33" t="str">
        <f t="shared" si="170"/>
        <v/>
      </c>
      <c r="BQ176" s="180" t="str">
        <f t="shared" si="171"/>
        <v/>
      </c>
      <c r="BR176" s="185" t="str">
        <f t="shared" si="172"/>
        <v/>
      </c>
    </row>
    <row r="177" spans="1:70" x14ac:dyDescent="0.15">
      <c r="A177" s="71" t="str">
        <f>IF(C177="","",COUNTA($C$10:C177))</f>
        <v/>
      </c>
      <c r="B177" s="598"/>
      <c r="C177" s="598"/>
      <c r="D177" s="613"/>
      <c r="E177" s="614"/>
      <c r="F177" s="601"/>
      <c r="G177" s="601"/>
      <c r="H177" s="203" t="str">
        <f t="shared" si="138"/>
        <v/>
      </c>
      <c r="I177" s="602"/>
      <c r="J177" s="602"/>
      <c r="K177" s="58" t="str">
        <f t="shared" si="147"/>
        <v/>
      </c>
      <c r="L177" s="58" t="str">
        <f t="shared" si="148"/>
        <v/>
      </c>
      <c r="M177" s="58" t="str">
        <f t="shared" si="149"/>
        <v/>
      </c>
      <c r="N177" s="58" t="str">
        <f t="shared" si="150"/>
        <v/>
      </c>
      <c r="O177" s="211" t="str">
        <f>IF($C177="","",VLOOKUP($K177,'2.年齢給'!$B$7:$C$53,2))</f>
        <v/>
      </c>
      <c r="P177" s="211" t="str">
        <f>IF($C177="","",INDEX('6.参照データ'!$D$6:$AW$36,MATCH($F177,'6.参照データ'!$D$6:$D$36,0),MATCH($H177,'6.参照データ'!$D$6:$AW$6,0)))</f>
        <v/>
      </c>
      <c r="Q177" s="603" t="s">
        <v>71</v>
      </c>
      <c r="R177" s="603"/>
      <c r="S177" s="61" t="str">
        <f t="shared" si="139"/>
        <v/>
      </c>
      <c r="T177" s="604"/>
      <c r="U177" s="604"/>
      <c r="V177" s="604"/>
      <c r="W177" s="604"/>
      <c r="X177" s="65" t="str">
        <f t="shared" si="151"/>
        <v/>
      </c>
      <c r="Y177" s="67" t="str">
        <f t="shared" si="152"/>
        <v/>
      </c>
      <c r="Z177" s="131" t="str">
        <f t="shared" si="153"/>
        <v/>
      </c>
      <c r="AA177" s="131" t="str">
        <f t="shared" si="154"/>
        <v/>
      </c>
      <c r="AB177" s="39" t="str">
        <f>IF($C177="","",IF($Z177&gt;$AA$7,0,VLOOKUP($Z177,'2.年齢給'!$B$7:$C$53,2)))</f>
        <v/>
      </c>
      <c r="AC177" s="125" t="str">
        <f t="shared" si="155"/>
        <v/>
      </c>
      <c r="AD177" s="606"/>
      <c r="AE177" s="77" t="str">
        <f t="shared" si="140"/>
        <v/>
      </c>
      <c r="AF177" s="27" t="str">
        <f t="shared" si="156"/>
        <v/>
      </c>
      <c r="AG177" s="27" t="str">
        <f>IF($AE177="","",VLOOKUP($AE177,'4.号俸表設計'!$V$4:$AF$13,10,FALSE))</f>
        <v/>
      </c>
      <c r="AH177" s="27" t="str">
        <f t="shared" si="141"/>
        <v/>
      </c>
      <c r="AI177" s="27" t="str">
        <f t="shared" si="157"/>
        <v/>
      </c>
      <c r="AJ177" s="27" t="str">
        <f t="shared" si="142"/>
        <v/>
      </c>
      <c r="AK177" s="33" t="str">
        <f>IF($C177="","",INDEX('6.参照データ'!$D$6:$AW$36,MATCH($AI177,'6.参照データ'!$D$6:$D$36,0),MATCH($AJ177,'6.参照データ'!$D$6:$AW$6,0)))</f>
        <v/>
      </c>
      <c r="AL177" s="33" t="str">
        <f t="shared" si="158"/>
        <v/>
      </c>
      <c r="AM177" s="27" t="str">
        <f t="shared" si="143"/>
        <v/>
      </c>
      <c r="AN177" s="606"/>
      <c r="AO177" s="168" t="str">
        <f t="shared" si="144"/>
        <v/>
      </c>
      <c r="AP177" s="27" t="str">
        <f t="shared" si="145"/>
        <v/>
      </c>
      <c r="AQ177" s="31" t="str">
        <f>IF($C177="","",IF($AD177="","",IF($AO177=AM177,0,VLOOKUP($AO177,'4.号俸表設計'!$V$20:$X$29,3,FALSE)-VLOOKUP('1.メイン'!$AM177,'4.号俸表設計'!$V$20:$X$29,3,FALSE))))</f>
        <v/>
      </c>
      <c r="AR177" s="27" t="str">
        <f>IF($C177="","",IF($AM177=$AO177,0,VLOOKUP($AO177,'4.号俸表設計'!$V$4:$AF$13,2,FALSE)))</f>
        <v/>
      </c>
      <c r="AS177" s="27" t="str">
        <f t="shared" si="159"/>
        <v/>
      </c>
      <c r="AT177" s="27" t="str">
        <f>IF($AO177="","",IF($AS177=0,0,ROUNDUP($AS177/VLOOKUP('1.メイン'!$AO177,'4.号俸表設計'!$V$4:$AF$13,3,FALSE),0)+1))</f>
        <v/>
      </c>
      <c r="AU177" s="27" t="str">
        <f t="shared" si="160"/>
        <v/>
      </c>
      <c r="AV177" s="31" t="str">
        <f>IF($AO177="","",($AU177-1)*VLOOKUP($AO177,'4.号俸表設計'!$V$4:$AF$13,3,FALSE))</f>
        <v/>
      </c>
      <c r="AW177" s="31" t="str">
        <f t="shared" si="146"/>
        <v/>
      </c>
      <c r="AX177" s="31" t="str">
        <f>IF($AO177="","",IF($AW177&lt;=0,0,ROUNDUP($AW177/VLOOKUP($AO177,'4.号俸表設計'!$V$4:$AF$13,6,FALSE),0)))</f>
        <v/>
      </c>
      <c r="AY177" s="31" t="str">
        <f t="shared" si="161"/>
        <v/>
      </c>
      <c r="AZ177" s="168" t="str">
        <f t="shared" si="162"/>
        <v/>
      </c>
      <c r="BA177" s="27" t="str">
        <f>IF($AO177="","",VLOOKUP($AO177,'4.号俸表設計'!$V$4:$AF$13,9,FALSE))</f>
        <v/>
      </c>
      <c r="BB177" s="27" t="str">
        <f>IF($AO177="","",VLOOKUP($AO177,'4.号俸表設計'!$V$4:$AF$13,10,FALSE))</f>
        <v/>
      </c>
      <c r="BC177" s="33" t="str">
        <f>IF($C177="","",INDEX('6.参照データ'!$D$6:$AW$35,MATCH($AZ177,'6.参照データ'!$D$6:$D$35,0),MATCH($AP177,'6.参照データ'!$D$6:$AW$6,0)))</f>
        <v/>
      </c>
      <c r="BD177" s="33" t="str">
        <f t="shared" si="163"/>
        <v/>
      </c>
      <c r="BE177" s="33" t="str">
        <f t="shared" si="164"/>
        <v/>
      </c>
      <c r="BF177" s="607"/>
      <c r="BG177" s="33" t="str">
        <f t="shared" si="165"/>
        <v/>
      </c>
      <c r="BH177" s="33" t="str">
        <f t="shared" si="166"/>
        <v/>
      </c>
      <c r="BI177" s="33" t="str">
        <f t="shared" si="167"/>
        <v/>
      </c>
      <c r="BJ177" s="148" t="str">
        <f t="shared" si="168"/>
        <v/>
      </c>
      <c r="BK177" s="604"/>
      <c r="BL177" s="604"/>
      <c r="BM177" s="604"/>
      <c r="BN177" s="604"/>
      <c r="BO177" s="151" t="str">
        <f t="shared" si="169"/>
        <v/>
      </c>
      <c r="BP177" s="33" t="str">
        <f t="shared" si="170"/>
        <v/>
      </c>
      <c r="BQ177" s="180" t="str">
        <f t="shared" si="171"/>
        <v/>
      </c>
      <c r="BR177" s="185" t="str">
        <f t="shared" si="172"/>
        <v/>
      </c>
    </row>
    <row r="178" spans="1:70" x14ac:dyDescent="0.15">
      <c r="A178" s="71" t="str">
        <f>IF(C178="","",COUNTA($C$10:C178))</f>
        <v/>
      </c>
      <c r="B178" s="598"/>
      <c r="C178" s="598"/>
      <c r="D178" s="613"/>
      <c r="E178" s="614"/>
      <c r="F178" s="601"/>
      <c r="G178" s="601"/>
      <c r="H178" s="203" t="str">
        <f t="shared" si="138"/>
        <v/>
      </c>
      <c r="I178" s="602"/>
      <c r="J178" s="602"/>
      <c r="K178" s="58" t="str">
        <f t="shared" si="147"/>
        <v/>
      </c>
      <c r="L178" s="58" t="str">
        <f t="shared" si="148"/>
        <v/>
      </c>
      <c r="M178" s="58" t="str">
        <f t="shared" si="149"/>
        <v/>
      </c>
      <c r="N178" s="58" t="str">
        <f t="shared" si="150"/>
        <v/>
      </c>
      <c r="O178" s="211" t="str">
        <f>IF($C178="","",VLOOKUP($K178,'2.年齢給'!$B$7:$C$53,2))</f>
        <v/>
      </c>
      <c r="P178" s="211" t="str">
        <f>IF($C178="","",INDEX('6.参照データ'!$D$6:$AW$36,MATCH($F178,'6.参照データ'!$D$6:$D$36,0),MATCH($H178,'6.参照データ'!$D$6:$AW$6,0)))</f>
        <v/>
      </c>
      <c r="Q178" s="603" t="s">
        <v>71</v>
      </c>
      <c r="R178" s="603"/>
      <c r="S178" s="61" t="str">
        <f t="shared" si="139"/>
        <v/>
      </c>
      <c r="T178" s="604"/>
      <c r="U178" s="604"/>
      <c r="V178" s="604"/>
      <c r="W178" s="604"/>
      <c r="X178" s="65" t="str">
        <f t="shared" si="151"/>
        <v/>
      </c>
      <c r="Y178" s="67" t="str">
        <f t="shared" si="152"/>
        <v/>
      </c>
      <c r="Z178" s="131" t="str">
        <f t="shared" si="153"/>
        <v/>
      </c>
      <c r="AA178" s="131" t="str">
        <f t="shared" si="154"/>
        <v/>
      </c>
      <c r="AB178" s="39" t="str">
        <f>IF($C178="","",IF($Z178&gt;$AA$7,0,VLOOKUP($Z178,'2.年齢給'!$B$7:$C$53,2)))</f>
        <v/>
      </c>
      <c r="AC178" s="125" t="str">
        <f t="shared" si="155"/>
        <v/>
      </c>
      <c r="AD178" s="606"/>
      <c r="AE178" s="77" t="str">
        <f t="shared" si="140"/>
        <v/>
      </c>
      <c r="AF178" s="27" t="str">
        <f t="shared" si="156"/>
        <v/>
      </c>
      <c r="AG178" s="27" t="str">
        <f>IF($AE178="","",VLOOKUP($AE178,'4.号俸表設計'!$V$4:$AF$13,10,FALSE))</f>
        <v/>
      </c>
      <c r="AH178" s="27" t="str">
        <f t="shared" si="141"/>
        <v/>
      </c>
      <c r="AI178" s="27" t="str">
        <f t="shared" si="157"/>
        <v/>
      </c>
      <c r="AJ178" s="27" t="str">
        <f t="shared" si="142"/>
        <v/>
      </c>
      <c r="AK178" s="33" t="str">
        <f>IF($C178="","",INDEX('6.参照データ'!$D$6:$AW$36,MATCH($AI178,'6.参照データ'!$D$6:$D$36,0),MATCH($AJ178,'6.参照データ'!$D$6:$AW$6,0)))</f>
        <v/>
      </c>
      <c r="AL178" s="33" t="str">
        <f t="shared" si="158"/>
        <v/>
      </c>
      <c r="AM178" s="27" t="str">
        <f t="shared" si="143"/>
        <v/>
      </c>
      <c r="AN178" s="606"/>
      <c r="AO178" s="168" t="str">
        <f t="shared" si="144"/>
        <v/>
      </c>
      <c r="AP178" s="27" t="str">
        <f t="shared" si="145"/>
        <v/>
      </c>
      <c r="AQ178" s="31" t="str">
        <f>IF($C178="","",IF($AD178="","",IF($AO178=AM178,0,VLOOKUP($AO178,'4.号俸表設計'!$V$20:$X$29,3,FALSE)-VLOOKUP('1.メイン'!$AM178,'4.号俸表設計'!$V$20:$X$29,3,FALSE))))</f>
        <v/>
      </c>
      <c r="AR178" s="27" t="str">
        <f>IF($C178="","",IF($AM178=$AO178,0,VLOOKUP($AO178,'4.号俸表設計'!$V$4:$AF$13,2,FALSE)))</f>
        <v/>
      </c>
      <c r="AS178" s="27" t="str">
        <f t="shared" si="159"/>
        <v/>
      </c>
      <c r="AT178" s="27" t="str">
        <f>IF($AO178="","",IF($AS178=0,0,ROUNDUP($AS178/VLOOKUP('1.メイン'!$AO178,'4.号俸表設計'!$V$4:$AF$13,3,FALSE),0)+1))</f>
        <v/>
      </c>
      <c r="AU178" s="27" t="str">
        <f t="shared" si="160"/>
        <v/>
      </c>
      <c r="AV178" s="31" t="str">
        <f>IF($AO178="","",($AU178-1)*VLOOKUP($AO178,'4.号俸表設計'!$V$4:$AF$13,3,FALSE))</f>
        <v/>
      </c>
      <c r="AW178" s="31" t="str">
        <f t="shared" si="146"/>
        <v/>
      </c>
      <c r="AX178" s="31" t="str">
        <f>IF($AO178="","",IF($AW178&lt;=0,0,ROUNDUP($AW178/VLOOKUP($AO178,'4.号俸表設計'!$V$4:$AF$13,6,FALSE),0)))</f>
        <v/>
      </c>
      <c r="AY178" s="31" t="str">
        <f t="shared" si="161"/>
        <v/>
      </c>
      <c r="AZ178" s="168" t="str">
        <f t="shared" si="162"/>
        <v/>
      </c>
      <c r="BA178" s="27" t="str">
        <f>IF($AO178="","",VLOOKUP($AO178,'4.号俸表設計'!$V$4:$AF$13,9,FALSE))</f>
        <v/>
      </c>
      <c r="BB178" s="27" t="str">
        <f>IF($AO178="","",VLOOKUP($AO178,'4.号俸表設計'!$V$4:$AF$13,10,FALSE))</f>
        <v/>
      </c>
      <c r="BC178" s="33" t="str">
        <f>IF($C178="","",INDEX('6.参照データ'!$D$6:$AW$35,MATCH($AZ178,'6.参照データ'!$D$6:$D$35,0),MATCH($AP178,'6.参照データ'!$D$6:$AW$6,0)))</f>
        <v/>
      </c>
      <c r="BD178" s="33" t="str">
        <f t="shared" si="163"/>
        <v/>
      </c>
      <c r="BE178" s="33" t="str">
        <f t="shared" si="164"/>
        <v/>
      </c>
      <c r="BF178" s="607"/>
      <c r="BG178" s="33" t="str">
        <f t="shared" si="165"/>
        <v/>
      </c>
      <c r="BH178" s="33" t="str">
        <f t="shared" si="166"/>
        <v/>
      </c>
      <c r="BI178" s="33" t="str">
        <f t="shared" si="167"/>
        <v/>
      </c>
      <c r="BJ178" s="148" t="str">
        <f t="shared" si="168"/>
        <v/>
      </c>
      <c r="BK178" s="604"/>
      <c r="BL178" s="604"/>
      <c r="BM178" s="604"/>
      <c r="BN178" s="604"/>
      <c r="BO178" s="151" t="str">
        <f t="shared" si="169"/>
        <v/>
      </c>
      <c r="BP178" s="33" t="str">
        <f t="shared" si="170"/>
        <v/>
      </c>
      <c r="BQ178" s="180" t="str">
        <f t="shared" si="171"/>
        <v/>
      </c>
      <c r="BR178" s="185" t="str">
        <f t="shared" si="172"/>
        <v/>
      </c>
    </row>
    <row r="179" spans="1:70" x14ac:dyDescent="0.15">
      <c r="A179" s="71" t="str">
        <f>IF(C179="","",COUNTA($C$10:C179))</f>
        <v/>
      </c>
      <c r="B179" s="598"/>
      <c r="C179" s="598"/>
      <c r="D179" s="613"/>
      <c r="E179" s="614"/>
      <c r="F179" s="601"/>
      <c r="G179" s="601"/>
      <c r="H179" s="203" t="str">
        <f t="shared" si="138"/>
        <v/>
      </c>
      <c r="I179" s="602"/>
      <c r="J179" s="602"/>
      <c r="K179" s="58" t="str">
        <f t="shared" si="147"/>
        <v/>
      </c>
      <c r="L179" s="58" t="str">
        <f t="shared" si="148"/>
        <v/>
      </c>
      <c r="M179" s="58" t="str">
        <f t="shared" si="149"/>
        <v/>
      </c>
      <c r="N179" s="58" t="str">
        <f t="shared" si="150"/>
        <v/>
      </c>
      <c r="O179" s="211" t="str">
        <f>IF($C179="","",VLOOKUP($K179,'2.年齢給'!$B$7:$C$53,2))</f>
        <v/>
      </c>
      <c r="P179" s="211" t="str">
        <f>IF($C179="","",INDEX('6.参照データ'!$D$6:$AW$36,MATCH($F179,'6.参照データ'!$D$6:$D$36,0),MATCH($H179,'6.参照データ'!$D$6:$AW$6,0)))</f>
        <v/>
      </c>
      <c r="Q179" s="603" t="s">
        <v>71</v>
      </c>
      <c r="R179" s="603"/>
      <c r="S179" s="61" t="str">
        <f t="shared" si="139"/>
        <v/>
      </c>
      <c r="T179" s="604"/>
      <c r="U179" s="604"/>
      <c r="V179" s="604"/>
      <c r="W179" s="604"/>
      <c r="X179" s="65" t="str">
        <f t="shared" si="151"/>
        <v/>
      </c>
      <c r="Y179" s="67" t="str">
        <f t="shared" si="152"/>
        <v/>
      </c>
      <c r="Z179" s="131" t="str">
        <f t="shared" si="153"/>
        <v/>
      </c>
      <c r="AA179" s="131" t="str">
        <f t="shared" si="154"/>
        <v/>
      </c>
      <c r="AB179" s="39" t="str">
        <f>IF($C179="","",IF($Z179&gt;$AA$7,0,VLOOKUP($Z179,'2.年齢給'!$B$7:$C$53,2)))</f>
        <v/>
      </c>
      <c r="AC179" s="125" t="str">
        <f t="shared" si="155"/>
        <v/>
      </c>
      <c r="AD179" s="606"/>
      <c r="AE179" s="77" t="str">
        <f t="shared" si="140"/>
        <v/>
      </c>
      <c r="AF179" s="27" t="str">
        <f t="shared" si="156"/>
        <v/>
      </c>
      <c r="AG179" s="27" t="str">
        <f>IF($AE179="","",VLOOKUP($AE179,'4.号俸表設計'!$V$4:$AF$13,10,FALSE))</f>
        <v/>
      </c>
      <c r="AH179" s="27" t="str">
        <f t="shared" si="141"/>
        <v/>
      </c>
      <c r="AI179" s="27" t="str">
        <f t="shared" si="157"/>
        <v/>
      </c>
      <c r="AJ179" s="27" t="str">
        <f t="shared" si="142"/>
        <v/>
      </c>
      <c r="AK179" s="33" t="str">
        <f>IF($C179="","",INDEX('6.参照データ'!$D$6:$AW$36,MATCH($AI179,'6.参照データ'!$D$6:$D$36,0),MATCH($AJ179,'6.参照データ'!$D$6:$AW$6,0)))</f>
        <v/>
      </c>
      <c r="AL179" s="33" t="str">
        <f t="shared" si="158"/>
        <v/>
      </c>
      <c r="AM179" s="27" t="str">
        <f t="shared" si="143"/>
        <v/>
      </c>
      <c r="AN179" s="606"/>
      <c r="AO179" s="168" t="str">
        <f t="shared" si="144"/>
        <v/>
      </c>
      <c r="AP179" s="27" t="str">
        <f t="shared" si="145"/>
        <v/>
      </c>
      <c r="AQ179" s="31" t="str">
        <f>IF($C179="","",IF($AD179="","",IF($AO179=AM179,0,VLOOKUP($AO179,'4.号俸表設計'!$V$20:$X$29,3,FALSE)-VLOOKUP('1.メイン'!$AM179,'4.号俸表設計'!$V$20:$X$29,3,FALSE))))</f>
        <v/>
      </c>
      <c r="AR179" s="27" t="str">
        <f>IF($C179="","",IF($AM179=$AO179,0,VLOOKUP($AO179,'4.号俸表設計'!$V$4:$AF$13,2,FALSE)))</f>
        <v/>
      </c>
      <c r="AS179" s="27" t="str">
        <f t="shared" si="159"/>
        <v/>
      </c>
      <c r="AT179" s="27" t="str">
        <f>IF($AO179="","",IF($AS179=0,0,ROUNDUP($AS179/VLOOKUP('1.メイン'!$AO179,'4.号俸表設計'!$V$4:$AF$13,3,FALSE),0)+1))</f>
        <v/>
      </c>
      <c r="AU179" s="27" t="str">
        <f t="shared" si="160"/>
        <v/>
      </c>
      <c r="AV179" s="31" t="str">
        <f>IF($AO179="","",($AU179-1)*VLOOKUP($AO179,'4.号俸表設計'!$V$4:$AF$13,3,FALSE))</f>
        <v/>
      </c>
      <c r="AW179" s="31" t="str">
        <f t="shared" si="146"/>
        <v/>
      </c>
      <c r="AX179" s="31" t="str">
        <f>IF($AO179="","",IF($AW179&lt;=0,0,ROUNDUP($AW179/VLOOKUP($AO179,'4.号俸表設計'!$V$4:$AF$13,6,FALSE),0)))</f>
        <v/>
      </c>
      <c r="AY179" s="31" t="str">
        <f t="shared" si="161"/>
        <v/>
      </c>
      <c r="AZ179" s="168" t="str">
        <f t="shared" si="162"/>
        <v/>
      </c>
      <c r="BA179" s="27" t="str">
        <f>IF($AO179="","",VLOOKUP($AO179,'4.号俸表設計'!$V$4:$AF$13,9,FALSE))</f>
        <v/>
      </c>
      <c r="BB179" s="27" t="str">
        <f>IF($AO179="","",VLOOKUP($AO179,'4.号俸表設計'!$V$4:$AF$13,10,FALSE))</f>
        <v/>
      </c>
      <c r="BC179" s="33" t="str">
        <f>IF($C179="","",INDEX('6.参照データ'!$D$6:$AW$35,MATCH($AZ179,'6.参照データ'!$D$6:$D$35,0),MATCH($AP179,'6.参照データ'!$D$6:$AW$6,0)))</f>
        <v/>
      </c>
      <c r="BD179" s="33" t="str">
        <f t="shared" si="163"/>
        <v/>
      </c>
      <c r="BE179" s="33" t="str">
        <f t="shared" si="164"/>
        <v/>
      </c>
      <c r="BF179" s="607"/>
      <c r="BG179" s="33" t="str">
        <f t="shared" si="165"/>
        <v/>
      </c>
      <c r="BH179" s="33" t="str">
        <f t="shared" si="166"/>
        <v/>
      </c>
      <c r="BI179" s="33" t="str">
        <f t="shared" si="167"/>
        <v/>
      </c>
      <c r="BJ179" s="148" t="str">
        <f t="shared" si="168"/>
        <v/>
      </c>
      <c r="BK179" s="604"/>
      <c r="BL179" s="604"/>
      <c r="BM179" s="604"/>
      <c r="BN179" s="604"/>
      <c r="BO179" s="151" t="str">
        <f t="shared" si="169"/>
        <v/>
      </c>
      <c r="BP179" s="33" t="str">
        <f t="shared" si="170"/>
        <v/>
      </c>
      <c r="BQ179" s="180" t="str">
        <f t="shared" si="171"/>
        <v/>
      </c>
      <c r="BR179" s="185" t="str">
        <f t="shared" si="172"/>
        <v/>
      </c>
    </row>
    <row r="180" spans="1:70" x14ac:dyDescent="0.15">
      <c r="A180" s="71" t="str">
        <f>IF(C180="","",COUNTA($C$10:C180))</f>
        <v/>
      </c>
      <c r="B180" s="598"/>
      <c r="C180" s="598"/>
      <c r="D180" s="613"/>
      <c r="E180" s="614"/>
      <c r="F180" s="601"/>
      <c r="G180" s="601"/>
      <c r="H180" s="203" t="str">
        <f t="shared" si="138"/>
        <v/>
      </c>
      <c r="I180" s="602"/>
      <c r="J180" s="602"/>
      <c r="K180" s="58" t="str">
        <f t="shared" si="147"/>
        <v/>
      </c>
      <c r="L180" s="58" t="str">
        <f t="shared" si="148"/>
        <v/>
      </c>
      <c r="M180" s="58" t="str">
        <f t="shared" si="149"/>
        <v/>
      </c>
      <c r="N180" s="58" t="str">
        <f t="shared" si="150"/>
        <v/>
      </c>
      <c r="O180" s="211" t="str">
        <f>IF($C180="","",VLOOKUP($K180,'2.年齢給'!$B$7:$C$53,2))</f>
        <v/>
      </c>
      <c r="P180" s="211" t="str">
        <f>IF($C180="","",INDEX('6.参照データ'!$D$6:$AW$36,MATCH($F180,'6.参照データ'!$D$6:$D$36,0),MATCH($H180,'6.参照データ'!$D$6:$AW$6,0)))</f>
        <v/>
      </c>
      <c r="Q180" s="603" t="s">
        <v>71</v>
      </c>
      <c r="R180" s="603"/>
      <c r="S180" s="61" t="str">
        <f t="shared" si="139"/>
        <v/>
      </c>
      <c r="T180" s="604"/>
      <c r="U180" s="604"/>
      <c r="V180" s="604"/>
      <c r="W180" s="604"/>
      <c r="X180" s="65" t="str">
        <f t="shared" si="151"/>
        <v/>
      </c>
      <c r="Y180" s="67" t="str">
        <f t="shared" si="152"/>
        <v/>
      </c>
      <c r="Z180" s="131" t="str">
        <f t="shared" si="153"/>
        <v/>
      </c>
      <c r="AA180" s="131" t="str">
        <f t="shared" si="154"/>
        <v/>
      </c>
      <c r="AB180" s="39" t="str">
        <f>IF($C180="","",IF($Z180&gt;$AA$7,0,VLOOKUP($Z180,'2.年齢給'!$B$7:$C$53,2)))</f>
        <v/>
      </c>
      <c r="AC180" s="125" t="str">
        <f t="shared" si="155"/>
        <v/>
      </c>
      <c r="AD180" s="606"/>
      <c r="AE180" s="77" t="str">
        <f t="shared" si="140"/>
        <v/>
      </c>
      <c r="AF180" s="27" t="str">
        <f t="shared" si="156"/>
        <v/>
      </c>
      <c r="AG180" s="27" t="str">
        <f>IF($AE180="","",VLOOKUP($AE180,'4.号俸表設計'!$V$4:$AF$13,10,FALSE))</f>
        <v/>
      </c>
      <c r="AH180" s="27" t="str">
        <f t="shared" si="141"/>
        <v/>
      </c>
      <c r="AI180" s="27" t="str">
        <f t="shared" si="157"/>
        <v/>
      </c>
      <c r="AJ180" s="27" t="str">
        <f t="shared" si="142"/>
        <v/>
      </c>
      <c r="AK180" s="33" t="str">
        <f>IF($C180="","",INDEX('6.参照データ'!$D$6:$AW$36,MATCH($AI180,'6.参照データ'!$D$6:$D$36,0),MATCH($AJ180,'6.参照データ'!$D$6:$AW$6,0)))</f>
        <v/>
      </c>
      <c r="AL180" s="33" t="str">
        <f t="shared" si="158"/>
        <v/>
      </c>
      <c r="AM180" s="27" t="str">
        <f t="shared" si="143"/>
        <v/>
      </c>
      <c r="AN180" s="606"/>
      <c r="AO180" s="168" t="str">
        <f t="shared" si="144"/>
        <v/>
      </c>
      <c r="AP180" s="27" t="str">
        <f t="shared" si="145"/>
        <v/>
      </c>
      <c r="AQ180" s="31" t="str">
        <f>IF($C180="","",IF($AD180="","",IF($AO180=AM180,0,VLOOKUP($AO180,'4.号俸表設計'!$V$20:$X$29,3,FALSE)-VLOOKUP('1.メイン'!$AM180,'4.号俸表設計'!$V$20:$X$29,3,FALSE))))</f>
        <v/>
      </c>
      <c r="AR180" s="27" t="str">
        <f>IF($C180="","",IF($AM180=$AO180,0,VLOOKUP($AO180,'4.号俸表設計'!$V$4:$AF$13,2,FALSE)))</f>
        <v/>
      </c>
      <c r="AS180" s="27" t="str">
        <f t="shared" si="159"/>
        <v/>
      </c>
      <c r="AT180" s="27" t="str">
        <f>IF($AO180="","",IF($AS180=0,0,ROUNDUP($AS180/VLOOKUP('1.メイン'!$AO180,'4.号俸表設計'!$V$4:$AF$13,3,FALSE),0)+1))</f>
        <v/>
      </c>
      <c r="AU180" s="27" t="str">
        <f t="shared" si="160"/>
        <v/>
      </c>
      <c r="AV180" s="31" t="str">
        <f>IF($AO180="","",($AU180-1)*VLOOKUP($AO180,'4.号俸表設計'!$V$4:$AF$13,3,FALSE))</f>
        <v/>
      </c>
      <c r="AW180" s="31" t="str">
        <f t="shared" si="146"/>
        <v/>
      </c>
      <c r="AX180" s="31" t="str">
        <f>IF($AO180="","",IF($AW180&lt;=0,0,ROUNDUP($AW180/VLOOKUP($AO180,'4.号俸表設計'!$V$4:$AF$13,6,FALSE),0)))</f>
        <v/>
      </c>
      <c r="AY180" s="31" t="str">
        <f t="shared" si="161"/>
        <v/>
      </c>
      <c r="AZ180" s="168" t="str">
        <f t="shared" si="162"/>
        <v/>
      </c>
      <c r="BA180" s="27" t="str">
        <f>IF($AO180="","",VLOOKUP($AO180,'4.号俸表設計'!$V$4:$AF$13,9,FALSE))</f>
        <v/>
      </c>
      <c r="BB180" s="27" t="str">
        <f>IF($AO180="","",VLOOKUP($AO180,'4.号俸表設計'!$V$4:$AF$13,10,FALSE))</f>
        <v/>
      </c>
      <c r="BC180" s="33" t="str">
        <f>IF($C180="","",INDEX('6.参照データ'!$D$6:$AW$35,MATCH($AZ180,'6.参照データ'!$D$6:$D$35,0),MATCH($AP180,'6.参照データ'!$D$6:$AW$6,0)))</f>
        <v/>
      </c>
      <c r="BD180" s="33" t="str">
        <f t="shared" si="163"/>
        <v/>
      </c>
      <c r="BE180" s="33" t="str">
        <f t="shared" si="164"/>
        <v/>
      </c>
      <c r="BF180" s="607"/>
      <c r="BG180" s="33" t="str">
        <f t="shared" si="165"/>
        <v/>
      </c>
      <c r="BH180" s="33" t="str">
        <f t="shared" si="166"/>
        <v/>
      </c>
      <c r="BI180" s="33" t="str">
        <f t="shared" si="167"/>
        <v/>
      </c>
      <c r="BJ180" s="148" t="str">
        <f t="shared" si="168"/>
        <v/>
      </c>
      <c r="BK180" s="604"/>
      <c r="BL180" s="604"/>
      <c r="BM180" s="604"/>
      <c r="BN180" s="604"/>
      <c r="BO180" s="151" t="str">
        <f t="shared" si="169"/>
        <v/>
      </c>
      <c r="BP180" s="33" t="str">
        <f t="shared" si="170"/>
        <v/>
      </c>
      <c r="BQ180" s="180" t="str">
        <f t="shared" si="171"/>
        <v/>
      </c>
      <c r="BR180" s="185" t="str">
        <f t="shared" si="172"/>
        <v/>
      </c>
    </row>
    <row r="181" spans="1:70" x14ac:dyDescent="0.15">
      <c r="A181" s="71" t="str">
        <f>IF(C181="","",COUNTA($C$10:C181))</f>
        <v/>
      </c>
      <c r="B181" s="598"/>
      <c r="C181" s="598"/>
      <c r="D181" s="613"/>
      <c r="E181" s="614"/>
      <c r="F181" s="601"/>
      <c r="G181" s="601"/>
      <c r="H181" s="203" t="str">
        <f t="shared" si="138"/>
        <v/>
      </c>
      <c r="I181" s="602"/>
      <c r="J181" s="602"/>
      <c r="K181" s="58" t="str">
        <f t="shared" si="147"/>
        <v/>
      </c>
      <c r="L181" s="58" t="str">
        <f t="shared" si="148"/>
        <v/>
      </c>
      <c r="M181" s="58" t="str">
        <f t="shared" si="149"/>
        <v/>
      </c>
      <c r="N181" s="58" t="str">
        <f t="shared" si="150"/>
        <v/>
      </c>
      <c r="O181" s="211" t="str">
        <f>IF($C181="","",VLOOKUP($K181,'2.年齢給'!$B$7:$C$53,2))</f>
        <v/>
      </c>
      <c r="P181" s="211" t="str">
        <f>IF($C181="","",INDEX('6.参照データ'!$D$6:$AW$36,MATCH($F181,'6.参照データ'!$D$6:$D$36,0),MATCH($H181,'6.参照データ'!$D$6:$AW$6,0)))</f>
        <v/>
      </c>
      <c r="Q181" s="603" t="s">
        <v>71</v>
      </c>
      <c r="R181" s="603"/>
      <c r="S181" s="61" t="str">
        <f t="shared" si="139"/>
        <v/>
      </c>
      <c r="T181" s="604"/>
      <c r="U181" s="604"/>
      <c r="V181" s="604"/>
      <c r="W181" s="604"/>
      <c r="X181" s="65" t="str">
        <f t="shared" si="151"/>
        <v/>
      </c>
      <c r="Y181" s="67" t="str">
        <f t="shared" si="152"/>
        <v/>
      </c>
      <c r="Z181" s="131" t="str">
        <f t="shared" si="153"/>
        <v/>
      </c>
      <c r="AA181" s="131" t="str">
        <f t="shared" si="154"/>
        <v/>
      </c>
      <c r="AB181" s="39" t="str">
        <f>IF($C181="","",IF($Z181&gt;$AA$7,0,VLOOKUP($Z181,'2.年齢給'!$B$7:$C$53,2)))</f>
        <v/>
      </c>
      <c r="AC181" s="125" t="str">
        <f t="shared" si="155"/>
        <v/>
      </c>
      <c r="AD181" s="606"/>
      <c r="AE181" s="77" t="str">
        <f t="shared" si="140"/>
        <v/>
      </c>
      <c r="AF181" s="27" t="str">
        <f t="shared" si="156"/>
        <v/>
      </c>
      <c r="AG181" s="27" t="str">
        <f>IF($AE181="","",VLOOKUP($AE181,'4.号俸表設計'!$V$4:$AF$13,10,FALSE))</f>
        <v/>
      </c>
      <c r="AH181" s="27" t="str">
        <f t="shared" si="141"/>
        <v/>
      </c>
      <c r="AI181" s="27" t="str">
        <f t="shared" si="157"/>
        <v/>
      </c>
      <c r="AJ181" s="27" t="str">
        <f t="shared" si="142"/>
        <v/>
      </c>
      <c r="AK181" s="33" t="str">
        <f>IF($C181="","",INDEX('6.参照データ'!$D$6:$AW$36,MATCH($AI181,'6.参照データ'!$D$6:$D$36,0),MATCH($AJ181,'6.参照データ'!$D$6:$AW$6,0)))</f>
        <v/>
      </c>
      <c r="AL181" s="33" t="str">
        <f t="shared" si="158"/>
        <v/>
      </c>
      <c r="AM181" s="27" t="str">
        <f t="shared" si="143"/>
        <v/>
      </c>
      <c r="AN181" s="606"/>
      <c r="AO181" s="168" t="str">
        <f t="shared" si="144"/>
        <v/>
      </c>
      <c r="AP181" s="27" t="str">
        <f t="shared" si="145"/>
        <v/>
      </c>
      <c r="AQ181" s="31" t="str">
        <f>IF($C181="","",IF($AD181="","",IF($AO181=AM181,0,VLOOKUP($AO181,'4.号俸表設計'!$V$20:$X$29,3,FALSE)-VLOOKUP('1.メイン'!$AM181,'4.号俸表設計'!$V$20:$X$29,3,FALSE))))</f>
        <v/>
      </c>
      <c r="AR181" s="27" t="str">
        <f>IF($C181="","",IF($AM181=$AO181,0,VLOOKUP($AO181,'4.号俸表設計'!$V$4:$AF$13,2,FALSE)))</f>
        <v/>
      </c>
      <c r="AS181" s="27" t="str">
        <f t="shared" si="159"/>
        <v/>
      </c>
      <c r="AT181" s="27" t="str">
        <f>IF($AO181="","",IF($AS181=0,0,ROUNDUP($AS181/VLOOKUP('1.メイン'!$AO181,'4.号俸表設計'!$V$4:$AF$13,3,FALSE),0)+1))</f>
        <v/>
      </c>
      <c r="AU181" s="27" t="str">
        <f t="shared" si="160"/>
        <v/>
      </c>
      <c r="AV181" s="31" t="str">
        <f>IF($AO181="","",($AU181-1)*VLOOKUP($AO181,'4.号俸表設計'!$V$4:$AF$13,3,FALSE))</f>
        <v/>
      </c>
      <c r="AW181" s="31" t="str">
        <f t="shared" si="146"/>
        <v/>
      </c>
      <c r="AX181" s="31" t="str">
        <f>IF($AO181="","",IF($AW181&lt;=0,0,ROUNDUP($AW181/VLOOKUP($AO181,'4.号俸表設計'!$V$4:$AF$13,6,FALSE),0)))</f>
        <v/>
      </c>
      <c r="AY181" s="31" t="str">
        <f t="shared" si="161"/>
        <v/>
      </c>
      <c r="AZ181" s="168" t="str">
        <f t="shared" si="162"/>
        <v/>
      </c>
      <c r="BA181" s="27" t="str">
        <f>IF($AO181="","",VLOOKUP($AO181,'4.号俸表設計'!$V$4:$AF$13,9,FALSE))</f>
        <v/>
      </c>
      <c r="BB181" s="27" t="str">
        <f>IF($AO181="","",VLOOKUP($AO181,'4.号俸表設計'!$V$4:$AF$13,10,FALSE))</f>
        <v/>
      </c>
      <c r="BC181" s="33" t="str">
        <f>IF($C181="","",INDEX('6.参照データ'!$D$6:$AW$35,MATCH($AZ181,'6.参照データ'!$D$6:$D$35,0),MATCH($AP181,'6.参照データ'!$D$6:$AW$6,0)))</f>
        <v/>
      </c>
      <c r="BD181" s="33" t="str">
        <f t="shared" si="163"/>
        <v/>
      </c>
      <c r="BE181" s="33" t="str">
        <f t="shared" si="164"/>
        <v/>
      </c>
      <c r="BF181" s="607"/>
      <c r="BG181" s="33" t="str">
        <f t="shared" si="165"/>
        <v/>
      </c>
      <c r="BH181" s="33" t="str">
        <f t="shared" si="166"/>
        <v/>
      </c>
      <c r="BI181" s="33" t="str">
        <f t="shared" si="167"/>
        <v/>
      </c>
      <c r="BJ181" s="148" t="str">
        <f t="shared" si="168"/>
        <v/>
      </c>
      <c r="BK181" s="604"/>
      <c r="BL181" s="604"/>
      <c r="BM181" s="604"/>
      <c r="BN181" s="604"/>
      <c r="BO181" s="151" t="str">
        <f t="shared" si="169"/>
        <v/>
      </c>
      <c r="BP181" s="33" t="str">
        <f t="shared" si="170"/>
        <v/>
      </c>
      <c r="BQ181" s="180" t="str">
        <f t="shared" si="171"/>
        <v/>
      </c>
      <c r="BR181" s="185" t="str">
        <f t="shared" si="172"/>
        <v/>
      </c>
    </row>
    <row r="182" spans="1:70" x14ac:dyDescent="0.15">
      <c r="A182" s="71" t="str">
        <f>IF(C182="","",COUNTA($C$10:C182))</f>
        <v/>
      </c>
      <c r="B182" s="598"/>
      <c r="C182" s="598"/>
      <c r="D182" s="613"/>
      <c r="E182" s="614"/>
      <c r="F182" s="601"/>
      <c r="G182" s="601"/>
      <c r="H182" s="203" t="str">
        <f t="shared" si="138"/>
        <v/>
      </c>
      <c r="I182" s="602"/>
      <c r="J182" s="602"/>
      <c r="K182" s="58" t="str">
        <f t="shared" si="147"/>
        <v/>
      </c>
      <c r="L182" s="58" t="str">
        <f t="shared" si="148"/>
        <v/>
      </c>
      <c r="M182" s="58" t="str">
        <f t="shared" si="149"/>
        <v/>
      </c>
      <c r="N182" s="58" t="str">
        <f t="shared" si="150"/>
        <v/>
      </c>
      <c r="O182" s="211" t="str">
        <f>IF($C182="","",VLOOKUP($K182,'2.年齢給'!$B$7:$C$53,2))</f>
        <v/>
      </c>
      <c r="P182" s="211" t="str">
        <f>IF($C182="","",INDEX('6.参照データ'!$D$6:$AW$36,MATCH($F182,'6.参照データ'!$D$6:$D$36,0),MATCH($H182,'6.参照データ'!$D$6:$AW$6,0)))</f>
        <v/>
      </c>
      <c r="Q182" s="603" t="s">
        <v>71</v>
      </c>
      <c r="R182" s="603"/>
      <c r="S182" s="61" t="str">
        <f t="shared" si="139"/>
        <v/>
      </c>
      <c r="T182" s="604"/>
      <c r="U182" s="604"/>
      <c r="V182" s="604"/>
      <c r="W182" s="604"/>
      <c r="X182" s="65" t="str">
        <f t="shared" si="151"/>
        <v/>
      </c>
      <c r="Y182" s="67" t="str">
        <f t="shared" si="152"/>
        <v/>
      </c>
      <c r="Z182" s="131" t="str">
        <f t="shared" si="153"/>
        <v/>
      </c>
      <c r="AA182" s="131" t="str">
        <f t="shared" si="154"/>
        <v/>
      </c>
      <c r="AB182" s="39" t="str">
        <f>IF($C182="","",IF($Z182&gt;$AA$7,0,VLOOKUP($Z182,'2.年齢給'!$B$7:$C$53,2)))</f>
        <v/>
      </c>
      <c r="AC182" s="125" t="str">
        <f t="shared" si="155"/>
        <v/>
      </c>
      <c r="AD182" s="606"/>
      <c r="AE182" s="77" t="str">
        <f t="shared" si="140"/>
        <v/>
      </c>
      <c r="AF182" s="27" t="str">
        <f t="shared" si="156"/>
        <v/>
      </c>
      <c r="AG182" s="27" t="str">
        <f>IF($AE182="","",VLOOKUP($AE182,'4.号俸表設計'!$V$4:$AF$13,10,FALSE))</f>
        <v/>
      </c>
      <c r="AH182" s="27" t="str">
        <f t="shared" si="141"/>
        <v/>
      </c>
      <c r="AI182" s="27" t="str">
        <f t="shared" si="157"/>
        <v/>
      </c>
      <c r="AJ182" s="27" t="str">
        <f t="shared" si="142"/>
        <v/>
      </c>
      <c r="AK182" s="33" t="str">
        <f>IF($C182="","",INDEX('6.参照データ'!$D$6:$AW$36,MATCH($AI182,'6.参照データ'!$D$6:$D$36,0),MATCH($AJ182,'6.参照データ'!$D$6:$AW$6,0)))</f>
        <v/>
      </c>
      <c r="AL182" s="33" t="str">
        <f t="shared" si="158"/>
        <v/>
      </c>
      <c r="AM182" s="27" t="str">
        <f t="shared" si="143"/>
        <v/>
      </c>
      <c r="AN182" s="606"/>
      <c r="AO182" s="168" t="str">
        <f t="shared" si="144"/>
        <v/>
      </c>
      <c r="AP182" s="27" t="str">
        <f t="shared" si="145"/>
        <v/>
      </c>
      <c r="AQ182" s="31" t="str">
        <f>IF($C182="","",IF($AD182="","",IF($AO182=AM182,0,VLOOKUP($AO182,'4.号俸表設計'!$V$20:$X$29,3,FALSE)-VLOOKUP('1.メイン'!$AM182,'4.号俸表設計'!$V$20:$X$29,3,FALSE))))</f>
        <v/>
      </c>
      <c r="AR182" s="27" t="str">
        <f>IF($C182="","",IF($AM182=$AO182,0,VLOOKUP($AO182,'4.号俸表設計'!$V$4:$AF$13,2,FALSE)))</f>
        <v/>
      </c>
      <c r="AS182" s="27" t="str">
        <f t="shared" si="159"/>
        <v/>
      </c>
      <c r="AT182" s="27" t="str">
        <f>IF($AO182="","",IF($AS182=0,0,ROUNDUP($AS182/VLOOKUP('1.メイン'!$AO182,'4.号俸表設計'!$V$4:$AF$13,3,FALSE),0)+1))</f>
        <v/>
      </c>
      <c r="AU182" s="27" t="str">
        <f t="shared" si="160"/>
        <v/>
      </c>
      <c r="AV182" s="31" t="str">
        <f>IF($AO182="","",($AU182-1)*VLOOKUP($AO182,'4.号俸表設計'!$V$4:$AF$13,3,FALSE))</f>
        <v/>
      </c>
      <c r="AW182" s="31" t="str">
        <f t="shared" si="146"/>
        <v/>
      </c>
      <c r="AX182" s="31" t="str">
        <f>IF($AO182="","",IF($AW182&lt;=0,0,ROUNDUP($AW182/VLOOKUP($AO182,'4.号俸表設計'!$V$4:$AF$13,6,FALSE),0)))</f>
        <v/>
      </c>
      <c r="AY182" s="31" t="str">
        <f t="shared" si="161"/>
        <v/>
      </c>
      <c r="AZ182" s="168" t="str">
        <f t="shared" si="162"/>
        <v/>
      </c>
      <c r="BA182" s="27" t="str">
        <f>IF($AO182="","",VLOOKUP($AO182,'4.号俸表設計'!$V$4:$AF$13,9,FALSE))</f>
        <v/>
      </c>
      <c r="BB182" s="27" t="str">
        <f>IF($AO182="","",VLOOKUP($AO182,'4.号俸表設計'!$V$4:$AF$13,10,FALSE))</f>
        <v/>
      </c>
      <c r="BC182" s="33" t="str">
        <f>IF($C182="","",INDEX('6.参照データ'!$D$6:$AW$35,MATCH($AZ182,'6.参照データ'!$D$6:$D$35,0),MATCH($AP182,'6.参照データ'!$D$6:$AW$6,0)))</f>
        <v/>
      </c>
      <c r="BD182" s="33" t="str">
        <f t="shared" si="163"/>
        <v/>
      </c>
      <c r="BE182" s="33" t="str">
        <f t="shared" si="164"/>
        <v/>
      </c>
      <c r="BF182" s="607"/>
      <c r="BG182" s="33" t="str">
        <f t="shared" si="165"/>
        <v/>
      </c>
      <c r="BH182" s="33" t="str">
        <f t="shared" si="166"/>
        <v/>
      </c>
      <c r="BI182" s="33" t="str">
        <f t="shared" si="167"/>
        <v/>
      </c>
      <c r="BJ182" s="148" t="str">
        <f t="shared" si="168"/>
        <v/>
      </c>
      <c r="BK182" s="604"/>
      <c r="BL182" s="604"/>
      <c r="BM182" s="604"/>
      <c r="BN182" s="604"/>
      <c r="BO182" s="151" t="str">
        <f t="shared" si="169"/>
        <v/>
      </c>
      <c r="BP182" s="33" t="str">
        <f t="shared" si="170"/>
        <v/>
      </c>
      <c r="BQ182" s="180" t="str">
        <f t="shared" si="171"/>
        <v/>
      </c>
      <c r="BR182" s="185" t="str">
        <f t="shared" si="172"/>
        <v/>
      </c>
    </row>
    <row r="183" spans="1:70" x14ac:dyDescent="0.15">
      <c r="A183" s="71" t="str">
        <f>IF(C183="","",COUNTA($C$10:C183))</f>
        <v/>
      </c>
      <c r="B183" s="598"/>
      <c r="C183" s="598"/>
      <c r="D183" s="613"/>
      <c r="E183" s="614"/>
      <c r="F183" s="601"/>
      <c r="G183" s="601"/>
      <c r="H183" s="203" t="str">
        <f t="shared" si="138"/>
        <v/>
      </c>
      <c r="I183" s="602"/>
      <c r="J183" s="602"/>
      <c r="K183" s="58" t="str">
        <f t="shared" si="147"/>
        <v/>
      </c>
      <c r="L183" s="58" t="str">
        <f t="shared" si="148"/>
        <v/>
      </c>
      <c r="M183" s="58" t="str">
        <f t="shared" si="149"/>
        <v/>
      </c>
      <c r="N183" s="58" t="str">
        <f t="shared" si="150"/>
        <v/>
      </c>
      <c r="O183" s="211" t="str">
        <f>IF($C183="","",VLOOKUP($K183,'2.年齢給'!$B$7:$C$53,2))</f>
        <v/>
      </c>
      <c r="P183" s="211" t="str">
        <f>IF($C183="","",INDEX('6.参照データ'!$D$6:$AW$36,MATCH($F183,'6.参照データ'!$D$6:$D$36,0),MATCH($H183,'6.参照データ'!$D$6:$AW$6,0)))</f>
        <v/>
      </c>
      <c r="Q183" s="603" t="s">
        <v>71</v>
      </c>
      <c r="R183" s="603"/>
      <c r="S183" s="61" t="str">
        <f t="shared" si="139"/>
        <v/>
      </c>
      <c r="T183" s="604"/>
      <c r="U183" s="604"/>
      <c r="V183" s="604"/>
      <c r="W183" s="604"/>
      <c r="X183" s="65" t="str">
        <f t="shared" si="151"/>
        <v/>
      </c>
      <c r="Y183" s="67" t="str">
        <f t="shared" si="152"/>
        <v/>
      </c>
      <c r="Z183" s="131" t="str">
        <f t="shared" si="153"/>
        <v/>
      </c>
      <c r="AA183" s="131" t="str">
        <f t="shared" si="154"/>
        <v/>
      </c>
      <c r="AB183" s="39" t="str">
        <f>IF($C183="","",IF($Z183&gt;$AA$7,0,VLOOKUP($Z183,'2.年齢給'!$B$7:$C$53,2)))</f>
        <v/>
      </c>
      <c r="AC183" s="125" t="str">
        <f t="shared" si="155"/>
        <v/>
      </c>
      <c r="AD183" s="606"/>
      <c r="AE183" s="77" t="str">
        <f t="shared" si="140"/>
        <v/>
      </c>
      <c r="AF183" s="27" t="str">
        <f t="shared" si="156"/>
        <v/>
      </c>
      <c r="AG183" s="27" t="str">
        <f>IF($AE183="","",VLOOKUP($AE183,'4.号俸表設計'!$V$4:$AF$13,10,FALSE))</f>
        <v/>
      </c>
      <c r="AH183" s="27" t="str">
        <f t="shared" si="141"/>
        <v/>
      </c>
      <c r="AI183" s="27" t="str">
        <f t="shared" si="157"/>
        <v/>
      </c>
      <c r="AJ183" s="27" t="str">
        <f t="shared" si="142"/>
        <v/>
      </c>
      <c r="AK183" s="33" t="str">
        <f>IF($C183="","",INDEX('6.参照データ'!$D$6:$AW$36,MATCH($AI183,'6.参照データ'!$D$6:$D$36,0),MATCH($AJ183,'6.参照データ'!$D$6:$AW$6,0)))</f>
        <v/>
      </c>
      <c r="AL183" s="33" t="str">
        <f t="shared" si="158"/>
        <v/>
      </c>
      <c r="AM183" s="27" t="str">
        <f t="shared" si="143"/>
        <v/>
      </c>
      <c r="AN183" s="606"/>
      <c r="AO183" s="168" t="str">
        <f t="shared" si="144"/>
        <v/>
      </c>
      <c r="AP183" s="27" t="str">
        <f t="shared" si="145"/>
        <v/>
      </c>
      <c r="AQ183" s="31" t="str">
        <f>IF($C183="","",IF($AD183="","",IF($AO183=AM183,0,VLOOKUP($AO183,'4.号俸表設計'!$V$20:$X$29,3,FALSE)-VLOOKUP('1.メイン'!$AM183,'4.号俸表設計'!$V$20:$X$29,3,FALSE))))</f>
        <v/>
      </c>
      <c r="AR183" s="27" t="str">
        <f>IF($C183="","",IF($AM183=$AO183,0,VLOOKUP($AO183,'4.号俸表設計'!$V$4:$AF$13,2,FALSE)))</f>
        <v/>
      </c>
      <c r="AS183" s="27" t="str">
        <f t="shared" si="159"/>
        <v/>
      </c>
      <c r="AT183" s="27" t="str">
        <f>IF($AO183="","",IF($AS183=0,0,ROUNDUP($AS183/VLOOKUP('1.メイン'!$AO183,'4.号俸表設計'!$V$4:$AF$13,3,FALSE),0)+1))</f>
        <v/>
      </c>
      <c r="AU183" s="27" t="str">
        <f t="shared" si="160"/>
        <v/>
      </c>
      <c r="AV183" s="31" t="str">
        <f>IF($AO183="","",($AU183-1)*VLOOKUP($AO183,'4.号俸表設計'!$V$4:$AF$13,3,FALSE))</f>
        <v/>
      </c>
      <c r="AW183" s="31" t="str">
        <f t="shared" si="146"/>
        <v/>
      </c>
      <c r="AX183" s="31" t="str">
        <f>IF($AO183="","",IF($AW183&lt;=0,0,ROUNDUP($AW183/VLOOKUP($AO183,'4.号俸表設計'!$V$4:$AF$13,6,FALSE),0)))</f>
        <v/>
      </c>
      <c r="AY183" s="31" t="str">
        <f t="shared" si="161"/>
        <v/>
      </c>
      <c r="AZ183" s="168" t="str">
        <f t="shared" si="162"/>
        <v/>
      </c>
      <c r="BA183" s="27" t="str">
        <f>IF($AO183="","",VLOOKUP($AO183,'4.号俸表設計'!$V$4:$AF$13,9,FALSE))</f>
        <v/>
      </c>
      <c r="BB183" s="27" t="str">
        <f>IF($AO183="","",VLOOKUP($AO183,'4.号俸表設計'!$V$4:$AF$13,10,FALSE))</f>
        <v/>
      </c>
      <c r="BC183" s="33" t="str">
        <f>IF($C183="","",INDEX('6.参照データ'!$D$6:$AW$35,MATCH($AZ183,'6.参照データ'!$D$6:$D$35,0),MATCH($AP183,'6.参照データ'!$D$6:$AW$6,0)))</f>
        <v/>
      </c>
      <c r="BD183" s="33" t="str">
        <f t="shared" si="163"/>
        <v/>
      </c>
      <c r="BE183" s="33" t="str">
        <f t="shared" si="164"/>
        <v/>
      </c>
      <c r="BF183" s="607"/>
      <c r="BG183" s="33" t="str">
        <f t="shared" si="165"/>
        <v/>
      </c>
      <c r="BH183" s="33" t="str">
        <f t="shared" si="166"/>
        <v/>
      </c>
      <c r="BI183" s="33" t="str">
        <f t="shared" si="167"/>
        <v/>
      </c>
      <c r="BJ183" s="148" t="str">
        <f t="shared" si="168"/>
        <v/>
      </c>
      <c r="BK183" s="604"/>
      <c r="BL183" s="604"/>
      <c r="BM183" s="604"/>
      <c r="BN183" s="604"/>
      <c r="BO183" s="151" t="str">
        <f t="shared" si="169"/>
        <v/>
      </c>
      <c r="BP183" s="33" t="str">
        <f t="shared" si="170"/>
        <v/>
      </c>
      <c r="BQ183" s="180" t="str">
        <f t="shared" si="171"/>
        <v/>
      </c>
      <c r="BR183" s="185" t="str">
        <f t="shared" si="172"/>
        <v/>
      </c>
    </row>
    <row r="184" spans="1:70" x14ac:dyDescent="0.15">
      <c r="A184" s="71" t="str">
        <f>IF(C184="","",COUNTA($C$10:C184))</f>
        <v/>
      </c>
      <c r="B184" s="598"/>
      <c r="C184" s="598"/>
      <c r="D184" s="613"/>
      <c r="E184" s="614"/>
      <c r="F184" s="601"/>
      <c r="G184" s="601"/>
      <c r="H184" s="203" t="str">
        <f t="shared" si="138"/>
        <v/>
      </c>
      <c r="I184" s="602"/>
      <c r="J184" s="602"/>
      <c r="K184" s="58" t="str">
        <f t="shared" si="147"/>
        <v/>
      </c>
      <c r="L184" s="58" t="str">
        <f t="shared" si="148"/>
        <v/>
      </c>
      <c r="M184" s="58" t="str">
        <f t="shared" si="149"/>
        <v/>
      </c>
      <c r="N184" s="58" t="str">
        <f t="shared" si="150"/>
        <v/>
      </c>
      <c r="O184" s="211" t="str">
        <f>IF($C184="","",VLOOKUP($K184,'2.年齢給'!$B$7:$C$53,2))</f>
        <v/>
      </c>
      <c r="P184" s="211" t="str">
        <f>IF($C184="","",INDEX('6.参照データ'!$D$6:$AW$36,MATCH($F184,'6.参照データ'!$D$6:$D$36,0),MATCH($H184,'6.参照データ'!$D$6:$AW$6,0)))</f>
        <v/>
      </c>
      <c r="Q184" s="603" t="s">
        <v>71</v>
      </c>
      <c r="R184" s="603"/>
      <c r="S184" s="61" t="str">
        <f t="shared" si="139"/>
        <v/>
      </c>
      <c r="T184" s="604"/>
      <c r="U184" s="604"/>
      <c r="V184" s="604"/>
      <c r="W184" s="604"/>
      <c r="X184" s="65" t="str">
        <f t="shared" si="151"/>
        <v/>
      </c>
      <c r="Y184" s="67" t="str">
        <f t="shared" si="152"/>
        <v/>
      </c>
      <c r="Z184" s="131" t="str">
        <f t="shared" si="153"/>
        <v/>
      </c>
      <c r="AA184" s="131" t="str">
        <f t="shared" si="154"/>
        <v/>
      </c>
      <c r="AB184" s="39" t="str">
        <f>IF($C184="","",IF($Z184&gt;$AA$7,0,VLOOKUP($Z184,'2.年齢給'!$B$7:$C$53,2)))</f>
        <v/>
      </c>
      <c r="AC184" s="125" t="str">
        <f t="shared" si="155"/>
        <v/>
      </c>
      <c r="AD184" s="606"/>
      <c r="AE184" s="77" t="str">
        <f t="shared" si="140"/>
        <v/>
      </c>
      <c r="AF184" s="27" t="str">
        <f t="shared" si="156"/>
        <v/>
      </c>
      <c r="AG184" s="27" t="str">
        <f>IF($AE184="","",VLOOKUP($AE184,'4.号俸表設計'!$V$4:$AF$13,10,FALSE))</f>
        <v/>
      </c>
      <c r="AH184" s="27" t="str">
        <f t="shared" si="141"/>
        <v/>
      </c>
      <c r="AI184" s="27" t="str">
        <f t="shared" si="157"/>
        <v/>
      </c>
      <c r="AJ184" s="27" t="str">
        <f t="shared" si="142"/>
        <v/>
      </c>
      <c r="AK184" s="33" t="str">
        <f>IF($C184="","",INDEX('6.参照データ'!$D$6:$AW$36,MATCH($AI184,'6.参照データ'!$D$6:$D$36,0),MATCH($AJ184,'6.参照データ'!$D$6:$AW$6,0)))</f>
        <v/>
      </c>
      <c r="AL184" s="33" t="str">
        <f t="shared" si="158"/>
        <v/>
      </c>
      <c r="AM184" s="27" t="str">
        <f t="shared" si="143"/>
        <v/>
      </c>
      <c r="AN184" s="606"/>
      <c r="AO184" s="168" t="str">
        <f t="shared" si="144"/>
        <v/>
      </c>
      <c r="AP184" s="27" t="str">
        <f t="shared" si="145"/>
        <v/>
      </c>
      <c r="AQ184" s="31" t="str">
        <f>IF($C184="","",IF($AD184="","",IF($AO184=AM184,0,VLOOKUP($AO184,'4.号俸表設計'!$V$20:$X$29,3,FALSE)-VLOOKUP('1.メイン'!$AM184,'4.号俸表設計'!$V$20:$X$29,3,FALSE))))</f>
        <v/>
      </c>
      <c r="AR184" s="27" t="str">
        <f>IF($C184="","",IF($AM184=$AO184,0,VLOOKUP($AO184,'4.号俸表設計'!$V$4:$AF$13,2,FALSE)))</f>
        <v/>
      </c>
      <c r="AS184" s="27" t="str">
        <f t="shared" si="159"/>
        <v/>
      </c>
      <c r="AT184" s="27" t="str">
        <f>IF($AO184="","",IF($AS184=0,0,ROUNDUP($AS184/VLOOKUP('1.メイン'!$AO184,'4.号俸表設計'!$V$4:$AF$13,3,FALSE),0)+1))</f>
        <v/>
      </c>
      <c r="AU184" s="27" t="str">
        <f t="shared" si="160"/>
        <v/>
      </c>
      <c r="AV184" s="31" t="str">
        <f>IF($AO184="","",($AU184-1)*VLOOKUP($AO184,'4.号俸表設計'!$V$4:$AF$13,3,FALSE))</f>
        <v/>
      </c>
      <c r="AW184" s="31" t="str">
        <f t="shared" si="146"/>
        <v/>
      </c>
      <c r="AX184" s="31" t="str">
        <f>IF($AO184="","",IF($AW184&lt;=0,0,ROUNDUP($AW184/VLOOKUP($AO184,'4.号俸表設計'!$V$4:$AF$13,6,FALSE),0)))</f>
        <v/>
      </c>
      <c r="AY184" s="31" t="str">
        <f t="shared" si="161"/>
        <v/>
      </c>
      <c r="AZ184" s="168" t="str">
        <f t="shared" si="162"/>
        <v/>
      </c>
      <c r="BA184" s="27" t="str">
        <f>IF($AO184="","",VLOOKUP($AO184,'4.号俸表設計'!$V$4:$AF$13,9,FALSE))</f>
        <v/>
      </c>
      <c r="BB184" s="27" t="str">
        <f>IF($AO184="","",VLOOKUP($AO184,'4.号俸表設計'!$V$4:$AF$13,10,FALSE))</f>
        <v/>
      </c>
      <c r="BC184" s="33" t="str">
        <f>IF($C184="","",INDEX('6.参照データ'!$D$6:$AW$35,MATCH($AZ184,'6.参照データ'!$D$6:$D$35,0),MATCH($AP184,'6.参照データ'!$D$6:$AW$6,0)))</f>
        <v/>
      </c>
      <c r="BD184" s="33" t="str">
        <f t="shared" si="163"/>
        <v/>
      </c>
      <c r="BE184" s="33" t="str">
        <f t="shared" si="164"/>
        <v/>
      </c>
      <c r="BF184" s="607"/>
      <c r="BG184" s="33" t="str">
        <f t="shared" si="165"/>
        <v/>
      </c>
      <c r="BH184" s="33" t="str">
        <f t="shared" si="166"/>
        <v/>
      </c>
      <c r="BI184" s="33" t="str">
        <f t="shared" si="167"/>
        <v/>
      </c>
      <c r="BJ184" s="148" t="str">
        <f t="shared" si="168"/>
        <v/>
      </c>
      <c r="BK184" s="604"/>
      <c r="BL184" s="604"/>
      <c r="BM184" s="604"/>
      <c r="BN184" s="604"/>
      <c r="BO184" s="151" t="str">
        <f t="shared" si="169"/>
        <v/>
      </c>
      <c r="BP184" s="33" t="str">
        <f t="shared" si="170"/>
        <v/>
      </c>
      <c r="BQ184" s="180" t="str">
        <f t="shared" si="171"/>
        <v/>
      </c>
      <c r="BR184" s="185" t="str">
        <f t="shared" si="172"/>
        <v/>
      </c>
    </row>
    <row r="185" spans="1:70" x14ac:dyDescent="0.15">
      <c r="A185" s="71" t="str">
        <f>IF(C185="","",COUNTA($C$10:C185))</f>
        <v/>
      </c>
      <c r="B185" s="598"/>
      <c r="C185" s="598"/>
      <c r="D185" s="613"/>
      <c r="E185" s="614"/>
      <c r="F185" s="601"/>
      <c r="G185" s="601"/>
      <c r="H185" s="203" t="str">
        <f t="shared" si="138"/>
        <v/>
      </c>
      <c r="I185" s="602"/>
      <c r="J185" s="602"/>
      <c r="K185" s="58" t="str">
        <f t="shared" si="147"/>
        <v/>
      </c>
      <c r="L185" s="58" t="str">
        <f t="shared" si="148"/>
        <v/>
      </c>
      <c r="M185" s="58" t="str">
        <f t="shared" si="149"/>
        <v/>
      </c>
      <c r="N185" s="58" t="str">
        <f t="shared" si="150"/>
        <v/>
      </c>
      <c r="O185" s="211" t="str">
        <f>IF($C185="","",VLOOKUP($K185,'2.年齢給'!$B$7:$C$53,2))</f>
        <v/>
      </c>
      <c r="P185" s="211" t="str">
        <f>IF($C185="","",INDEX('6.参照データ'!$D$6:$AW$36,MATCH($F185,'6.参照データ'!$D$6:$D$36,0),MATCH($H185,'6.参照データ'!$D$6:$AW$6,0)))</f>
        <v/>
      </c>
      <c r="Q185" s="603" t="s">
        <v>71</v>
      </c>
      <c r="R185" s="603"/>
      <c r="S185" s="61" t="str">
        <f t="shared" si="139"/>
        <v/>
      </c>
      <c r="T185" s="604"/>
      <c r="U185" s="604"/>
      <c r="V185" s="604"/>
      <c r="W185" s="604"/>
      <c r="X185" s="65" t="str">
        <f t="shared" si="151"/>
        <v/>
      </c>
      <c r="Y185" s="67" t="str">
        <f t="shared" si="152"/>
        <v/>
      </c>
      <c r="Z185" s="131" t="str">
        <f t="shared" si="153"/>
        <v/>
      </c>
      <c r="AA185" s="131" t="str">
        <f t="shared" si="154"/>
        <v/>
      </c>
      <c r="AB185" s="39" t="str">
        <f>IF($C185="","",IF($Z185&gt;$AA$7,0,VLOOKUP($Z185,'2.年齢給'!$B$7:$C$53,2)))</f>
        <v/>
      </c>
      <c r="AC185" s="125" t="str">
        <f t="shared" si="155"/>
        <v/>
      </c>
      <c r="AD185" s="606"/>
      <c r="AE185" s="77" t="str">
        <f t="shared" si="140"/>
        <v/>
      </c>
      <c r="AF185" s="27" t="str">
        <f t="shared" si="156"/>
        <v/>
      </c>
      <c r="AG185" s="27" t="str">
        <f>IF($AE185="","",VLOOKUP($AE185,'4.号俸表設計'!$V$4:$AF$13,10,FALSE))</f>
        <v/>
      </c>
      <c r="AH185" s="27" t="str">
        <f t="shared" si="141"/>
        <v/>
      </c>
      <c r="AI185" s="27" t="str">
        <f t="shared" si="157"/>
        <v/>
      </c>
      <c r="AJ185" s="27" t="str">
        <f t="shared" si="142"/>
        <v/>
      </c>
      <c r="AK185" s="33" t="str">
        <f>IF($C185="","",INDEX('6.参照データ'!$D$6:$AW$36,MATCH($AI185,'6.参照データ'!$D$6:$D$36,0),MATCH($AJ185,'6.参照データ'!$D$6:$AW$6,0)))</f>
        <v/>
      </c>
      <c r="AL185" s="33" t="str">
        <f t="shared" si="158"/>
        <v/>
      </c>
      <c r="AM185" s="27" t="str">
        <f t="shared" si="143"/>
        <v/>
      </c>
      <c r="AN185" s="606"/>
      <c r="AO185" s="168" t="str">
        <f t="shared" si="144"/>
        <v/>
      </c>
      <c r="AP185" s="27" t="str">
        <f t="shared" si="145"/>
        <v/>
      </c>
      <c r="AQ185" s="31" t="str">
        <f>IF($C185="","",IF($AD185="","",IF($AO185=AM185,0,VLOOKUP($AO185,'4.号俸表設計'!$V$20:$X$29,3,FALSE)-VLOOKUP('1.メイン'!$AM185,'4.号俸表設計'!$V$20:$X$29,3,FALSE))))</f>
        <v/>
      </c>
      <c r="AR185" s="27" t="str">
        <f>IF($C185="","",IF($AM185=$AO185,0,VLOOKUP($AO185,'4.号俸表設計'!$V$4:$AF$13,2,FALSE)))</f>
        <v/>
      </c>
      <c r="AS185" s="27" t="str">
        <f t="shared" si="159"/>
        <v/>
      </c>
      <c r="AT185" s="27" t="str">
        <f>IF($AO185="","",IF($AS185=0,0,ROUNDUP($AS185/VLOOKUP('1.メイン'!$AO185,'4.号俸表設計'!$V$4:$AF$13,3,FALSE),0)+1))</f>
        <v/>
      </c>
      <c r="AU185" s="27" t="str">
        <f t="shared" si="160"/>
        <v/>
      </c>
      <c r="AV185" s="31" t="str">
        <f>IF($AO185="","",($AU185-1)*VLOOKUP($AO185,'4.号俸表設計'!$V$4:$AF$13,3,FALSE))</f>
        <v/>
      </c>
      <c r="AW185" s="31" t="str">
        <f t="shared" si="146"/>
        <v/>
      </c>
      <c r="AX185" s="31" t="str">
        <f>IF($AO185="","",IF($AW185&lt;=0,0,ROUNDUP($AW185/VLOOKUP($AO185,'4.号俸表設計'!$V$4:$AF$13,6,FALSE),0)))</f>
        <v/>
      </c>
      <c r="AY185" s="31" t="str">
        <f t="shared" si="161"/>
        <v/>
      </c>
      <c r="AZ185" s="168" t="str">
        <f t="shared" si="162"/>
        <v/>
      </c>
      <c r="BA185" s="27" t="str">
        <f>IF($AO185="","",VLOOKUP($AO185,'4.号俸表設計'!$V$4:$AF$13,9,FALSE))</f>
        <v/>
      </c>
      <c r="BB185" s="27" t="str">
        <f>IF($AO185="","",VLOOKUP($AO185,'4.号俸表設計'!$V$4:$AF$13,10,FALSE))</f>
        <v/>
      </c>
      <c r="BC185" s="33" t="str">
        <f>IF($C185="","",INDEX('6.参照データ'!$D$6:$AW$35,MATCH($AZ185,'6.参照データ'!$D$6:$D$35,0),MATCH($AP185,'6.参照データ'!$D$6:$AW$6,0)))</f>
        <v/>
      </c>
      <c r="BD185" s="33" t="str">
        <f t="shared" si="163"/>
        <v/>
      </c>
      <c r="BE185" s="33" t="str">
        <f t="shared" si="164"/>
        <v/>
      </c>
      <c r="BF185" s="607"/>
      <c r="BG185" s="33" t="str">
        <f t="shared" si="165"/>
        <v/>
      </c>
      <c r="BH185" s="33" t="str">
        <f t="shared" si="166"/>
        <v/>
      </c>
      <c r="BI185" s="33" t="str">
        <f t="shared" si="167"/>
        <v/>
      </c>
      <c r="BJ185" s="148" t="str">
        <f t="shared" si="168"/>
        <v/>
      </c>
      <c r="BK185" s="604"/>
      <c r="BL185" s="604"/>
      <c r="BM185" s="604"/>
      <c r="BN185" s="604"/>
      <c r="BO185" s="151" t="str">
        <f t="shared" si="169"/>
        <v/>
      </c>
      <c r="BP185" s="33" t="str">
        <f t="shared" si="170"/>
        <v/>
      </c>
      <c r="BQ185" s="180" t="str">
        <f t="shared" si="171"/>
        <v/>
      </c>
      <c r="BR185" s="185" t="str">
        <f t="shared" si="172"/>
        <v/>
      </c>
    </row>
    <row r="186" spans="1:70" x14ac:dyDescent="0.15">
      <c r="A186" s="71" t="str">
        <f>IF(C186="","",COUNTA($C$10:C186))</f>
        <v/>
      </c>
      <c r="B186" s="598"/>
      <c r="C186" s="598"/>
      <c r="D186" s="613"/>
      <c r="E186" s="614"/>
      <c r="F186" s="601"/>
      <c r="G186" s="601"/>
      <c r="H186" s="203" t="str">
        <f t="shared" si="138"/>
        <v/>
      </c>
      <c r="I186" s="602"/>
      <c r="J186" s="602"/>
      <c r="K186" s="58" t="str">
        <f t="shared" si="147"/>
        <v/>
      </c>
      <c r="L186" s="58" t="str">
        <f t="shared" si="148"/>
        <v/>
      </c>
      <c r="M186" s="58" t="str">
        <f t="shared" si="149"/>
        <v/>
      </c>
      <c r="N186" s="58" t="str">
        <f t="shared" si="150"/>
        <v/>
      </c>
      <c r="O186" s="211" t="str">
        <f>IF($C186="","",VLOOKUP($K186,'2.年齢給'!$B$7:$C$53,2))</f>
        <v/>
      </c>
      <c r="P186" s="211" t="str">
        <f>IF($C186="","",INDEX('6.参照データ'!$D$6:$AW$36,MATCH($F186,'6.参照データ'!$D$6:$D$36,0),MATCH($H186,'6.参照データ'!$D$6:$AW$6,0)))</f>
        <v/>
      </c>
      <c r="Q186" s="603" t="s">
        <v>71</v>
      </c>
      <c r="R186" s="603"/>
      <c r="S186" s="61" t="str">
        <f t="shared" si="139"/>
        <v/>
      </c>
      <c r="T186" s="604"/>
      <c r="U186" s="604"/>
      <c r="V186" s="604"/>
      <c r="W186" s="604"/>
      <c r="X186" s="65" t="str">
        <f t="shared" si="151"/>
        <v/>
      </c>
      <c r="Y186" s="67" t="str">
        <f t="shared" si="152"/>
        <v/>
      </c>
      <c r="Z186" s="131" t="str">
        <f t="shared" si="153"/>
        <v/>
      </c>
      <c r="AA186" s="131" t="str">
        <f t="shared" si="154"/>
        <v/>
      </c>
      <c r="AB186" s="39" t="str">
        <f>IF($C186="","",IF($Z186&gt;$AA$7,0,VLOOKUP($Z186,'2.年齢給'!$B$7:$C$53,2)))</f>
        <v/>
      </c>
      <c r="AC186" s="125" t="str">
        <f t="shared" si="155"/>
        <v/>
      </c>
      <c r="AD186" s="606"/>
      <c r="AE186" s="77" t="str">
        <f t="shared" si="140"/>
        <v/>
      </c>
      <c r="AF186" s="27" t="str">
        <f t="shared" si="156"/>
        <v/>
      </c>
      <c r="AG186" s="27" t="str">
        <f>IF($AE186="","",VLOOKUP($AE186,'4.号俸表設計'!$V$4:$AF$13,10,FALSE))</f>
        <v/>
      </c>
      <c r="AH186" s="27" t="str">
        <f t="shared" si="141"/>
        <v/>
      </c>
      <c r="AI186" s="27" t="str">
        <f t="shared" si="157"/>
        <v/>
      </c>
      <c r="AJ186" s="27" t="str">
        <f t="shared" si="142"/>
        <v/>
      </c>
      <c r="AK186" s="33" t="str">
        <f>IF($C186="","",INDEX('6.参照データ'!$D$6:$AW$36,MATCH($AI186,'6.参照データ'!$D$6:$D$36,0),MATCH($AJ186,'6.参照データ'!$D$6:$AW$6,0)))</f>
        <v/>
      </c>
      <c r="AL186" s="33" t="str">
        <f t="shared" si="158"/>
        <v/>
      </c>
      <c r="AM186" s="27" t="str">
        <f t="shared" si="143"/>
        <v/>
      </c>
      <c r="AN186" s="606"/>
      <c r="AO186" s="168" t="str">
        <f t="shared" si="144"/>
        <v/>
      </c>
      <c r="AP186" s="27" t="str">
        <f t="shared" si="145"/>
        <v/>
      </c>
      <c r="AQ186" s="31" t="str">
        <f>IF($C186="","",IF($AD186="","",IF($AO186=AM186,0,VLOOKUP($AO186,'4.号俸表設計'!$V$20:$X$29,3,FALSE)-VLOOKUP('1.メイン'!$AM186,'4.号俸表設計'!$V$20:$X$29,3,FALSE))))</f>
        <v/>
      </c>
      <c r="AR186" s="27" t="str">
        <f>IF($C186="","",IF($AM186=$AO186,0,VLOOKUP($AO186,'4.号俸表設計'!$V$4:$AF$13,2,FALSE)))</f>
        <v/>
      </c>
      <c r="AS186" s="27" t="str">
        <f t="shared" si="159"/>
        <v/>
      </c>
      <c r="AT186" s="27" t="str">
        <f>IF($AO186="","",IF($AS186=0,0,ROUNDUP($AS186/VLOOKUP('1.メイン'!$AO186,'4.号俸表設計'!$V$4:$AF$13,3,FALSE),0)+1))</f>
        <v/>
      </c>
      <c r="AU186" s="27" t="str">
        <f t="shared" si="160"/>
        <v/>
      </c>
      <c r="AV186" s="31" t="str">
        <f>IF($AO186="","",($AU186-1)*VLOOKUP($AO186,'4.号俸表設計'!$V$4:$AF$13,3,FALSE))</f>
        <v/>
      </c>
      <c r="AW186" s="31" t="str">
        <f t="shared" si="146"/>
        <v/>
      </c>
      <c r="AX186" s="31" t="str">
        <f>IF($AO186="","",IF($AW186&lt;=0,0,ROUNDUP($AW186/VLOOKUP($AO186,'4.号俸表設計'!$V$4:$AF$13,6,FALSE),0)))</f>
        <v/>
      </c>
      <c r="AY186" s="31" t="str">
        <f t="shared" si="161"/>
        <v/>
      </c>
      <c r="AZ186" s="168" t="str">
        <f t="shared" si="162"/>
        <v/>
      </c>
      <c r="BA186" s="27" t="str">
        <f>IF($AO186="","",VLOOKUP($AO186,'4.号俸表設計'!$V$4:$AF$13,9,FALSE))</f>
        <v/>
      </c>
      <c r="BB186" s="27" t="str">
        <f>IF($AO186="","",VLOOKUP($AO186,'4.号俸表設計'!$V$4:$AF$13,10,FALSE))</f>
        <v/>
      </c>
      <c r="BC186" s="33" t="str">
        <f>IF($C186="","",INDEX('6.参照データ'!$D$6:$AW$35,MATCH($AZ186,'6.参照データ'!$D$6:$D$35,0),MATCH($AP186,'6.参照データ'!$D$6:$AW$6,0)))</f>
        <v/>
      </c>
      <c r="BD186" s="33" t="str">
        <f t="shared" si="163"/>
        <v/>
      </c>
      <c r="BE186" s="33" t="str">
        <f t="shared" si="164"/>
        <v/>
      </c>
      <c r="BF186" s="607"/>
      <c r="BG186" s="33" t="str">
        <f t="shared" si="165"/>
        <v/>
      </c>
      <c r="BH186" s="33" t="str">
        <f t="shared" si="166"/>
        <v/>
      </c>
      <c r="BI186" s="33" t="str">
        <f t="shared" si="167"/>
        <v/>
      </c>
      <c r="BJ186" s="148" t="str">
        <f t="shared" si="168"/>
        <v/>
      </c>
      <c r="BK186" s="604"/>
      <c r="BL186" s="604"/>
      <c r="BM186" s="604"/>
      <c r="BN186" s="604"/>
      <c r="BO186" s="151" t="str">
        <f t="shared" si="169"/>
        <v/>
      </c>
      <c r="BP186" s="33" t="str">
        <f t="shared" si="170"/>
        <v/>
      </c>
      <c r="BQ186" s="180" t="str">
        <f t="shared" si="171"/>
        <v/>
      </c>
      <c r="BR186" s="185" t="str">
        <f t="shared" si="172"/>
        <v/>
      </c>
    </row>
    <row r="187" spans="1:70" x14ac:dyDescent="0.15">
      <c r="A187" s="71" t="str">
        <f>IF(C187="","",COUNTA($C$10:C187))</f>
        <v/>
      </c>
      <c r="B187" s="598"/>
      <c r="C187" s="598"/>
      <c r="D187" s="613"/>
      <c r="E187" s="614"/>
      <c r="F187" s="601"/>
      <c r="G187" s="601"/>
      <c r="H187" s="203" t="str">
        <f t="shared" si="138"/>
        <v/>
      </c>
      <c r="I187" s="602"/>
      <c r="J187" s="602"/>
      <c r="K187" s="58" t="str">
        <f t="shared" si="147"/>
        <v/>
      </c>
      <c r="L187" s="58" t="str">
        <f t="shared" si="148"/>
        <v/>
      </c>
      <c r="M187" s="58" t="str">
        <f t="shared" si="149"/>
        <v/>
      </c>
      <c r="N187" s="58" t="str">
        <f t="shared" si="150"/>
        <v/>
      </c>
      <c r="O187" s="211" t="str">
        <f>IF($C187="","",VLOOKUP($K187,'2.年齢給'!$B$7:$C$53,2))</f>
        <v/>
      </c>
      <c r="P187" s="211" t="str">
        <f>IF($C187="","",INDEX('6.参照データ'!$D$6:$AW$36,MATCH($F187,'6.参照データ'!$D$6:$D$36,0),MATCH($H187,'6.参照データ'!$D$6:$AW$6,0)))</f>
        <v/>
      </c>
      <c r="Q187" s="603" t="s">
        <v>71</v>
      </c>
      <c r="R187" s="603"/>
      <c r="S187" s="61" t="str">
        <f t="shared" si="139"/>
        <v/>
      </c>
      <c r="T187" s="604"/>
      <c r="U187" s="604"/>
      <c r="V187" s="604"/>
      <c r="W187" s="604"/>
      <c r="X187" s="65" t="str">
        <f t="shared" si="151"/>
        <v/>
      </c>
      <c r="Y187" s="67" t="str">
        <f t="shared" si="152"/>
        <v/>
      </c>
      <c r="Z187" s="131" t="str">
        <f t="shared" si="153"/>
        <v/>
      </c>
      <c r="AA187" s="131" t="str">
        <f t="shared" si="154"/>
        <v/>
      </c>
      <c r="AB187" s="39" t="str">
        <f>IF($C187="","",IF($Z187&gt;$AA$7,0,VLOOKUP($Z187,'2.年齢給'!$B$7:$C$53,2)))</f>
        <v/>
      </c>
      <c r="AC187" s="125" t="str">
        <f t="shared" si="155"/>
        <v/>
      </c>
      <c r="AD187" s="606"/>
      <c r="AE187" s="77" t="str">
        <f t="shared" si="140"/>
        <v/>
      </c>
      <c r="AF187" s="27" t="str">
        <f t="shared" si="156"/>
        <v/>
      </c>
      <c r="AG187" s="27" t="str">
        <f>IF($AE187="","",VLOOKUP($AE187,'4.号俸表設計'!$V$4:$AF$13,10,FALSE))</f>
        <v/>
      </c>
      <c r="AH187" s="27" t="str">
        <f t="shared" si="141"/>
        <v/>
      </c>
      <c r="AI187" s="27" t="str">
        <f t="shared" si="157"/>
        <v/>
      </c>
      <c r="AJ187" s="27" t="str">
        <f t="shared" si="142"/>
        <v/>
      </c>
      <c r="AK187" s="33" t="str">
        <f>IF($C187="","",INDEX('6.参照データ'!$D$6:$AW$36,MATCH($AI187,'6.参照データ'!$D$6:$D$36,0),MATCH($AJ187,'6.参照データ'!$D$6:$AW$6,0)))</f>
        <v/>
      </c>
      <c r="AL187" s="33" t="str">
        <f t="shared" si="158"/>
        <v/>
      </c>
      <c r="AM187" s="27" t="str">
        <f t="shared" si="143"/>
        <v/>
      </c>
      <c r="AN187" s="606"/>
      <c r="AO187" s="168" t="str">
        <f t="shared" si="144"/>
        <v/>
      </c>
      <c r="AP187" s="27" t="str">
        <f t="shared" si="145"/>
        <v/>
      </c>
      <c r="AQ187" s="31" t="str">
        <f>IF($C187="","",IF($AD187="","",IF($AO187=AM187,0,VLOOKUP($AO187,'4.号俸表設計'!$V$20:$X$29,3,FALSE)-VLOOKUP('1.メイン'!$AM187,'4.号俸表設計'!$V$20:$X$29,3,FALSE))))</f>
        <v/>
      </c>
      <c r="AR187" s="27" t="str">
        <f>IF($C187="","",IF($AM187=$AO187,0,VLOOKUP($AO187,'4.号俸表設計'!$V$4:$AF$13,2,FALSE)))</f>
        <v/>
      </c>
      <c r="AS187" s="27" t="str">
        <f t="shared" si="159"/>
        <v/>
      </c>
      <c r="AT187" s="27" t="str">
        <f>IF($AO187="","",IF($AS187=0,0,ROUNDUP($AS187/VLOOKUP('1.メイン'!$AO187,'4.号俸表設計'!$V$4:$AF$13,3,FALSE),0)+1))</f>
        <v/>
      </c>
      <c r="AU187" s="27" t="str">
        <f t="shared" si="160"/>
        <v/>
      </c>
      <c r="AV187" s="31" t="str">
        <f>IF($AO187="","",($AU187-1)*VLOOKUP($AO187,'4.号俸表設計'!$V$4:$AF$13,3,FALSE))</f>
        <v/>
      </c>
      <c r="AW187" s="31" t="str">
        <f t="shared" si="146"/>
        <v/>
      </c>
      <c r="AX187" s="31" t="str">
        <f>IF($AO187="","",IF($AW187&lt;=0,0,ROUNDUP($AW187/VLOOKUP($AO187,'4.号俸表設計'!$V$4:$AF$13,6,FALSE),0)))</f>
        <v/>
      </c>
      <c r="AY187" s="31" t="str">
        <f t="shared" si="161"/>
        <v/>
      </c>
      <c r="AZ187" s="168" t="str">
        <f t="shared" si="162"/>
        <v/>
      </c>
      <c r="BA187" s="27" t="str">
        <f>IF($AO187="","",VLOOKUP($AO187,'4.号俸表設計'!$V$4:$AF$13,9,FALSE))</f>
        <v/>
      </c>
      <c r="BB187" s="27" t="str">
        <f>IF($AO187="","",VLOOKUP($AO187,'4.号俸表設計'!$V$4:$AF$13,10,FALSE))</f>
        <v/>
      </c>
      <c r="BC187" s="33" t="str">
        <f>IF($C187="","",INDEX('6.参照データ'!$D$6:$AW$35,MATCH($AZ187,'6.参照データ'!$D$6:$D$35,0),MATCH($AP187,'6.参照データ'!$D$6:$AW$6,0)))</f>
        <v/>
      </c>
      <c r="BD187" s="33" t="str">
        <f t="shared" si="163"/>
        <v/>
      </c>
      <c r="BE187" s="33" t="str">
        <f t="shared" si="164"/>
        <v/>
      </c>
      <c r="BF187" s="607"/>
      <c r="BG187" s="33" t="str">
        <f t="shared" si="165"/>
        <v/>
      </c>
      <c r="BH187" s="33" t="str">
        <f t="shared" si="166"/>
        <v/>
      </c>
      <c r="BI187" s="33" t="str">
        <f t="shared" si="167"/>
        <v/>
      </c>
      <c r="BJ187" s="148" t="str">
        <f t="shared" si="168"/>
        <v/>
      </c>
      <c r="BK187" s="604"/>
      <c r="BL187" s="604"/>
      <c r="BM187" s="604"/>
      <c r="BN187" s="604"/>
      <c r="BO187" s="151" t="str">
        <f t="shared" si="169"/>
        <v/>
      </c>
      <c r="BP187" s="33" t="str">
        <f t="shared" si="170"/>
        <v/>
      </c>
      <c r="BQ187" s="180" t="str">
        <f t="shared" si="171"/>
        <v/>
      </c>
      <c r="BR187" s="185" t="str">
        <f t="shared" si="172"/>
        <v/>
      </c>
    </row>
    <row r="188" spans="1:70" x14ac:dyDescent="0.15">
      <c r="A188" s="71" t="str">
        <f>IF(C188="","",COUNTA($C$10:C188))</f>
        <v/>
      </c>
      <c r="B188" s="598"/>
      <c r="C188" s="598"/>
      <c r="D188" s="613"/>
      <c r="E188" s="614"/>
      <c r="F188" s="601"/>
      <c r="G188" s="601"/>
      <c r="H188" s="203" t="str">
        <f t="shared" si="138"/>
        <v/>
      </c>
      <c r="I188" s="602"/>
      <c r="J188" s="602"/>
      <c r="K188" s="58" t="str">
        <f t="shared" si="147"/>
        <v/>
      </c>
      <c r="L188" s="58" t="str">
        <f t="shared" si="148"/>
        <v/>
      </c>
      <c r="M188" s="58" t="str">
        <f t="shared" si="149"/>
        <v/>
      </c>
      <c r="N188" s="58" t="str">
        <f t="shared" si="150"/>
        <v/>
      </c>
      <c r="O188" s="211" t="str">
        <f>IF($C188="","",VLOOKUP($K188,'2.年齢給'!$B$7:$C$53,2))</f>
        <v/>
      </c>
      <c r="P188" s="211" t="str">
        <f>IF($C188="","",INDEX('6.参照データ'!$D$6:$AW$36,MATCH($F188,'6.参照データ'!$D$6:$D$36,0),MATCH($H188,'6.参照データ'!$D$6:$AW$6,0)))</f>
        <v/>
      </c>
      <c r="Q188" s="603" t="s">
        <v>71</v>
      </c>
      <c r="R188" s="603"/>
      <c r="S188" s="61" t="str">
        <f t="shared" si="139"/>
        <v/>
      </c>
      <c r="T188" s="604"/>
      <c r="U188" s="604"/>
      <c r="V188" s="604"/>
      <c r="W188" s="604"/>
      <c r="X188" s="65" t="str">
        <f t="shared" si="151"/>
        <v/>
      </c>
      <c r="Y188" s="67" t="str">
        <f t="shared" si="152"/>
        <v/>
      </c>
      <c r="Z188" s="131" t="str">
        <f t="shared" si="153"/>
        <v/>
      </c>
      <c r="AA188" s="131" t="str">
        <f t="shared" si="154"/>
        <v/>
      </c>
      <c r="AB188" s="39" t="str">
        <f>IF($C188="","",IF($Z188&gt;$AA$7,0,VLOOKUP($Z188,'2.年齢給'!$B$7:$C$53,2)))</f>
        <v/>
      </c>
      <c r="AC188" s="125" t="str">
        <f t="shared" si="155"/>
        <v/>
      </c>
      <c r="AD188" s="606"/>
      <c r="AE188" s="77" t="str">
        <f t="shared" si="140"/>
        <v/>
      </c>
      <c r="AF188" s="27" t="str">
        <f t="shared" si="156"/>
        <v/>
      </c>
      <c r="AG188" s="27" t="str">
        <f>IF($AE188="","",VLOOKUP($AE188,'4.号俸表設計'!$V$4:$AF$13,10,FALSE))</f>
        <v/>
      </c>
      <c r="AH188" s="27" t="str">
        <f t="shared" si="141"/>
        <v/>
      </c>
      <c r="AI188" s="27" t="str">
        <f t="shared" si="157"/>
        <v/>
      </c>
      <c r="AJ188" s="27" t="str">
        <f t="shared" si="142"/>
        <v/>
      </c>
      <c r="AK188" s="33" t="str">
        <f>IF($C188="","",INDEX('6.参照データ'!$D$6:$AW$36,MATCH($AI188,'6.参照データ'!$D$6:$D$36,0),MATCH($AJ188,'6.参照データ'!$D$6:$AW$6,0)))</f>
        <v/>
      </c>
      <c r="AL188" s="33" t="str">
        <f t="shared" si="158"/>
        <v/>
      </c>
      <c r="AM188" s="27" t="str">
        <f t="shared" si="143"/>
        <v/>
      </c>
      <c r="AN188" s="606"/>
      <c r="AO188" s="168" t="str">
        <f t="shared" si="144"/>
        <v/>
      </c>
      <c r="AP188" s="27" t="str">
        <f t="shared" si="145"/>
        <v/>
      </c>
      <c r="AQ188" s="31" t="str">
        <f>IF($C188="","",IF($AD188="","",IF($AO188=AM188,0,VLOOKUP($AO188,'4.号俸表設計'!$V$20:$X$29,3,FALSE)-VLOOKUP('1.メイン'!$AM188,'4.号俸表設計'!$V$20:$X$29,3,FALSE))))</f>
        <v/>
      </c>
      <c r="AR188" s="27" t="str">
        <f>IF($C188="","",IF($AM188=$AO188,0,VLOOKUP($AO188,'4.号俸表設計'!$V$4:$AF$13,2,FALSE)))</f>
        <v/>
      </c>
      <c r="AS188" s="27" t="str">
        <f t="shared" si="159"/>
        <v/>
      </c>
      <c r="AT188" s="27" t="str">
        <f>IF($AO188="","",IF($AS188=0,0,ROUNDUP($AS188/VLOOKUP('1.メイン'!$AO188,'4.号俸表設計'!$V$4:$AF$13,3,FALSE),0)+1))</f>
        <v/>
      </c>
      <c r="AU188" s="27" t="str">
        <f t="shared" si="160"/>
        <v/>
      </c>
      <c r="AV188" s="31" t="str">
        <f>IF($AO188="","",($AU188-1)*VLOOKUP($AO188,'4.号俸表設計'!$V$4:$AF$13,3,FALSE))</f>
        <v/>
      </c>
      <c r="AW188" s="31" t="str">
        <f t="shared" si="146"/>
        <v/>
      </c>
      <c r="AX188" s="31" t="str">
        <f>IF($AO188="","",IF($AW188&lt;=0,0,ROUNDUP($AW188/VLOOKUP($AO188,'4.号俸表設計'!$V$4:$AF$13,6,FALSE),0)))</f>
        <v/>
      </c>
      <c r="AY188" s="31" t="str">
        <f t="shared" si="161"/>
        <v/>
      </c>
      <c r="AZ188" s="168" t="str">
        <f t="shared" si="162"/>
        <v/>
      </c>
      <c r="BA188" s="27" t="str">
        <f>IF($AO188="","",VLOOKUP($AO188,'4.号俸表設計'!$V$4:$AF$13,9,FALSE))</f>
        <v/>
      </c>
      <c r="BB188" s="27" t="str">
        <f>IF($AO188="","",VLOOKUP($AO188,'4.号俸表設計'!$V$4:$AF$13,10,FALSE))</f>
        <v/>
      </c>
      <c r="BC188" s="33" t="str">
        <f>IF($C188="","",INDEX('6.参照データ'!$D$6:$AW$35,MATCH($AZ188,'6.参照データ'!$D$6:$D$35,0),MATCH($AP188,'6.参照データ'!$D$6:$AW$6,0)))</f>
        <v/>
      </c>
      <c r="BD188" s="33" t="str">
        <f t="shared" si="163"/>
        <v/>
      </c>
      <c r="BE188" s="33" t="str">
        <f t="shared" si="164"/>
        <v/>
      </c>
      <c r="BF188" s="607"/>
      <c r="BG188" s="33" t="str">
        <f t="shared" si="165"/>
        <v/>
      </c>
      <c r="BH188" s="33" t="str">
        <f t="shared" si="166"/>
        <v/>
      </c>
      <c r="BI188" s="33" t="str">
        <f t="shared" si="167"/>
        <v/>
      </c>
      <c r="BJ188" s="148" t="str">
        <f t="shared" si="168"/>
        <v/>
      </c>
      <c r="BK188" s="604"/>
      <c r="BL188" s="604"/>
      <c r="BM188" s="604"/>
      <c r="BN188" s="604"/>
      <c r="BO188" s="151" t="str">
        <f t="shared" si="169"/>
        <v/>
      </c>
      <c r="BP188" s="33" t="str">
        <f t="shared" si="170"/>
        <v/>
      </c>
      <c r="BQ188" s="180" t="str">
        <f t="shared" si="171"/>
        <v/>
      </c>
      <c r="BR188" s="185" t="str">
        <f t="shared" si="172"/>
        <v/>
      </c>
    </row>
    <row r="189" spans="1:70" x14ac:dyDescent="0.15">
      <c r="A189" s="71" t="str">
        <f>IF(C189="","",COUNTA($C$10:C189))</f>
        <v/>
      </c>
      <c r="B189" s="598"/>
      <c r="C189" s="598"/>
      <c r="D189" s="613"/>
      <c r="E189" s="614"/>
      <c r="F189" s="601"/>
      <c r="G189" s="601"/>
      <c r="H189" s="203" t="str">
        <f t="shared" si="138"/>
        <v/>
      </c>
      <c r="I189" s="602"/>
      <c r="J189" s="602"/>
      <c r="K189" s="58" t="str">
        <f t="shared" si="147"/>
        <v/>
      </c>
      <c r="L189" s="58" t="str">
        <f t="shared" si="148"/>
        <v/>
      </c>
      <c r="M189" s="58" t="str">
        <f t="shared" si="149"/>
        <v/>
      </c>
      <c r="N189" s="58" t="str">
        <f t="shared" si="150"/>
        <v/>
      </c>
      <c r="O189" s="211" t="str">
        <f>IF($C189="","",VLOOKUP($K189,'2.年齢給'!$B$7:$C$53,2))</f>
        <v/>
      </c>
      <c r="P189" s="211" t="str">
        <f>IF($C189="","",INDEX('6.参照データ'!$D$6:$AW$36,MATCH($F189,'6.参照データ'!$D$6:$D$36,0),MATCH($H189,'6.参照データ'!$D$6:$AW$6,0)))</f>
        <v/>
      </c>
      <c r="Q189" s="603" t="s">
        <v>71</v>
      </c>
      <c r="R189" s="603"/>
      <c r="S189" s="61" t="str">
        <f t="shared" si="139"/>
        <v/>
      </c>
      <c r="T189" s="604"/>
      <c r="U189" s="604"/>
      <c r="V189" s="604"/>
      <c r="W189" s="604"/>
      <c r="X189" s="65" t="str">
        <f t="shared" si="151"/>
        <v/>
      </c>
      <c r="Y189" s="67" t="str">
        <f t="shared" si="152"/>
        <v/>
      </c>
      <c r="Z189" s="131" t="str">
        <f t="shared" si="153"/>
        <v/>
      </c>
      <c r="AA189" s="131" t="str">
        <f t="shared" si="154"/>
        <v/>
      </c>
      <c r="AB189" s="39" t="str">
        <f>IF($C189="","",IF($Z189&gt;$AA$7,0,VLOOKUP($Z189,'2.年齢給'!$B$7:$C$53,2)))</f>
        <v/>
      </c>
      <c r="AC189" s="125" t="str">
        <f t="shared" si="155"/>
        <v/>
      </c>
      <c r="AD189" s="606"/>
      <c r="AE189" s="77" t="str">
        <f t="shared" si="140"/>
        <v/>
      </c>
      <c r="AF189" s="27" t="str">
        <f t="shared" si="156"/>
        <v/>
      </c>
      <c r="AG189" s="27" t="str">
        <f>IF($AE189="","",VLOOKUP($AE189,'4.号俸表設計'!$V$4:$AF$13,10,FALSE))</f>
        <v/>
      </c>
      <c r="AH189" s="27" t="str">
        <f t="shared" si="141"/>
        <v/>
      </c>
      <c r="AI189" s="27" t="str">
        <f t="shared" si="157"/>
        <v/>
      </c>
      <c r="AJ189" s="27" t="str">
        <f t="shared" si="142"/>
        <v/>
      </c>
      <c r="AK189" s="33" t="str">
        <f>IF($C189="","",INDEX('6.参照データ'!$D$6:$AW$36,MATCH($AI189,'6.参照データ'!$D$6:$D$36,0),MATCH($AJ189,'6.参照データ'!$D$6:$AW$6,0)))</f>
        <v/>
      </c>
      <c r="AL189" s="33" t="str">
        <f t="shared" si="158"/>
        <v/>
      </c>
      <c r="AM189" s="27" t="str">
        <f t="shared" si="143"/>
        <v/>
      </c>
      <c r="AN189" s="606"/>
      <c r="AO189" s="168" t="str">
        <f t="shared" si="144"/>
        <v/>
      </c>
      <c r="AP189" s="27" t="str">
        <f t="shared" si="145"/>
        <v/>
      </c>
      <c r="AQ189" s="31" t="str">
        <f>IF($C189="","",IF($AD189="","",IF($AO189=AM189,0,VLOOKUP($AO189,'4.号俸表設計'!$V$20:$X$29,3,FALSE)-VLOOKUP('1.メイン'!$AM189,'4.号俸表設計'!$V$20:$X$29,3,FALSE))))</f>
        <v/>
      </c>
      <c r="AR189" s="27" t="str">
        <f>IF($C189="","",IF($AM189=$AO189,0,VLOOKUP($AO189,'4.号俸表設計'!$V$4:$AF$13,2,FALSE)))</f>
        <v/>
      </c>
      <c r="AS189" s="27" t="str">
        <f t="shared" si="159"/>
        <v/>
      </c>
      <c r="AT189" s="27" t="str">
        <f>IF($AO189="","",IF($AS189=0,0,ROUNDUP($AS189/VLOOKUP('1.メイン'!$AO189,'4.号俸表設計'!$V$4:$AF$13,3,FALSE),0)+1))</f>
        <v/>
      </c>
      <c r="AU189" s="27" t="str">
        <f t="shared" si="160"/>
        <v/>
      </c>
      <c r="AV189" s="31" t="str">
        <f>IF($AO189="","",($AU189-1)*VLOOKUP($AO189,'4.号俸表設計'!$V$4:$AF$13,3,FALSE))</f>
        <v/>
      </c>
      <c r="AW189" s="31" t="str">
        <f t="shared" si="146"/>
        <v/>
      </c>
      <c r="AX189" s="31" t="str">
        <f>IF($AO189="","",IF($AW189&lt;=0,0,ROUNDUP($AW189/VLOOKUP($AO189,'4.号俸表設計'!$V$4:$AF$13,6,FALSE),0)))</f>
        <v/>
      </c>
      <c r="AY189" s="31" t="str">
        <f t="shared" si="161"/>
        <v/>
      </c>
      <c r="AZ189" s="168" t="str">
        <f t="shared" si="162"/>
        <v/>
      </c>
      <c r="BA189" s="27" t="str">
        <f>IF($AO189="","",VLOOKUP($AO189,'4.号俸表設計'!$V$4:$AF$13,9,FALSE))</f>
        <v/>
      </c>
      <c r="BB189" s="27" t="str">
        <f>IF($AO189="","",VLOOKUP($AO189,'4.号俸表設計'!$V$4:$AF$13,10,FALSE))</f>
        <v/>
      </c>
      <c r="BC189" s="33" t="str">
        <f>IF($C189="","",INDEX('6.参照データ'!$D$6:$AW$35,MATCH($AZ189,'6.参照データ'!$D$6:$D$35,0),MATCH($AP189,'6.参照データ'!$D$6:$AW$6,0)))</f>
        <v/>
      </c>
      <c r="BD189" s="33" t="str">
        <f t="shared" si="163"/>
        <v/>
      </c>
      <c r="BE189" s="33" t="str">
        <f t="shared" si="164"/>
        <v/>
      </c>
      <c r="BF189" s="607"/>
      <c r="BG189" s="33" t="str">
        <f t="shared" si="165"/>
        <v/>
      </c>
      <c r="BH189" s="33" t="str">
        <f t="shared" si="166"/>
        <v/>
      </c>
      <c r="BI189" s="33" t="str">
        <f t="shared" si="167"/>
        <v/>
      </c>
      <c r="BJ189" s="148" t="str">
        <f t="shared" si="168"/>
        <v/>
      </c>
      <c r="BK189" s="604"/>
      <c r="BL189" s="604"/>
      <c r="BM189" s="604"/>
      <c r="BN189" s="604"/>
      <c r="BO189" s="151" t="str">
        <f t="shared" si="169"/>
        <v/>
      </c>
      <c r="BP189" s="33" t="str">
        <f t="shared" si="170"/>
        <v/>
      </c>
      <c r="BQ189" s="180" t="str">
        <f t="shared" si="171"/>
        <v/>
      </c>
      <c r="BR189" s="185" t="str">
        <f t="shared" si="172"/>
        <v/>
      </c>
    </row>
    <row r="190" spans="1:70" x14ac:dyDescent="0.15">
      <c r="A190" s="71" t="str">
        <f>IF(C190="","",COUNTA($C$10:C190))</f>
        <v/>
      </c>
      <c r="B190" s="598"/>
      <c r="C190" s="598"/>
      <c r="D190" s="613"/>
      <c r="E190" s="614"/>
      <c r="F190" s="601"/>
      <c r="G190" s="601"/>
      <c r="H190" s="203" t="str">
        <f t="shared" si="138"/>
        <v/>
      </c>
      <c r="I190" s="602"/>
      <c r="J190" s="602"/>
      <c r="K190" s="58" t="str">
        <f t="shared" si="147"/>
        <v/>
      </c>
      <c r="L190" s="58" t="str">
        <f t="shared" si="148"/>
        <v/>
      </c>
      <c r="M190" s="58" t="str">
        <f t="shared" si="149"/>
        <v/>
      </c>
      <c r="N190" s="58" t="str">
        <f t="shared" si="150"/>
        <v/>
      </c>
      <c r="O190" s="211" t="str">
        <f>IF($C190="","",VLOOKUP($K190,'2.年齢給'!$B$7:$C$53,2))</f>
        <v/>
      </c>
      <c r="P190" s="211" t="str">
        <f>IF($C190="","",INDEX('6.参照データ'!$D$6:$AW$36,MATCH($F190,'6.参照データ'!$D$6:$D$36,0),MATCH($H190,'6.参照データ'!$D$6:$AW$6,0)))</f>
        <v/>
      </c>
      <c r="Q190" s="603" t="s">
        <v>71</v>
      </c>
      <c r="R190" s="603"/>
      <c r="S190" s="61" t="str">
        <f t="shared" si="139"/>
        <v/>
      </c>
      <c r="T190" s="604"/>
      <c r="U190" s="604"/>
      <c r="V190" s="604"/>
      <c r="W190" s="604"/>
      <c r="X190" s="65" t="str">
        <f t="shared" si="151"/>
        <v/>
      </c>
      <c r="Y190" s="67" t="str">
        <f t="shared" si="152"/>
        <v/>
      </c>
      <c r="Z190" s="131" t="str">
        <f t="shared" si="153"/>
        <v/>
      </c>
      <c r="AA190" s="131" t="str">
        <f t="shared" si="154"/>
        <v/>
      </c>
      <c r="AB190" s="39" t="str">
        <f>IF($C190="","",IF($Z190&gt;$AA$7,0,VLOOKUP($Z190,'2.年齢給'!$B$7:$C$53,2)))</f>
        <v/>
      </c>
      <c r="AC190" s="125" t="str">
        <f t="shared" si="155"/>
        <v/>
      </c>
      <c r="AD190" s="606"/>
      <c r="AE190" s="77" t="str">
        <f t="shared" si="140"/>
        <v/>
      </c>
      <c r="AF190" s="27" t="str">
        <f t="shared" si="156"/>
        <v/>
      </c>
      <c r="AG190" s="27" t="str">
        <f>IF($AE190="","",VLOOKUP($AE190,'4.号俸表設計'!$V$4:$AF$13,10,FALSE))</f>
        <v/>
      </c>
      <c r="AH190" s="27" t="str">
        <f t="shared" si="141"/>
        <v/>
      </c>
      <c r="AI190" s="27" t="str">
        <f t="shared" si="157"/>
        <v/>
      </c>
      <c r="AJ190" s="27" t="str">
        <f t="shared" si="142"/>
        <v/>
      </c>
      <c r="AK190" s="33" t="str">
        <f>IF($C190="","",INDEX('6.参照データ'!$D$6:$AW$36,MATCH($AI190,'6.参照データ'!$D$6:$D$36,0),MATCH($AJ190,'6.参照データ'!$D$6:$AW$6,0)))</f>
        <v/>
      </c>
      <c r="AL190" s="33" t="str">
        <f t="shared" si="158"/>
        <v/>
      </c>
      <c r="AM190" s="27" t="str">
        <f t="shared" si="143"/>
        <v/>
      </c>
      <c r="AN190" s="606"/>
      <c r="AO190" s="168" t="str">
        <f t="shared" si="144"/>
        <v/>
      </c>
      <c r="AP190" s="27" t="str">
        <f t="shared" si="145"/>
        <v/>
      </c>
      <c r="AQ190" s="31" t="str">
        <f>IF($C190="","",IF($AD190="","",IF($AO190=AM190,0,VLOOKUP($AO190,'4.号俸表設計'!$V$20:$X$29,3,FALSE)-VLOOKUP('1.メイン'!$AM190,'4.号俸表設計'!$V$20:$X$29,3,FALSE))))</f>
        <v/>
      </c>
      <c r="AR190" s="27" t="str">
        <f>IF($C190="","",IF($AM190=$AO190,0,VLOOKUP($AO190,'4.号俸表設計'!$V$4:$AF$13,2,FALSE)))</f>
        <v/>
      </c>
      <c r="AS190" s="27" t="str">
        <f t="shared" si="159"/>
        <v/>
      </c>
      <c r="AT190" s="27" t="str">
        <f>IF($AO190="","",IF($AS190=0,0,ROUNDUP($AS190/VLOOKUP('1.メイン'!$AO190,'4.号俸表設計'!$V$4:$AF$13,3,FALSE),0)+1))</f>
        <v/>
      </c>
      <c r="AU190" s="27" t="str">
        <f t="shared" si="160"/>
        <v/>
      </c>
      <c r="AV190" s="31" t="str">
        <f>IF($AO190="","",($AU190-1)*VLOOKUP($AO190,'4.号俸表設計'!$V$4:$AF$13,3,FALSE))</f>
        <v/>
      </c>
      <c r="AW190" s="31" t="str">
        <f t="shared" si="146"/>
        <v/>
      </c>
      <c r="AX190" s="31" t="str">
        <f>IF($AO190="","",IF($AW190&lt;=0,0,ROUNDUP($AW190/VLOOKUP($AO190,'4.号俸表設計'!$V$4:$AF$13,6,FALSE),0)))</f>
        <v/>
      </c>
      <c r="AY190" s="31" t="str">
        <f t="shared" si="161"/>
        <v/>
      </c>
      <c r="AZ190" s="168" t="str">
        <f t="shared" si="162"/>
        <v/>
      </c>
      <c r="BA190" s="27" t="str">
        <f>IF($AO190="","",VLOOKUP($AO190,'4.号俸表設計'!$V$4:$AF$13,9,FALSE))</f>
        <v/>
      </c>
      <c r="BB190" s="27" t="str">
        <f>IF($AO190="","",VLOOKUP($AO190,'4.号俸表設計'!$V$4:$AF$13,10,FALSE))</f>
        <v/>
      </c>
      <c r="BC190" s="33" t="str">
        <f>IF($C190="","",INDEX('6.参照データ'!$D$6:$AW$35,MATCH($AZ190,'6.参照データ'!$D$6:$D$35,0),MATCH($AP190,'6.参照データ'!$D$6:$AW$6,0)))</f>
        <v/>
      </c>
      <c r="BD190" s="33" t="str">
        <f t="shared" si="163"/>
        <v/>
      </c>
      <c r="BE190" s="33" t="str">
        <f t="shared" si="164"/>
        <v/>
      </c>
      <c r="BF190" s="607"/>
      <c r="BG190" s="33" t="str">
        <f t="shared" si="165"/>
        <v/>
      </c>
      <c r="BH190" s="33" t="str">
        <f t="shared" si="166"/>
        <v/>
      </c>
      <c r="BI190" s="33" t="str">
        <f t="shared" si="167"/>
        <v/>
      </c>
      <c r="BJ190" s="148" t="str">
        <f t="shared" si="168"/>
        <v/>
      </c>
      <c r="BK190" s="604"/>
      <c r="BL190" s="604"/>
      <c r="BM190" s="604"/>
      <c r="BN190" s="604"/>
      <c r="BO190" s="151" t="str">
        <f t="shared" si="169"/>
        <v/>
      </c>
      <c r="BP190" s="33" t="str">
        <f t="shared" si="170"/>
        <v/>
      </c>
      <c r="BQ190" s="180" t="str">
        <f t="shared" si="171"/>
        <v/>
      </c>
      <c r="BR190" s="185" t="str">
        <f t="shared" si="172"/>
        <v/>
      </c>
    </row>
    <row r="191" spans="1:70" x14ac:dyDescent="0.15">
      <c r="A191" s="71" t="str">
        <f>IF(C191="","",COUNTA($C$10:C191))</f>
        <v/>
      </c>
      <c r="B191" s="598"/>
      <c r="C191" s="598"/>
      <c r="D191" s="613"/>
      <c r="E191" s="614"/>
      <c r="F191" s="601"/>
      <c r="G191" s="601"/>
      <c r="H191" s="203" t="str">
        <f t="shared" si="138"/>
        <v/>
      </c>
      <c r="I191" s="602"/>
      <c r="J191" s="602"/>
      <c r="K191" s="58" t="str">
        <f t="shared" si="147"/>
        <v/>
      </c>
      <c r="L191" s="58" t="str">
        <f t="shared" si="148"/>
        <v/>
      </c>
      <c r="M191" s="58" t="str">
        <f t="shared" si="149"/>
        <v/>
      </c>
      <c r="N191" s="58" t="str">
        <f t="shared" si="150"/>
        <v/>
      </c>
      <c r="O191" s="211" t="str">
        <f>IF($C191="","",VLOOKUP($K191,'2.年齢給'!$B$7:$C$53,2))</f>
        <v/>
      </c>
      <c r="P191" s="211" t="str">
        <f>IF($C191="","",INDEX('6.参照データ'!$D$6:$AW$36,MATCH($F191,'6.参照データ'!$D$6:$D$36,0),MATCH($H191,'6.参照データ'!$D$6:$AW$6,0)))</f>
        <v/>
      </c>
      <c r="Q191" s="603" t="s">
        <v>71</v>
      </c>
      <c r="R191" s="603"/>
      <c r="S191" s="61" t="str">
        <f t="shared" si="139"/>
        <v/>
      </c>
      <c r="T191" s="604"/>
      <c r="U191" s="604"/>
      <c r="V191" s="604"/>
      <c r="W191" s="604"/>
      <c r="X191" s="65" t="str">
        <f t="shared" si="151"/>
        <v/>
      </c>
      <c r="Y191" s="67" t="str">
        <f t="shared" si="152"/>
        <v/>
      </c>
      <c r="Z191" s="131" t="str">
        <f t="shared" si="153"/>
        <v/>
      </c>
      <c r="AA191" s="131" t="str">
        <f t="shared" si="154"/>
        <v/>
      </c>
      <c r="AB191" s="39" t="str">
        <f>IF($C191="","",IF($Z191&gt;$AA$7,0,VLOOKUP($Z191,'2.年齢給'!$B$7:$C$53,2)))</f>
        <v/>
      </c>
      <c r="AC191" s="125" t="str">
        <f t="shared" si="155"/>
        <v/>
      </c>
      <c r="AD191" s="606"/>
      <c r="AE191" s="77" t="str">
        <f t="shared" si="140"/>
        <v/>
      </c>
      <c r="AF191" s="27" t="str">
        <f t="shared" si="156"/>
        <v/>
      </c>
      <c r="AG191" s="27" t="str">
        <f>IF($AE191="","",VLOOKUP($AE191,'4.号俸表設計'!$V$4:$AF$13,10,FALSE))</f>
        <v/>
      </c>
      <c r="AH191" s="27" t="str">
        <f t="shared" si="141"/>
        <v/>
      </c>
      <c r="AI191" s="27" t="str">
        <f t="shared" si="157"/>
        <v/>
      </c>
      <c r="AJ191" s="27" t="str">
        <f t="shared" si="142"/>
        <v/>
      </c>
      <c r="AK191" s="33" t="str">
        <f>IF($C191="","",INDEX('6.参照データ'!$D$6:$AW$36,MATCH($AI191,'6.参照データ'!$D$6:$D$36,0),MATCH($AJ191,'6.参照データ'!$D$6:$AW$6,0)))</f>
        <v/>
      </c>
      <c r="AL191" s="33" t="str">
        <f t="shared" si="158"/>
        <v/>
      </c>
      <c r="AM191" s="27" t="str">
        <f t="shared" si="143"/>
        <v/>
      </c>
      <c r="AN191" s="606"/>
      <c r="AO191" s="168" t="str">
        <f t="shared" si="144"/>
        <v/>
      </c>
      <c r="AP191" s="27" t="str">
        <f t="shared" si="145"/>
        <v/>
      </c>
      <c r="AQ191" s="31" t="str">
        <f>IF($C191="","",IF($AD191="","",IF($AO191=AM191,0,VLOOKUP($AO191,'4.号俸表設計'!$V$20:$X$29,3,FALSE)-VLOOKUP('1.メイン'!$AM191,'4.号俸表設計'!$V$20:$X$29,3,FALSE))))</f>
        <v/>
      </c>
      <c r="AR191" s="27" t="str">
        <f>IF($C191="","",IF($AM191=$AO191,0,VLOOKUP($AO191,'4.号俸表設計'!$V$4:$AF$13,2,FALSE)))</f>
        <v/>
      </c>
      <c r="AS191" s="27" t="str">
        <f t="shared" si="159"/>
        <v/>
      </c>
      <c r="AT191" s="27" t="str">
        <f>IF($AO191="","",IF($AS191=0,0,ROUNDUP($AS191/VLOOKUP('1.メイン'!$AO191,'4.号俸表設計'!$V$4:$AF$13,3,FALSE),0)+1))</f>
        <v/>
      </c>
      <c r="AU191" s="27" t="str">
        <f t="shared" si="160"/>
        <v/>
      </c>
      <c r="AV191" s="31" t="str">
        <f>IF($AO191="","",($AU191-1)*VLOOKUP($AO191,'4.号俸表設計'!$V$4:$AF$13,3,FALSE))</f>
        <v/>
      </c>
      <c r="AW191" s="31" t="str">
        <f t="shared" si="146"/>
        <v/>
      </c>
      <c r="AX191" s="31" t="str">
        <f>IF($AO191="","",IF($AW191&lt;=0,0,ROUNDUP($AW191/VLOOKUP($AO191,'4.号俸表設計'!$V$4:$AF$13,6,FALSE),0)))</f>
        <v/>
      </c>
      <c r="AY191" s="31" t="str">
        <f t="shared" si="161"/>
        <v/>
      </c>
      <c r="AZ191" s="168" t="str">
        <f t="shared" si="162"/>
        <v/>
      </c>
      <c r="BA191" s="27" t="str">
        <f>IF($AO191="","",VLOOKUP($AO191,'4.号俸表設計'!$V$4:$AF$13,9,FALSE))</f>
        <v/>
      </c>
      <c r="BB191" s="27" t="str">
        <f>IF($AO191="","",VLOOKUP($AO191,'4.号俸表設計'!$V$4:$AF$13,10,FALSE))</f>
        <v/>
      </c>
      <c r="BC191" s="33" t="str">
        <f>IF($C191="","",INDEX('6.参照データ'!$D$6:$AW$35,MATCH($AZ191,'6.参照データ'!$D$6:$D$35,0),MATCH($AP191,'6.参照データ'!$D$6:$AW$6,0)))</f>
        <v/>
      </c>
      <c r="BD191" s="33" t="str">
        <f t="shared" si="163"/>
        <v/>
      </c>
      <c r="BE191" s="33" t="str">
        <f t="shared" si="164"/>
        <v/>
      </c>
      <c r="BF191" s="607"/>
      <c r="BG191" s="33" t="str">
        <f t="shared" si="165"/>
        <v/>
      </c>
      <c r="BH191" s="33" t="str">
        <f t="shared" si="166"/>
        <v/>
      </c>
      <c r="BI191" s="33" t="str">
        <f t="shared" si="167"/>
        <v/>
      </c>
      <c r="BJ191" s="148" t="str">
        <f t="shared" si="168"/>
        <v/>
      </c>
      <c r="BK191" s="604"/>
      <c r="BL191" s="604"/>
      <c r="BM191" s="604"/>
      <c r="BN191" s="604"/>
      <c r="BO191" s="151" t="str">
        <f t="shared" si="169"/>
        <v/>
      </c>
      <c r="BP191" s="33" t="str">
        <f t="shared" si="170"/>
        <v/>
      </c>
      <c r="BQ191" s="180" t="str">
        <f t="shared" si="171"/>
        <v/>
      </c>
      <c r="BR191" s="185" t="str">
        <f t="shared" si="172"/>
        <v/>
      </c>
    </row>
    <row r="192" spans="1:70" x14ac:dyDescent="0.15">
      <c r="A192" s="71" t="str">
        <f>IF(C192="","",COUNTA($C$10:C192))</f>
        <v/>
      </c>
      <c r="B192" s="598"/>
      <c r="C192" s="598"/>
      <c r="D192" s="613"/>
      <c r="E192" s="614"/>
      <c r="F192" s="601"/>
      <c r="G192" s="601"/>
      <c r="H192" s="203" t="str">
        <f t="shared" si="138"/>
        <v/>
      </c>
      <c r="I192" s="602"/>
      <c r="J192" s="602"/>
      <c r="K192" s="58" t="str">
        <f t="shared" si="147"/>
        <v/>
      </c>
      <c r="L192" s="58" t="str">
        <f t="shared" si="148"/>
        <v/>
      </c>
      <c r="M192" s="58" t="str">
        <f t="shared" si="149"/>
        <v/>
      </c>
      <c r="N192" s="58" t="str">
        <f t="shared" si="150"/>
        <v/>
      </c>
      <c r="O192" s="211" t="str">
        <f>IF($C192="","",VLOOKUP($K192,'2.年齢給'!$B$7:$C$53,2))</f>
        <v/>
      </c>
      <c r="P192" s="211" t="str">
        <f>IF($C192="","",INDEX('6.参照データ'!$D$6:$AW$36,MATCH($F192,'6.参照データ'!$D$6:$D$36,0),MATCH($H192,'6.参照データ'!$D$6:$AW$6,0)))</f>
        <v/>
      </c>
      <c r="Q192" s="603" t="s">
        <v>71</v>
      </c>
      <c r="R192" s="603"/>
      <c r="S192" s="61" t="str">
        <f t="shared" si="139"/>
        <v/>
      </c>
      <c r="T192" s="604"/>
      <c r="U192" s="604"/>
      <c r="V192" s="604"/>
      <c r="W192" s="604"/>
      <c r="X192" s="65" t="str">
        <f t="shared" si="151"/>
        <v/>
      </c>
      <c r="Y192" s="67" t="str">
        <f t="shared" si="152"/>
        <v/>
      </c>
      <c r="Z192" s="131" t="str">
        <f t="shared" si="153"/>
        <v/>
      </c>
      <c r="AA192" s="131" t="str">
        <f t="shared" si="154"/>
        <v/>
      </c>
      <c r="AB192" s="39" t="str">
        <f>IF($C192="","",IF($Z192&gt;$AA$7,0,VLOOKUP($Z192,'2.年齢給'!$B$7:$C$53,2)))</f>
        <v/>
      </c>
      <c r="AC192" s="125" t="str">
        <f t="shared" si="155"/>
        <v/>
      </c>
      <c r="AD192" s="606"/>
      <c r="AE192" s="77" t="str">
        <f t="shared" si="140"/>
        <v/>
      </c>
      <c r="AF192" s="27" t="str">
        <f t="shared" si="156"/>
        <v/>
      </c>
      <c r="AG192" s="27" t="str">
        <f>IF($AE192="","",VLOOKUP($AE192,'4.号俸表設計'!$V$4:$AF$13,10,FALSE))</f>
        <v/>
      </c>
      <c r="AH192" s="27" t="str">
        <f t="shared" si="141"/>
        <v/>
      </c>
      <c r="AI192" s="27" t="str">
        <f t="shared" si="157"/>
        <v/>
      </c>
      <c r="AJ192" s="27" t="str">
        <f t="shared" si="142"/>
        <v/>
      </c>
      <c r="AK192" s="33" t="str">
        <f>IF($C192="","",INDEX('6.参照データ'!$D$6:$AW$36,MATCH($AI192,'6.参照データ'!$D$6:$D$36,0),MATCH($AJ192,'6.参照データ'!$D$6:$AW$6,0)))</f>
        <v/>
      </c>
      <c r="AL192" s="33" t="str">
        <f t="shared" si="158"/>
        <v/>
      </c>
      <c r="AM192" s="27" t="str">
        <f t="shared" si="143"/>
        <v/>
      </c>
      <c r="AN192" s="606"/>
      <c r="AO192" s="168" t="str">
        <f t="shared" si="144"/>
        <v/>
      </c>
      <c r="AP192" s="27" t="str">
        <f t="shared" si="145"/>
        <v/>
      </c>
      <c r="AQ192" s="31" t="str">
        <f>IF($C192="","",IF($AD192="","",IF($AO192=AM192,0,VLOOKUP($AO192,'4.号俸表設計'!$V$20:$X$29,3,FALSE)-VLOOKUP('1.メイン'!$AM192,'4.号俸表設計'!$V$20:$X$29,3,FALSE))))</f>
        <v/>
      </c>
      <c r="AR192" s="27" t="str">
        <f>IF($C192="","",IF($AM192=$AO192,0,VLOOKUP($AO192,'4.号俸表設計'!$V$4:$AF$13,2,FALSE)))</f>
        <v/>
      </c>
      <c r="AS192" s="27" t="str">
        <f t="shared" si="159"/>
        <v/>
      </c>
      <c r="AT192" s="27" t="str">
        <f>IF($AO192="","",IF($AS192=0,0,ROUNDUP($AS192/VLOOKUP('1.メイン'!$AO192,'4.号俸表設計'!$V$4:$AF$13,3,FALSE),0)+1))</f>
        <v/>
      </c>
      <c r="AU192" s="27" t="str">
        <f t="shared" si="160"/>
        <v/>
      </c>
      <c r="AV192" s="31" t="str">
        <f>IF($AO192="","",($AU192-1)*VLOOKUP($AO192,'4.号俸表設計'!$V$4:$AF$13,3,FALSE))</f>
        <v/>
      </c>
      <c r="AW192" s="31" t="str">
        <f t="shared" si="146"/>
        <v/>
      </c>
      <c r="AX192" s="31" t="str">
        <f>IF($AO192="","",IF($AW192&lt;=0,0,ROUNDUP($AW192/VLOOKUP($AO192,'4.号俸表設計'!$V$4:$AF$13,6,FALSE),0)))</f>
        <v/>
      </c>
      <c r="AY192" s="31" t="str">
        <f t="shared" si="161"/>
        <v/>
      </c>
      <c r="AZ192" s="168" t="str">
        <f t="shared" si="162"/>
        <v/>
      </c>
      <c r="BA192" s="27" t="str">
        <f>IF($AO192="","",VLOOKUP($AO192,'4.号俸表設計'!$V$4:$AF$13,9,FALSE))</f>
        <v/>
      </c>
      <c r="BB192" s="27" t="str">
        <f>IF($AO192="","",VLOOKUP($AO192,'4.号俸表設計'!$V$4:$AF$13,10,FALSE))</f>
        <v/>
      </c>
      <c r="BC192" s="33" t="str">
        <f>IF($C192="","",INDEX('6.参照データ'!$D$6:$AW$35,MATCH($AZ192,'6.参照データ'!$D$6:$D$35,0),MATCH($AP192,'6.参照データ'!$D$6:$AW$6,0)))</f>
        <v/>
      </c>
      <c r="BD192" s="33" t="str">
        <f t="shared" si="163"/>
        <v/>
      </c>
      <c r="BE192" s="33" t="str">
        <f t="shared" si="164"/>
        <v/>
      </c>
      <c r="BF192" s="607"/>
      <c r="BG192" s="33" t="str">
        <f t="shared" si="165"/>
        <v/>
      </c>
      <c r="BH192" s="33" t="str">
        <f t="shared" si="166"/>
        <v/>
      </c>
      <c r="BI192" s="33" t="str">
        <f t="shared" si="167"/>
        <v/>
      </c>
      <c r="BJ192" s="148" t="str">
        <f t="shared" si="168"/>
        <v/>
      </c>
      <c r="BK192" s="604"/>
      <c r="BL192" s="604"/>
      <c r="BM192" s="604"/>
      <c r="BN192" s="604"/>
      <c r="BO192" s="151" t="str">
        <f t="shared" si="169"/>
        <v/>
      </c>
      <c r="BP192" s="33" t="str">
        <f t="shared" si="170"/>
        <v/>
      </c>
      <c r="BQ192" s="180" t="str">
        <f t="shared" si="171"/>
        <v/>
      </c>
      <c r="BR192" s="185" t="str">
        <f t="shared" si="172"/>
        <v/>
      </c>
    </row>
    <row r="193" spans="1:70" x14ac:dyDescent="0.15">
      <c r="A193" s="71" t="str">
        <f>IF(C193="","",COUNTA($C$10:C193))</f>
        <v/>
      </c>
      <c r="B193" s="598"/>
      <c r="C193" s="598"/>
      <c r="D193" s="613"/>
      <c r="E193" s="614"/>
      <c r="F193" s="601"/>
      <c r="G193" s="601"/>
      <c r="H193" s="203" t="str">
        <f t="shared" si="138"/>
        <v/>
      </c>
      <c r="I193" s="602"/>
      <c r="J193" s="602"/>
      <c r="K193" s="58" t="str">
        <f t="shared" si="147"/>
        <v/>
      </c>
      <c r="L193" s="58" t="str">
        <f t="shared" si="148"/>
        <v/>
      </c>
      <c r="M193" s="58" t="str">
        <f t="shared" si="149"/>
        <v/>
      </c>
      <c r="N193" s="58" t="str">
        <f t="shared" si="150"/>
        <v/>
      </c>
      <c r="O193" s="211" t="str">
        <f>IF($C193="","",VLOOKUP($K193,'2.年齢給'!$B$7:$C$53,2))</f>
        <v/>
      </c>
      <c r="P193" s="211" t="str">
        <f>IF($C193="","",INDEX('6.参照データ'!$D$6:$AW$36,MATCH($F193,'6.参照データ'!$D$6:$D$36,0),MATCH($H193,'6.参照データ'!$D$6:$AW$6,0)))</f>
        <v/>
      </c>
      <c r="Q193" s="603" t="s">
        <v>71</v>
      </c>
      <c r="R193" s="603"/>
      <c r="S193" s="61" t="str">
        <f t="shared" si="139"/>
        <v/>
      </c>
      <c r="T193" s="604"/>
      <c r="U193" s="604"/>
      <c r="V193" s="604"/>
      <c r="W193" s="604"/>
      <c r="X193" s="65" t="str">
        <f t="shared" si="151"/>
        <v/>
      </c>
      <c r="Y193" s="67" t="str">
        <f t="shared" si="152"/>
        <v/>
      </c>
      <c r="Z193" s="131" t="str">
        <f t="shared" si="153"/>
        <v/>
      </c>
      <c r="AA193" s="131" t="str">
        <f t="shared" si="154"/>
        <v/>
      </c>
      <c r="AB193" s="39" t="str">
        <f>IF($C193="","",IF($Z193&gt;$AA$7,0,VLOOKUP($Z193,'2.年齢給'!$B$7:$C$53,2)))</f>
        <v/>
      </c>
      <c r="AC193" s="125" t="str">
        <f t="shared" si="155"/>
        <v/>
      </c>
      <c r="AD193" s="606"/>
      <c r="AE193" s="77" t="str">
        <f t="shared" si="140"/>
        <v/>
      </c>
      <c r="AF193" s="27" t="str">
        <f t="shared" si="156"/>
        <v/>
      </c>
      <c r="AG193" s="27" t="str">
        <f>IF($AE193="","",VLOOKUP($AE193,'4.号俸表設計'!$V$4:$AF$13,10,FALSE))</f>
        <v/>
      </c>
      <c r="AH193" s="27" t="str">
        <f t="shared" si="141"/>
        <v/>
      </c>
      <c r="AI193" s="27" t="str">
        <f t="shared" si="157"/>
        <v/>
      </c>
      <c r="AJ193" s="27" t="str">
        <f t="shared" si="142"/>
        <v/>
      </c>
      <c r="AK193" s="33" t="str">
        <f>IF($C193="","",INDEX('6.参照データ'!$D$6:$AW$36,MATCH($AI193,'6.参照データ'!$D$6:$D$36,0),MATCH($AJ193,'6.参照データ'!$D$6:$AW$6,0)))</f>
        <v/>
      </c>
      <c r="AL193" s="33" t="str">
        <f t="shared" si="158"/>
        <v/>
      </c>
      <c r="AM193" s="27" t="str">
        <f t="shared" si="143"/>
        <v/>
      </c>
      <c r="AN193" s="606"/>
      <c r="AO193" s="168" t="str">
        <f t="shared" si="144"/>
        <v/>
      </c>
      <c r="AP193" s="27" t="str">
        <f t="shared" si="145"/>
        <v/>
      </c>
      <c r="AQ193" s="31" t="str">
        <f>IF($C193="","",IF($AD193="","",IF($AO193=AM193,0,VLOOKUP($AO193,'4.号俸表設計'!$V$20:$X$29,3,FALSE)-VLOOKUP('1.メイン'!$AM193,'4.号俸表設計'!$V$20:$X$29,3,FALSE))))</f>
        <v/>
      </c>
      <c r="AR193" s="27" t="str">
        <f>IF($C193="","",IF($AM193=$AO193,0,VLOOKUP($AO193,'4.号俸表設計'!$V$4:$AF$13,2,FALSE)))</f>
        <v/>
      </c>
      <c r="AS193" s="27" t="str">
        <f t="shared" si="159"/>
        <v/>
      </c>
      <c r="AT193" s="27" t="str">
        <f>IF($AO193="","",IF($AS193=0,0,ROUNDUP($AS193/VLOOKUP('1.メイン'!$AO193,'4.号俸表設計'!$V$4:$AF$13,3,FALSE),0)+1))</f>
        <v/>
      </c>
      <c r="AU193" s="27" t="str">
        <f t="shared" si="160"/>
        <v/>
      </c>
      <c r="AV193" s="31" t="str">
        <f>IF($AO193="","",($AU193-1)*VLOOKUP($AO193,'4.号俸表設計'!$V$4:$AF$13,3,FALSE))</f>
        <v/>
      </c>
      <c r="AW193" s="31" t="str">
        <f t="shared" si="146"/>
        <v/>
      </c>
      <c r="AX193" s="31" t="str">
        <f>IF($AO193="","",IF($AW193&lt;=0,0,ROUNDUP($AW193/VLOOKUP($AO193,'4.号俸表設計'!$V$4:$AF$13,6,FALSE),0)))</f>
        <v/>
      </c>
      <c r="AY193" s="31" t="str">
        <f t="shared" si="161"/>
        <v/>
      </c>
      <c r="AZ193" s="168" t="str">
        <f t="shared" si="162"/>
        <v/>
      </c>
      <c r="BA193" s="27" t="str">
        <f>IF($AO193="","",VLOOKUP($AO193,'4.号俸表設計'!$V$4:$AF$13,9,FALSE))</f>
        <v/>
      </c>
      <c r="BB193" s="27" t="str">
        <f>IF($AO193="","",VLOOKUP($AO193,'4.号俸表設計'!$V$4:$AF$13,10,FALSE))</f>
        <v/>
      </c>
      <c r="BC193" s="33" t="str">
        <f>IF($C193="","",INDEX('6.参照データ'!$D$6:$AW$35,MATCH($AZ193,'6.参照データ'!$D$6:$D$35,0),MATCH($AP193,'6.参照データ'!$D$6:$AW$6,0)))</f>
        <v/>
      </c>
      <c r="BD193" s="33" t="str">
        <f t="shared" si="163"/>
        <v/>
      </c>
      <c r="BE193" s="33" t="str">
        <f t="shared" si="164"/>
        <v/>
      </c>
      <c r="BF193" s="607"/>
      <c r="BG193" s="33" t="str">
        <f t="shared" si="165"/>
        <v/>
      </c>
      <c r="BH193" s="33" t="str">
        <f t="shared" si="166"/>
        <v/>
      </c>
      <c r="BI193" s="33" t="str">
        <f t="shared" si="167"/>
        <v/>
      </c>
      <c r="BJ193" s="148" t="str">
        <f t="shared" si="168"/>
        <v/>
      </c>
      <c r="BK193" s="604"/>
      <c r="BL193" s="604"/>
      <c r="BM193" s="604"/>
      <c r="BN193" s="604"/>
      <c r="BO193" s="151" t="str">
        <f t="shared" si="169"/>
        <v/>
      </c>
      <c r="BP193" s="33" t="str">
        <f t="shared" si="170"/>
        <v/>
      </c>
      <c r="BQ193" s="180" t="str">
        <f t="shared" si="171"/>
        <v/>
      </c>
      <c r="BR193" s="185" t="str">
        <f t="shared" si="172"/>
        <v/>
      </c>
    </row>
    <row r="194" spans="1:70" x14ac:dyDescent="0.15">
      <c r="A194" s="71" t="str">
        <f>IF(C194="","",COUNTA($C$10:C194))</f>
        <v/>
      </c>
      <c r="B194" s="598"/>
      <c r="C194" s="598"/>
      <c r="D194" s="613"/>
      <c r="E194" s="614"/>
      <c r="F194" s="601"/>
      <c r="G194" s="601"/>
      <c r="H194" s="203" t="str">
        <f t="shared" si="138"/>
        <v/>
      </c>
      <c r="I194" s="602"/>
      <c r="J194" s="602"/>
      <c r="K194" s="58" t="str">
        <f t="shared" si="147"/>
        <v/>
      </c>
      <c r="L194" s="58" t="str">
        <f t="shared" si="148"/>
        <v/>
      </c>
      <c r="M194" s="58" t="str">
        <f t="shared" si="149"/>
        <v/>
      </c>
      <c r="N194" s="58" t="str">
        <f t="shared" si="150"/>
        <v/>
      </c>
      <c r="O194" s="211" t="str">
        <f>IF($C194="","",VLOOKUP($K194,'2.年齢給'!$B$7:$C$53,2))</f>
        <v/>
      </c>
      <c r="P194" s="211" t="str">
        <f>IF($C194="","",INDEX('6.参照データ'!$D$6:$AW$36,MATCH($F194,'6.参照データ'!$D$6:$D$36,0),MATCH($H194,'6.参照データ'!$D$6:$AW$6,0)))</f>
        <v/>
      </c>
      <c r="Q194" s="603" t="s">
        <v>71</v>
      </c>
      <c r="R194" s="603"/>
      <c r="S194" s="61" t="str">
        <f t="shared" si="139"/>
        <v/>
      </c>
      <c r="T194" s="604"/>
      <c r="U194" s="604"/>
      <c r="V194" s="604"/>
      <c r="W194" s="604"/>
      <c r="X194" s="65" t="str">
        <f t="shared" si="151"/>
        <v/>
      </c>
      <c r="Y194" s="67" t="str">
        <f t="shared" si="152"/>
        <v/>
      </c>
      <c r="Z194" s="131" t="str">
        <f t="shared" si="153"/>
        <v/>
      </c>
      <c r="AA194" s="131" t="str">
        <f t="shared" si="154"/>
        <v/>
      </c>
      <c r="AB194" s="39" t="str">
        <f>IF($C194="","",IF($Z194&gt;$AA$7,0,VLOOKUP($Z194,'2.年齢給'!$B$7:$C$53,2)))</f>
        <v/>
      </c>
      <c r="AC194" s="125" t="str">
        <f t="shared" si="155"/>
        <v/>
      </c>
      <c r="AD194" s="606"/>
      <c r="AE194" s="77" t="str">
        <f t="shared" si="140"/>
        <v/>
      </c>
      <c r="AF194" s="27" t="str">
        <f t="shared" si="156"/>
        <v/>
      </c>
      <c r="AG194" s="27" t="str">
        <f>IF($AE194="","",VLOOKUP($AE194,'4.号俸表設計'!$V$4:$AF$13,10,FALSE))</f>
        <v/>
      </c>
      <c r="AH194" s="27" t="str">
        <f t="shared" si="141"/>
        <v/>
      </c>
      <c r="AI194" s="27" t="str">
        <f t="shared" si="157"/>
        <v/>
      </c>
      <c r="AJ194" s="27" t="str">
        <f t="shared" si="142"/>
        <v/>
      </c>
      <c r="AK194" s="33" t="str">
        <f>IF($C194="","",INDEX('6.参照データ'!$D$6:$AW$36,MATCH($AI194,'6.参照データ'!$D$6:$D$36,0),MATCH($AJ194,'6.参照データ'!$D$6:$AW$6,0)))</f>
        <v/>
      </c>
      <c r="AL194" s="33" t="str">
        <f t="shared" si="158"/>
        <v/>
      </c>
      <c r="AM194" s="27" t="str">
        <f t="shared" si="143"/>
        <v/>
      </c>
      <c r="AN194" s="606"/>
      <c r="AO194" s="168" t="str">
        <f t="shared" si="144"/>
        <v/>
      </c>
      <c r="AP194" s="27" t="str">
        <f t="shared" si="145"/>
        <v/>
      </c>
      <c r="AQ194" s="31" t="str">
        <f>IF($C194="","",IF($AD194="","",IF($AO194=AM194,0,VLOOKUP($AO194,'4.号俸表設計'!$V$20:$X$29,3,FALSE)-VLOOKUP('1.メイン'!$AM194,'4.号俸表設計'!$V$20:$X$29,3,FALSE))))</f>
        <v/>
      </c>
      <c r="AR194" s="27" t="str">
        <f>IF($C194="","",IF($AM194=$AO194,0,VLOOKUP($AO194,'4.号俸表設計'!$V$4:$AF$13,2,FALSE)))</f>
        <v/>
      </c>
      <c r="AS194" s="27" t="str">
        <f t="shared" si="159"/>
        <v/>
      </c>
      <c r="AT194" s="27" t="str">
        <f>IF($AO194="","",IF($AS194=0,0,ROUNDUP($AS194/VLOOKUP('1.メイン'!$AO194,'4.号俸表設計'!$V$4:$AF$13,3,FALSE),0)+1))</f>
        <v/>
      </c>
      <c r="AU194" s="27" t="str">
        <f t="shared" si="160"/>
        <v/>
      </c>
      <c r="AV194" s="31" t="str">
        <f>IF($AO194="","",($AU194-1)*VLOOKUP($AO194,'4.号俸表設計'!$V$4:$AF$13,3,FALSE))</f>
        <v/>
      </c>
      <c r="AW194" s="31" t="str">
        <f t="shared" si="146"/>
        <v/>
      </c>
      <c r="AX194" s="31" t="str">
        <f>IF($AO194="","",IF($AW194&lt;=0,0,ROUNDUP($AW194/VLOOKUP($AO194,'4.号俸表設計'!$V$4:$AF$13,6,FALSE),0)))</f>
        <v/>
      </c>
      <c r="AY194" s="31" t="str">
        <f t="shared" si="161"/>
        <v/>
      </c>
      <c r="AZ194" s="168" t="str">
        <f t="shared" si="162"/>
        <v/>
      </c>
      <c r="BA194" s="27" t="str">
        <f>IF($AO194="","",VLOOKUP($AO194,'4.号俸表設計'!$V$4:$AF$13,9,FALSE))</f>
        <v/>
      </c>
      <c r="BB194" s="27" t="str">
        <f>IF($AO194="","",VLOOKUP($AO194,'4.号俸表設計'!$V$4:$AF$13,10,FALSE))</f>
        <v/>
      </c>
      <c r="BC194" s="33" t="str">
        <f>IF($C194="","",INDEX('6.参照データ'!$D$6:$AW$35,MATCH($AZ194,'6.参照データ'!$D$6:$D$35,0),MATCH($AP194,'6.参照データ'!$D$6:$AW$6,0)))</f>
        <v/>
      </c>
      <c r="BD194" s="33" t="str">
        <f t="shared" si="163"/>
        <v/>
      </c>
      <c r="BE194" s="33" t="str">
        <f t="shared" si="164"/>
        <v/>
      </c>
      <c r="BF194" s="607"/>
      <c r="BG194" s="33" t="str">
        <f t="shared" si="165"/>
        <v/>
      </c>
      <c r="BH194" s="33" t="str">
        <f t="shared" si="166"/>
        <v/>
      </c>
      <c r="BI194" s="33" t="str">
        <f t="shared" si="167"/>
        <v/>
      </c>
      <c r="BJ194" s="148" t="str">
        <f t="shared" si="168"/>
        <v/>
      </c>
      <c r="BK194" s="604"/>
      <c r="BL194" s="604"/>
      <c r="BM194" s="604"/>
      <c r="BN194" s="604"/>
      <c r="BO194" s="151" t="str">
        <f t="shared" si="169"/>
        <v/>
      </c>
      <c r="BP194" s="33" t="str">
        <f t="shared" si="170"/>
        <v/>
      </c>
      <c r="BQ194" s="180" t="str">
        <f t="shared" si="171"/>
        <v/>
      </c>
      <c r="BR194" s="185" t="str">
        <f t="shared" si="172"/>
        <v/>
      </c>
    </row>
    <row r="195" spans="1:70" x14ac:dyDescent="0.15">
      <c r="A195" s="71" t="str">
        <f>IF(C195="","",COUNTA($C$10:C195))</f>
        <v/>
      </c>
      <c r="B195" s="598"/>
      <c r="C195" s="598"/>
      <c r="D195" s="613"/>
      <c r="E195" s="614"/>
      <c r="F195" s="601"/>
      <c r="G195" s="601"/>
      <c r="H195" s="203" t="str">
        <f t="shared" si="138"/>
        <v/>
      </c>
      <c r="I195" s="602"/>
      <c r="J195" s="602"/>
      <c r="K195" s="58" t="str">
        <f t="shared" si="147"/>
        <v/>
      </c>
      <c r="L195" s="58" t="str">
        <f t="shared" si="148"/>
        <v/>
      </c>
      <c r="M195" s="58" t="str">
        <f t="shared" si="149"/>
        <v/>
      </c>
      <c r="N195" s="58" t="str">
        <f t="shared" si="150"/>
        <v/>
      </c>
      <c r="O195" s="211" t="str">
        <f>IF($C195="","",VLOOKUP($K195,'2.年齢給'!$B$7:$C$53,2))</f>
        <v/>
      </c>
      <c r="P195" s="211" t="str">
        <f>IF($C195="","",INDEX('6.参照データ'!$D$6:$AW$36,MATCH($F195,'6.参照データ'!$D$6:$D$36,0),MATCH($H195,'6.参照データ'!$D$6:$AW$6,0)))</f>
        <v/>
      </c>
      <c r="Q195" s="603" t="s">
        <v>71</v>
      </c>
      <c r="R195" s="603"/>
      <c r="S195" s="61" t="str">
        <f t="shared" si="139"/>
        <v/>
      </c>
      <c r="T195" s="604"/>
      <c r="U195" s="604"/>
      <c r="V195" s="604"/>
      <c r="W195" s="604"/>
      <c r="X195" s="65" t="str">
        <f t="shared" si="151"/>
        <v/>
      </c>
      <c r="Y195" s="67" t="str">
        <f t="shared" si="152"/>
        <v/>
      </c>
      <c r="Z195" s="131" t="str">
        <f t="shared" si="153"/>
        <v/>
      </c>
      <c r="AA195" s="131" t="str">
        <f t="shared" si="154"/>
        <v/>
      </c>
      <c r="AB195" s="39" t="str">
        <f>IF($C195="","",IF($Z195&gt;$AA$7,0,VLOOKUP($Z195,'2.年齢給'!$B$7:$C$53,2)))</f>
        <v/>
      </c>
      <c r="AC195" s="125" t="str">
        <f t="shared" si="155"/>
        <v/>
      </c>
      <c r="AD195" s="606"/>
      <c r="AE195" s="77" t="str">
        <f t="shared" si="140"/>
        <v/>
      </c>
      <c r="AF195" s="27" t="str">
        <f t="shared" si="156"/>
        <v/>
      </c>
      <c r="AG195" s="27" t="str">
        <f>IF($AE195="","",VLOOKUP($AE195,'4.号俸表設計'!$V$4:$AF$13,10,FALSE))</f>
        <v/>
      </c>
      <c r="AH195" s="27" t="str">
        <f t="shared" si="141"/>
        <v/>
      </c>
      <c r="AI195" s="27" t="str">
        <f t="shared" si="157"/>
        <v/>
      </c>
      <c r="AJ195" s="27" t="str">
        <f t="shared" si="142"/>
        <v/>
      </c>
      <c r="AK195" s="33" t="str">
        <f>IF($C195="","",INDEX('6.参照データ'!$D$6:$AW$36,MATCH($AI195,'6.参照データ'!$D$6:$D$36,0),MATCH($AJ195,'6.参照データ'!$D$6:$AW$6,0)))</f>
        <v/>
      </c>
      <c r="AL195" s="33" t="str">
        <f t="shared" si="158"/>
        <v/>
      </c>
      <c r="AM195" s="27" t="str">
        <f t="shared" si="143"/>
        <v/>
      </c>
      <c r="AN195" s="606"/>
      <c r="AO195" s="168" t="str">
        <f t="shared" si="144"/>
        <v/>
      </c>
      <c r="AP195" s="27" t="str">
        <f t="shared" si="145"/>
        <v/>
      </c>
      <c r="AQ195" s="31" t="str">
        <f>IF($C195="","",IF($AD195="","",IF($AO195=AM195,0,VLOOKUP($AO195,'4.号俸表設計'!$V$20:$X$29,3,FALSE)-VLOOKUP('1.メイン'!$AM195,'4.号俸表設計'!$V$20:$X$29,3,FALSE))))</f>
        <v/>
      </c>
      <c r="AR195" s="27" t="str">
        <f>IF($C195="","",IF($AM195=$AO195,0,VLOOKUP($AO195,'4.号俸表設計'!$V$4:$AF$13,2,FALSE)))</f>
        <v/>
      </c>
      <c r="AS195" s="27" t="str">
        <f t="shared" si="159"/>
        <v/>
      </c>
      <c r="AT195" s="27" t="str">
        <f>IF($AO195="","",IF($AS195=0,0,ROUNDUP($AS195/VLOOKUP('1.メイン'!$AO195,'4.号俸表設計'!$V$4:$AF$13,3,FALSE),0)+1))</f>
        <v/>
      </c>
      <c r="AU195" s="27" t="str">
        <f t="shared" si="160"/>
        <v/>
      </c>
      <c r="AV195" s="31" t="str">
        <f>IF($AO195="","",($AU195-1)*VLOOKUP($AO195,'4.号俸表設計'!$V$4:$AF$13,3,FALSE))</f>
        <v/>
      </c>
      <c r="AW195" s="31" t="str">
        <f t="shared" si="146"/>
        <v/>
      </c>
      <c r="AX195" s="31" t="str">
        <f>IF($AO195="","",IF($AW195&lt;=0,0,ROUNDUP($AW195/VLOOKUP($AO195,'4.号俸表設計'!$V$4:$AF$13,6,FALSE),0)))</f>
        <v/>
      </c>
      <c r="AY195" s="31" t="str">
        <f t="shared" si="161"/>
        <v/>
      </c>
      <c r="AZ195" s="168" t="str">
        <f t="shared" si="162"/>
        <v/>
      </c>
      <c r="BA195" s="27" t="str">
        <f>IF($AO195="","",VLOOKUP($AO195,'4.号俸表設計'!$V$4:$AF$13,9,FALSE))</f>
        <v/>
      </c>
      <c r="BB195" s="27" t="str">
        <f>IF($AO195="","",VLOOKUP($AO195,'4.号俸表設計'!$V$4:$AF$13,10,FALSE))</f>
        <v/>
      </c>
      <c r="BC195" s="33" t="str">
        <f>IF($C195="","",INDEX('6.参照データ'!$D$6:$AW$35,MATCH($AZ195,'6.参照データ'!$D$6:$D$35,0),MATCH($AP195,'6.参照データ'!$D$6:$AW$6,0)))</f>
        <v/>
      </c>
      <c r="BD195" s="33" t="str">
        <f t="shared" si="163"/>
        <v/>
      </c>
      <c r="BE195" s="33" t="str">
        <f t="shared" si="164"/>
        <v/>
      </c>
      <c r="BF195" s="607"/>
      <c r="BG195" s="33" t="str">
        <f t="shared" si="165"/>
        <v/>
      </c>
      <c r="BH195" s="33" t="str">
        <f t="shared" si="166"/>
        <v/>
      </c>
      <c r="BI195" s="33" t="str">
        <f t="shared" si="167"/>
        <v/>
      </c>
      <c r="BJ195" s="148" t="str">
        <f t="shared" si="168"/>
        <v/>
      </c>
      <c r="BK195" s="604"/>
      <c r="BL195" s="604"/>
      <c r="BM195" s="604"/>
      <c r="BN195" s="604"/>
      <c r="BO195" s="151" t="str">
        <f t="shared" si="169"/>
        <v/>
      </c>
      <c r="BP195" s="33" t="str">
        <f t="shared" si="170"/>
        <v/>
      </c>
      <c r="BQ195" s="180" t="str">
        <f t="shared" si="171"/>
        <v/>
      </c>
      <c r="BR195" s="185" t="str">
        <f t="shared" si="172"/>
        <v/>
      </c>
    </row>
    <row r="196" spans="1:70" x14ac:dyDescent="0.15">
      <c r="A196" s="71" t="str">
        <f>IF(C196="","",COUNTA($C$10:C196))</f>
        <v/>
      </c>
      <c r="B196" s="598"/>
      <c r="C196" s="598"/>
      <c r="D196" s="613"/>
      <c r="E196" s="614"/>
      <c r="F196" s="601"/>
      <c r="G196" s="601"/>
      <c r="H196" s="203" t="str">
        <f t="shared" si="138"/>
        <v/>
      </c>
      <c r="I196" s="602"/>
      <c r="J196" s="602"/>
      <c r="K196" s="58" t="str">
        <f t="shared" si="147"/>
        <v/>
      </c>
      <c r="L196" s="58" t="str">
        <f t="shared" si="148"/>
        <v/>
      </c>
      <c r="M196" s="58" t="str">
        <f t="shared" si="149"/>
        <v/>
      </c>
      <c r="N196" s="58" t="str">
        <f t="shared" si="150"/>
        <v/>
      </c>
      <c r="O196" s="211" t="str">
        <f>IF($C196="","",VLOOKUP($K196,'2.年齢給'!$B$7:$C$53,2))</f>
        <v/>
      </c>
      <c r="P196" s="211" t="str">
        <f>IF($C196="","",INDEX('6.参照データ'!$D$6:$AW$36,MATCH($F196,'6.参照データ'!$D$6:$D$36,0),MATCH($H196,'6.参照データ'!$D$6:$AW$6,0)))</f>
        <v/>
      </c>
      <c r="Q196" s="603" t="s">
        <v>71</v>
      </c>
      <c r="R196" s="603"/>
      <c r="S196" s="61" t="str">
        <f t="shared" si="139"/>
        <v/>
      </c>
      <c r="T196" s="604"/>
      <c r="U196" s="604"/>
      <c r="V196" s="604"/>
      <c r="W196" s="604"/>
      <c r="X196" s="65" t="str">
        <f t="shared" si="151"/>
        <v/>
      </c>
      <c r="Y196" s="67" t="str">
        <f t="shared" si="152"/>
        <v/>
      </c>
      <c r="Z196" s="131" t="str">
        <f t="shared" si="153"/>
        <v/>
      </c>
      <c r="AA196" s="131" t="str">
        <f t="shared" si="154"/>
        <v/>
      </c>
      <c r="AB196" s="39" t="str">
        <f>IF($C196="","",IF($Z196&gt;$AA$7,0,VLOOKUP($Z196,'2.年齢給'!$B$7:$C$53,2)))</f>
        <v/>
      </c>
      <c r="AC196" s="125" t="str">
        <f t="shared" si="155"/>
        <v/>
      </c>
      <c r="AD196" s="606"/>
      <c r="AE196" s="77" t="str">
        <f t="shared" si="140"/>
        <v/>
      </c>
      <c r="AF196" s="27" t="str">
        <f t="shared" si="156"/>
        <v/>
      </c>
      <c r="AG196" s="27" t="str">
        <f>IF($AE196="","",VLOOKUP($AE196,'4.号俸表設計'!$V$4:$AF$13,10,FALSE))</f>
        <v/>
      </c>
      <c r="AH196" s="27" t="str">
        <f t="shared" si="141"/>
        <v/>
      </c>
      <c r="AI196" s="27" t="str">
        <f t="shared" si="157"/>
        <v/>
      </c>
      <c r="AJ196" s="27" t="str">
        <f t="shared" si="142"/>
        <v/>
      </c>
      <c r="AK196" s="33" t="str">
        <f>IF($C196="","",INDEX('6.参照データ'!$D$6:$AW$36,MATCH($AI196,'6.参照データ'!$D$6:$D$36,0),MATCH($AJ196,'6.参照データ'!$D$6:$AW$6,0)))</f>
        <v/>
      </c>
      <c r="AL196" s="33" t="str">
        <f t="shared" si="158"/>
        <v/>
      </c>
      <c r="AM196" s="27" t="str">
        <f t="shared" si="143"/>
        <v/>
      </c>
      <c r="AN196" s="606"/>
      <c r="AO196" s="168" t="str">
        <f t="shared" si="144"/>
        <v/>
      </c>
      <c r="AP196" s="27" t="str">
        <f t="shared" si="145"/>
        <v/>
      </c>
      <c r="AQ196" s="31" t="str">
        <f>IF($C196="","",IF($AD196="","",IF($AO196=AM196,0,VLOOKUP($AO196,'4.号俸表設計'!$V$20:$X$29,3,FALSE)-VLOOKUP('1.メイン'!$AM196,'4.号俸表設計'!$V$20:$X$29,3,FALSE))))</f>
        <v/>
      </c>
      <c r="AR196" s="27" t="str">
        <f>IF($C196="","",IF($AM196=$AO196,0,VLOOKUP($AO196,'4.号俸表設計'!$V$4:$AF$13,2,FALSE)))</f>
        <v/>
      </c>
      <c r="AS196" s="27" t="str">
        <f t="shared" si="159"/>
        <v/>
      </c>
      <c r="AT196" s="27" t="str">
        <f>IF($AO196="","",IF($AS196=0,0,ROUNDUP($AS196/VLOOKUP('1.メイン'!$AO196,'4.号俸表設計'!$V$4:$AF$13,3,FALSE),0)+1))</f>
        <v/>
      </c>
      <c r="AU196" s="27" t="str">
        <f t="shared" si="160"/>
        <v/>
      </c>
      <c r="AV196" s="31" t="str">
        <f>IF($AO196="","",($AU196-1)*VLOOKUP($AO196,'4.号俸表設計'!$V$4:$AF$13,3,FALSE))</f>
        <v/>
      </c>
      <c r="AW196" s="31" t="str">
        <f t="shared" si="146"/>
        <v/>
      </c>
      <c r="AX196" s="31" t="str">
        <f>IF($AO196="","",IF($AW196&lt;=0,0,ROUNDUP($AW196/VLOOKUP($AO196,'4.号俸表設計'!$V$4:$AF$13,6,FALSE),0)))</f>
        <v/>
      </c>
      <c r="AY196" s="31" t="str">
        <f t="shared" si="161"/>
        <v/>
      </c>
      <c r="AZ196" s="168" t="str">
        <f t="shared" si="162"/>
        <v/>
      </c>
      <c r="BA196" s="27" t="str">
        <f>IF($AO196="","",VLOOKUP($AO196,'4.号俸表設計'!$V$4:$AF$13,9,FALSE))</f>
        <v/>
      </c>
      <c r="BB196" s="27" t="str">
        <f>IF($AO196="","",VLOOKUP($AO196,'4.号俸表設計'!$V$4:$AF$13,10,FALSE))</f>
        <v/>
      </c>
      <c r="BC196" s="33" t="str">
        <f>IF($C196="","",INDEX('6.参照データ'!$D$6:$AW$35,MATCH($AZ196,'6.参照データ'!$D$6:$D$35,0),MATCH($AP196,'6.参照データ'!$D$6:$AW$6,0)))</f>
        <v/>
      </c>
      <c r="BD196" s="33" t="str">
        <f t="shared" si="163"/>
        <v/>
      </c>
      <c r="BE196" s="33" t="str">
        <f t="shared" si="164"/>
        <v/>
      </c>
      <c r="BF196" s="607"/>
      <c r="BG196" s="33" t="str">
        <f t="shared" si="165"/>
        <v/>
      </c>
      <c r="BH196" s="33" t="str">
        <f t="shared" si="166"/>
        <v/>
      </c>
      <c r="BI196" s="33" t="str">
        <f t="shared" si="167"/>
        <v/>
      </c>
      <c r="BJ196" s="148" t="str">
        <f t="shared" si="168"/>
        <v/>
      </c>
      <c r="BK196" s="604"/>
      <c r="BL196" s="604"/>
      <c r="BM196" s="604"/>
      <c r="BN196" s="604"/>
      <c r="BO196" s="151" t="str">
        <f t="shared" si="169"/>
        <v/>
      </c>
      <c r="BP196" s="33" t="str">
        <f t="shared" si="170"/>
        <v/>
      </c>
      <c r="BQ196" s="180" t="str">
        <f t="shared" si="171"/>
        <v/>
      </c>
      <c r="BR196" s="185" t="str">
        <f t="shared" si="172"/>
        <v/>
      </c>
    </row>
    <row r="197" spans="1:70" x14ac:dyDescent="0.15">
      <c r="A197" s="71" t="str">
        <f>IF(C197="","",COUNTA($C$10:C197))</f>
        <v/>
      </c>
      <c r="B197" s="598"/>
      <c r="C197" s="598"/>
      <c r="D197" s="613"/>
      <c r="E197" s="614"/>
      <c r="F197" s="601"/>
      <c r="G197" s="601"/>
      <c r="H197" s="203" t="str">
        <f t="shared" si="138"/>
        <v/>
      </c>
      <c r="I197" s="602"/>
      <c r="J197" s="602"/>
      <c r="K197" s="58" t="str">
        <f t="shared" si="147"/>
        <v/>
      </c>
      <c r="L197" s="58" t="str">
        <f t="shared" si="148"/>
        <v/>
      </c>
      <c r="M197" s="58" t="str">
        <f t="shared" si="149"/>
        <v/>
      </c>
      <c r="N197" s="58" t="str">
        <f t="shared" si="150"/>
        <v/>
      </c>
      <c r="O197" s="211" t="str">
        <f>IF($C197="","",VLOOKUP($K197,'2.年齢給'!$B$7:$C$53,2))</f>
        <v/>
      </c>
      <c r="P197" s="211" t="str">
        <f>IF($C197="","",INDEX('6.参照データ'!$D$6:$AW$36,MATCH($F197,'6.参照データ'!$D$6:$D$36,0),MATCH($H197,'6.参照データ'!$D$6:$AW$6,0)))</f>
        <v/>
      </c>
      <c r="Q197" s="603" t="s">
        <v>71</v>
      </c>
      <c r="R197" s="603"/>
      <c r="S197" s="61" t="str">
        <f t="shared" si="139"/>
        <v/>
      </c>
      <c r="T197" s="604"/>
      <c r="U197" s="604"/>
      <c r="V197" s="604"/>
      <c r="W197" s="604"/>
      <c r="X197" s="65" t="str">
        <f t="shared" si="151"/>
        <v/>
      </c>
      <c r="Y197" s="67" t="str">
        <f t="shared" si="152"/>
        <v/>
      </c>
      <c r="Z197" s="131" t="str">
        <f t="shared" si="153"/>
        <v/>
      </c>
      <c r="AA197" s="131" t="str">
        <f t="shared" si="154"/>
        <v/>
      </c>
      <c r="AB197" s="39" t="str">
        <f>IF($C197="","",IF($Z197&gt;$AA$7,0,VLOOKUP($Z197,'2.年齢給'!$B$7:$C$53,2)))</f>
        <v/>
      </c>
      <c r="AC197" s="125" t="str">
        <f t="shared" si="155"/>
        <v/>
      </c>
      <c r="AD197" s="606"/>
      <c r="AE197" s="77" t="str">
        <f t="shared" si="140"/>
        <v/>
      </c>
      <c r="AF197" s="27" t="str">
        <f t="shared" si="156"/>
        <v/>
      </c>
      <c r="AG197" s="27" t="str">
        <f>IF($AE197="","",VLOOKUP($AE197,'4.号俸表設計'!$V$4:$AF$13,10,FALSE))</f>
        <v/>
      </c>
      <c r="AH197" s="27" t="str">
        <f t="shared" si="141"/>
        <v/>
      </c>
      <c r="AI197" s="27" t="str">
        <f t="shared" si="157"/>
        <v/>
      </c>
      <c r="AJ197" s="27" t="str">
        <f t="shared" si="142"/>
        <v/>
      </c>
      <c r="AK197" s="33" t="str">
        <f>IF($C197="","",INDEX('6.参照データ'!$D$6:$AW$36,MATCH($AI197,'6.参照データ'!$D$6:$D$36,0),MATCH($AJ197,'6.参照データ'!$D$6:$AW$6,0)))</f>
        <v/>
      </c>
      <c r="AL197" s="33" t="str">
        <f t="shared" si="158"/>
        <v/>
      </c>
      <c r="AM197" s="27" t="str">
        <f t="shared" si="143"/>
        <v/>
      </c>
      <c r="AN197" s="606"/>
      <c r="AO197" s="168" t="str">
        <f t="shared" si="144"/>
        <v/>
      </c>
      <c r="AP197" s="27" t="str">
        <f t="shared" si="145"/>
        <v/>
      </c>
      <c r="AQ197" s="31" t="str">
        <f>IF($C197="","",IF($AD197="","",IF($AO197=AM197,0,VLOOKUP($AO197,'4.号俸表設計'!$V$20:$X$29,3,FALSE)-VLOOKUP('1.メイン'!$AM197,'4.号俸表設計'!$V$20:$X$29,3,FALSE))))</f>
        <v/>
      </c>
      <c r="AR197" s="27" t="str">
        <f>IF($C197="","",IF($AM197=$AO197,0,VLOOKUP($AO197,'4.号俸表設計'!$V$4:$AF$13,2,FALSE)))</f>
        <v/>
      </c>
      <c r="AS197" s="27" t="str">
        <f t="shared" si="159"/>
        <v/>
      </c>
      <c r="AT197" s="27" t="str">
        <f>IF($AO197="","",IF($AS197=0,0,ROUNDUP($AS197/VLOOKUP('1.メイン'!$AO197,'4.号俸表設計'!$V$4:$AF$13,3,FALSE),0)+1))</f>
        <v/>
      </c>
      <c r="AU197" s="27" t="str">
        <f t="shared" si="160"/>
        <v/>
      </c>
      <c r="AV197" s="31" t="str">
        <f>IF($AO197="","",($AU197-1)*VLOOKUP($AO197,'4.号俸表設計'!$V$4:$AF$13,3,FALSE))</f>
        <v/>
      </c>
      <c r="AW197" s="31" t="str">
        <f t="shared" si="146"/>
        <v/>
      </c>
      <c r="AX197" s="31" t="str">
        <f>IF($AO197="","",IF($AW197&lt;=0,0,ROUNDUP($AW197/VLOOKUP($AO197,'4.号俸表設計'!$V$4:$AF$13,6,FALSE),0)))</f>
        <v/>
      </c>
      <c r="AY197" s="31" t="str">
        <f t="shared" si="161"/>
        <v/>
      </c>
      <c r="AZ197" s="168" t="str">
        <f t="shared" si="162"/>
        <v/>
      </c>
      <c r="BA197" s="27" t="str">
        <f>IF($AO197="","",VLOOKUP($AO197,'4.号俸表設計'!$V$4:$AF$13,9,FALSE))</f>
        <v/>
      </c>
      <c r="BB197" s="27" t="str">
        <f>IF($AO197="","",VLOOKUP($AO197,'4.号俸表設計'!$V$4:$AF$13,10,FALSE))</f>
        <v/>
      </c>
      <c r="BC197" s="33" t="str">
        <f>IF($C197="","",INDEX('6.参照データ'!$D$6:$AW$35,MATCH($AZ197,'6.参照データ'!$D$6:$D$35,0),MATCH($AP197,'6.参照データ'!$D$6:$AW$6,0)))</f>
        <v/>
      </c>
      <c r="BD197" s="33" t="str">
        <f t="shared" si="163"/>
        <v/>
      </c>
      <c r="BE197" s="33" t="str">
        <f t="shared" si="164"/>
        <v/>
      </c>
      <c r="BF197" s="607"/>
      <c r="BG197" s="33" t="str">
        <f t="shared" si="165"/>
        <v/>
      </c>
      <c r="BH197" s="33" t="str">
        <f t="shared" si="166"/>
        <v/>
      </c>
      <c r="BI197" s="33" t="str">
        <f t="shared" si="167"/>
        <v/>
      </c>
      <c r="BJ197" s="148" t="str">
        <f t="shared" si="168"/>
        <v/>
      </c>
      <c r="BK197" s="604"/>
      <c r="BL197" s="604"/>
      <c r="BM197" s="604"/>
      <c r="BN197" s="604"/>
      <c r="BO197" s="151" t="str">
        <f t="shared" si="169"/>
        <v/>
      </c>
      <c r="BP197" s="33" t="str">
        <f t="shared" si="170"/>
        <v/>
      </c>
      <c r="BQ197" s="180" t="str">
        <f t="shared" si="171"/>
        <v/>
      </c>
      <c r="BR197" s="185" t="str">
        <f t="shared" si="172"/>
        <v/>
      </c>
    </row>
    <row r="198" spans="1:70" x14ac:dyDescent="0.15">
      <c r="A198" s="71" t="str">
        <f>IF(C198="","",COUNTA($C$10:C198))</f>
        <v/>
      </c>
      <c r="B198" s="598"/>
      <c r="C198" s="598"/>
      <c r="D198" s="613"/>
      <c r="E198" s="614"/>
      <c r="F198" s="601"/>
      <c r="G198" s="601"/>
      <c r="H198" s="203" t="str">
        <f t="shared" si="138"/>
        <v/>
      </c>
      <c r="I198" s="602"/>
      <c r="J198" s="602"/>
      <c r="K198" s="58" t="str">
        <f t="shared" si="147"/>
        <v/>
      </c>
      <c r="L198" s="58" t="str">
        <f t="shared" si="148"/>
        <v/>
      </c>
      <c r="M198" s="58" t="str">
        <f t="shared" si="149"/>
        <v/>
      </c>
      <c r="N198" s="58" t="str">
        <f t="shared" si="150"/>
        <v/>
      </c>
      <c r="O198" s="211" t="str">
        <f>IF($C198="","",VLOOKUP($K198,'2.年齢給'!$B$7:$C$53,2))</f>
        <v/>
      </c>
      <c r="P198" s="211" t="str">
        <f>IF($C198="","",INDEX('6.参照データ'!$D$6:$AW$36,MATCH($F198,'6.参照データ'!$D$6:$D$36,0),MATCH($H198,'6.参照データ'!$D$6:$AW$6,0)))</f>
        <v/>
      </c>
      <c r="Q198" s="603" t="s">
        <v>71</v>
      </c>
      <c r="R198" s="603"/>
      <c r="S198" s="61" t="str">
        <f t="shared" si="139"/>
        <v/>
      </c>
      <c r="T198" s="604"/>
      <c r="U198" s="604"/>
      <c r="V198" s="604"/>
      <c r="W198" s="604"/>
      <c r="X198" s="65" t="str">
        <f t="shared" si="151"/>
        <v/>
      </c>
      <c r="Y198" s="67" t="str">
        <f t="shared" si="152"/>
        <v/>
      </c>
      <c r="Z198" s="131" t="str">
        <f t="shared" si="153"/>
        <v/>
      </c>
      <c r="AA198" s="131" t="str">
        <f t="shared" si="154"/>
        <v/>
      </c>
      <c r="AB198" s="39" t="str">
        <f>IF($C198="","",IF($Z198&gt;$AA$7,0,VLOOKUP($Z198,'2.年齢給'!$B$7:$C$53,2)))</f>
        <v/>
      </c>
      <c r="AC198" s="125" t="str">
        <f t="shared" si="155"/>
        <v/>
      </c>
      <c r="AD198" s="606"/>
      <c r="AE198" s="77" t="str">
        <f t="shared" si="140"/>
        <v/>
      </c>
      <c r="AF198" s="27" t="str">
        <f t="shared" si="156"/>
        <v/>
      </c>
      <c r="AG198" s="27" t="str">
        <f>IF($AE198="","",VLOOKUP($AE198,'4.号俸表設計'!$V$4:$AF$13,10,FALSE))</f>
        <v/>
      </c>
      <c r="AH198" s="27" t="str">
        <f t="shared" si="141"/>
        <v/>
      </c>
      <c r="AI198" s="27" t="str">
        <f t="shared" si="157"/>
        <v/>
      </c>
      <c r="AJ198" s="27" t="str">
        <f t="shared" si="142"/>
        <v/>
      </c>
      <c r="AK198" s="33" t="str">
        <f>IF($C198="","",INDEX('6.参照データ'!$D$6:$AW$36,MATCH($AI198,'6.参照データ'!$D$6:$D$36,0),MATCH($AJ198,'6.参照データ'!$D$6:$AW$6,0)))</f>
        <v/>
      </c>
      <c r="AL198" s="33" t="str">
        <f t="shared" si="158"/>
        <v/>
      </c>
      <c r="AM198" s="27" t="str">
        <f t="shared" si="143"/>
        <v/>
      </c>
      <c r="AN198" s="606"/>
      <c r="AO198" s="168" t="str">
        <f t="shared" si="144"/>
        <v/>
      </c>
      <c r="AP198" s="27" t="str">
        <f t="shared" si="145"/>
        <v/>
      </c>
      <c r="AQ198" s="31" t="str">
        <f>IF($C198="","",IF($AD198="","",IF($AO198=AM198,0,VLOOKUP($AO198,'4.号俸表設計'!$V$20:$X$29,3,FALSE)-VLOOKUP('1.メイン'!$AM198,'4.号俸表設計'!$V$20:$X$29,3,FALSE))))</f>
        <v/>
      </c>
      <c r="AR198" s="27" t="str">
        <f>IF($C198="","",IF($AM198=$AO198,0,VLOOKUP($AO198,'4.号俸表設計'!$V$4:$AF$13,2,FALSE)))</f>
        <v/>
      </c>
      <c r="AS198" s="27" t="str">
        <f t="shared" si="159"/>
        <v/>
      </c>
      <c r="AT198" s="27" t="str">
        <f>IF($AO198="","",IF($AS198=0,0,ROUNDUP($AS198/VLOOKUP('1.メイン'!$AO198,'4.号俸表設計'!$V$4:$AF$13,3,FALSE),0)+1))</f>
        <v/>
      </c>
      <c r="AU198" s="27" t="str">
        <f t="shared" si="160"/>
        <v/>
      </c>
      <c r="AV198" s="31" t="str">
        <f>IF($AO198="","",($AU198-1)*VLOOKUP($AO198,'4.号俸表設計'!$V$4:$AF$13,3,FALSE))</f>
        <v/>
      </c>
      <c r="AW198" s="31" t="str">
        <f t="shared" si="146"/>
        <v/>
      </c>
      <c r="AX198" s="31" t="str">
        <f>IF($AO198="","",IF($AW198&lt;=0,0,ROUNDUP($AW198/VLOOKUP($AO198,'4.号俸表設計'!$V$4:$AF$13,6,FALSE),0)))</f>
        <v/>
      </c>
      <c r="AY198" s="31" t="str">
        <f t="shared" si="161"/>
        <v/>
      </c>
      <c r="AZ198" s="168" t="str">
        <f t="shared" si="162"/>
        <v/>
      </c>
      <c r="BA198" s="27" t="str">
        <f>IF($AO198="","",VLOOKUP($AO198,'4.号俸表設計'!$V$4:$AF$13,9,FALSE))</f>
        <v/>
      </c>
      <c r="BB198" s="27" t="str">
        <f>IF($AO198="","",VLOOKUP($AO198,'4.号俸表設計'!$V$4:$AF$13,10,FALSE))</f>
        <v/>
      </c>
      <c r="BC198" s="33" t="str">
        <f>IF($C198="","",INDEX('6.参照データ'!$D$6:$AW$35,MATCH($AZ198,'6.参照データ'!$D$6:$D$35,0),MATCH($AP198,'6.参照データ'!$D$6:$AW$6,0)))</f>
        <v/>
      </c>
      <c r="BD198" s="33" t="str">
        <f t="shared" si="163"/>
        <v/>
      </c>
      <c r="BE198" s="33" t="str">
        <f t="shared" si="164"/>
        <v/>
      </c>
      <c r="BF198" s="607"/>
      <c r="BG198" s="33" t="str">
        <f t="shared" si="165"/>
        <v/>
      </c>
      <c r="BH198" s="33" t="str">
        <f t="shared" si="166"/>
        <v/>
      </c>
      <c r="BI198" s="33" t="str">
        <f t="shared" si="167"/>
        <v/>
      </c>
      <c r="BJ198" s="148" t="str">
        <f t="shared" si="168"/>
        <v/>
      </c>
      <c r="BK198" s="604"/>
      <c r="BL198" s="604"/>
      <c r="BM198" s="604"/>
      <c r="BN198" s="604"/>
      <c r="BO198" s="151" t="str">
        <f t="shared" si="169"/>
        <v/>
      </c>
      <c r="BP198" s="33" t="str">
        <f t="shared" si="170"/>
        <v/>
      </c>
      <c r="BQ198" s="180" t="str">
        <f t="shared" si="171"/>
        <v/>
      </c>
      <c r="BR198" s="185" t="str">
        <f t="shared" si="172"/>
        <v/>
      </c>
    </row>
    <row r="199" spans="1:70" x14ac:dyDescent="0.15">
      <c r="A199" s="71" t="str">
        <f>IF(C199="","",COUNTA($C$10:C199))</f>
        <v/>
      </c>
      <c r="B199" s="598"/>
      <c r="C199" s="598"/>
      <c r="D199" s="613"/>
      <c r="E199" s="614"/>
      <c r="F199" s="601"/>
      <c r="G199" s="601"/>
      <c r="H199" s="203" t="str">
        <f t="shared" si="138"/>
        <v/>
      </c>
      <c r="I199" s="602"/>
      <c r="J199" s="602"/>
      <c r="K199" s="58" t="str">
        <f t="shared" si="147"/>
        <v/>
      </c>
      <c r="L199" s="58" t="str">
        <f t="shared" si="148"/>
        <v/>
      </c>
      <c r="M199" s="58" t="str">
        <f t="shared" si="149"/>
        <v/>
      </c>
      <c r="N199" s="58" t="str">
        <f t="shared" si="150"/>
        <v/>
      </c>
      <c r="O199" s="211" t="str">
        <f>IF($C199="","",VLOOKUP($K199,'2.年齢給'!$B$7:$C$53,2))</f>
        <v/>
      </c>
      <c r="P199" s="211" t="str">
        <f>IF($C199="","",INDEX('6.参照データ'!$D$6:$AW$36,MATCH($F199,'6.参照データ'!$D$6:$D$36,0),MATCH($H199,'6.参照データ'!$D$6:$AW$6,0)))</f>
        <v/>
      </c>
      <c r="Q199" s="603" t="s">
        <v>71</v>
      </c>
      <c r="R199" s="603"/>
      <c r="S199" s="61" t="str">
        <f t="shared" si="139"/>
        <v/>
      </c>
      <c r="T199" s="604"/>
      <c r="U199" s="604"/>
      <c r="V199" s="604"/>
      <c r="W199" s="604"/>
      <c r="X199" s="65" t="str">
        <f t="shared" si="151"/>
        <v/>
      </c>
      <c r="Y199" s="67" t="str">
        <f t="shared" si="152"/>
        <v/>
      </c>
      <c r="Z199" s="131" t="str">
        <f t="shared" si="153"/>
        <v/>
      </c>
      <c r="AA199" s="131" t="str">
        <f t="shared" si="154"/>
        <v/>
      </c>
      <c r="AB199" s="39" t="str">
        <f>IF($C199="","",IF($Z199&gt;$AA$7,0,VLOOKUP($Z199,'2.年齢給'!$B$7:$C$53,2)))</f>
        <v/>
      </c>
      <c r="AC199" s="125" t="str">
        <f t="shared" si="155"/>
        <v/>
      </c>
      <c r="AD199" s="606"/>
      <c r="AE199" s="77" t="str">
        <f t="shared" si="140"/>
        <v/>
      </c>
      <c r="AF199" s="27" t="str">
        <f t="shared" si="156"/>
        <v/>
      </c>
      <c r="AG199" s="27" t="str">
        <f>IF($AE199="","",VLOOKUP($AE199,'4.号俸表設計'!$V$4:$AF$13,10,FALSE))</f>
        <v/>
      </c>
      <c r="AH199" s="27" t="str">
        <f t="shared" si="141"/>
        <v/>
      </c>
      <c r="AI199" s="27" t="str">
        <f t="shared" si="157"/>
        <v/>
      </c>
      <c r="AJ199" s="27" t="str">
        <f t="shared" si="142"/>
        <v/>
      </c>
      <c r="AK199" s="33" t="str">
        <f>IF($C199="","",INDEX('6.参照データ'!$D$6:$AW$36,MATCH($AI199,'6.参照データ'!$D$6:$D$36,0),MATCH($AJ199,'6.参照データ'!$D$6:$AW$6,0)))</f>
        <v/>
      </c>
      <c r="AL199" s="33" t="str">
        <f t="shared" si="158"/>
        <v/>
      </c>
      <c r="AM199" s="27" t="str">
        <f t="shared" si="143"/>
        <v/>
      </c>
      <c r="AN199" s="606"/>
      <c r="AO199" s="168" t="str">
        <f t="shared" si="144"/>
        <v/>
      </c>
      <c r="AP199" s="27" t="str">
        <f t="shared" si="145"/>
        <v/>
      </c>
      <c r="AQ199" s="31" t="str">
        <f>IF($C199="","",IF($AD199="","",IF($AO199=AM199,0,VLOOKUP($AO199,'4.号俸表設計'!$V$20:$X$29,3,FALSE)-VLOOKUP('1.メイン'!$AM199,'4.号俸表設計'!$V$20:$X$29,3,FALSE))))</f>
        <v/>
      </c>
      <c r="AR199" s="27" t="str">
        <f>IF($C199="","",IF($AM199=$AO199,0,VLOOKUP($AO199,'4.号俸表設計'!$V$4:$AF$13,2,FALSE)))</f>
        <v/>
      </c>
      <c r="AS199" s="27" t="str">
        <f t="shared" si="159"/>
        <v/>
      </c>
      <c r="AT199" s="27" t="str">
        <f>IF($AO199="","",IF($AS199=0,0,ROUNDUP($AS199/VLOOKUP('1.メイン'!$AO199,'4.号俸表設計'!$V$4:$AF$13,3,FALSE),0)+1))</f>
        <v/>
      </c>
      <c r="AU199" s="27" t="str">
        <f t="shared" si="160"/>
        <v/>
      </c>
      <c r="AV199" s="31" t="str">
        <f>IF($AO199="","",($AU199-1)*VLOOKUP($AO199,'4.号俸表設計'!$V$4:$AF$13,3,FALSE))</f>
        <v/>
      </c>
      <c r="AW199" s="31" t="str">
        <f t="shared" si="146"/>
        <v/>
      </c>
      <c r="AX199" s="31" t="str">
        <f>IF($AO199="","",IF($AW199&lt;=0,0,ROUNDUP($AW199/VLOOKUP($AO199,'4.号俸表設計'!$V$4:$AF$13,6,FALSE),0)))</f>
        <v/>
      </c>
      <c r="AY199" s="31" t="str">
        <f t="shared" si="161"/>
        <v/>
      </c>
      <c r="AZ199" s="168" t="str">
        <f t="shared" si="162"/>
        <v/>
      </c>
      <c r="BA199" s="27" t="str">
        <f>IF($AO199="","",VLOOKUP($AO199,'4.号俸表設計'!$V$4:$AF$13,9,FALSE))</f>
        <v/>
      </c>
      <c r="BB199" s="27" t="str">
        <f>IF($AO199="","",VLOOKUP($AO199,'4.号俸表設計'!$V$4:$AF$13,10,FALSE))</f>
        <v/>
      </c>
      <c r="BC199" s="33" t="str">
        <f>IF($C199="","",INDEX('6.参照データ'!$D$6:$AW$35,MATCH($AZ199,'6.参照データ'!$D$6:$D$35,0),MATCH($AP199,'6.参照データ'!$D$6:$AW$6,0)))</f>
        <v/>
      </c>
      <c r="BD199" s="33" t="str">
        <f t="shared" si="163"/>
        <v/>
      </c>
      <c r="BE199" s="33" t="str">
        <f t="shared" si="164"/>
        <v/>
      </c>
      <c r="BF199" s="607"/>
      <c r="BG199" s="33" t="str">
        <f t="shared" si="165"/>
        <v/>
      </c>
      <c r="BH199" s="33" t="str">
        <f t="shared" si="166"/>
        <v/>
      </c>
      <c r="BI199" s="33" t="str">
        <f t="shared" si="167"/>
        <v/>
      </c>
      <c r="BJ199" s="148" t="str">
        <f t="shared" si="168"/>
        <v/>
      </c>
      <c r="BK199" s="604"/>
      <c r="BL199" s="604"/>
      <c r="BM199" s="604"/>
      <c r="BN199" s="604"/>
      <c r="BO199" s="151" t="str">
        <f t="shared" si="169"/>
        <v/>
      </c>
      <c r="BP199" s="33" t="str">
        <f t="shared" si="170"/>
        <v/>
      </c>
      <c r="BQ199" s="180" t="str">
        <f t="shared" si="171"/>
        <v/>
      </c>
      <c r="BR199" s="185" t="str">
        <f t="shared" si="172"/>
        <v/>
      </c>
    </row>
    <row r="200" spans="1:70" x14ac:dyDescent="0.15">
      <c r="A200" s="71" t="str">
        <f>IF(C200="","",COUNTA($C$10:C200))</f>
        <v/>
      </c>
      <c r="B200" s="598"/>
      <c r="C200" s="598"/>
      <c r="D200" s="613"/>
      <c r="E200" s="614"/>
      <c r="F200" s="601"/>
      <c r="G200" s="601"/>
      <c r="H200" s="203" t="str">
        <f t="shared" si="138"/>
        <v/>
      </c>
      <c r="I200" s="602"/>
      <c r="J200" s="602"/>
      <c r="K200" s="58" t="str">
        <f t="shared" si="147"/>
        <v/>
      </c>
      <c r="L200" s="58" t="str">
        <f t="shared" si="148"/>
        <v/>
      </c>
      <c r="M200" s="58" t="str">
        <f t="shared" si="149"/>
        <v/>
      </c>
      <c r="N200" s="58" t="str">
        <f t="shared" si="150"/>
        <v/>
      </c>
      <c r="O200" s="211" t="str">
        <f>IF($C200="","",VLOOKUP($K200,'2.年齢給'!$B$7:$C$53,2))</f>
        <v/>
      </c>
      <c r="P200" s="211" t="str">
        <f>IF($C200="","",INDEX('6.参照データ'!$D$6:$AW$36,MATCH($F200,'6.参照データ'!$D$6:$D$36,0),MATCH($H200,'6.参照データ'!$D$6:$AW$6,0)))</f>
        <v/>
      </c>
      <c r="Q200" s="603" t="s">
        <v>71</v>
      </c>
      <c r="R200" s="603"/>
      <c r="S200" s="61" t="str">
        <f t="shared" si="139"/>
        <v/>
      </c>
      <c r="T200" s="604"/>
      <c r="U200" s="604"/>
      <c r="V200" s="604"/>
      <c r="W200" s="604"/>
      <c r="X200" s="65" t="str">
        <f t="shared" si="151"/>
        <v/>
      </c>
      <c r="Y200" s="67" t="str">
        <f t="shared" si="152"/>
        <v/>
      </c>
      <c r="Z200" s="131" t="str">
        <f t="shared" si="153"/>
        <v/>
      </c>
      <c r="AA200" s="131" t="str">
        <f t="shared" si="154"/>
        <v/>
      </c>
      <c r="AB200" s="39" t="str">
        <f>IF($C200="","",IF($Z200&gt;$AA$7,0,VLOOKUP($Z200,'2.年齢給'!$B$7:$C$53,2)))</f>
        <v/>
      </c>
      <c r="AC200" s="125" t="str">
        <f t="shared" si="155"/>
        <v/>
      </c>
      <c r="AD200" s="606"/>
      <c r="AE200" s="77" t="str">
        <f t="shared" si="140"/>
        <v/>
      </c>
      <c r="AF200" s="27" t="str">
        <f t="shared" si="156"/>
        <v/>
      </c>
      <c r="AG200" s="27" t="str">
        <f>IF($AE200="","",VLOOKUP($AE200,'4.号俸表設計'!$V$4:$AF$13,10,FALSE))</f>
        <v/>
      </c>
      <c r="AH200" s="27" t="str">
        <f t="shared" si="141"/>
        <v/>
      </c>
      <c r="AI200" s="27" t="str">
        <f t="shared" si="157"/>
        <v/>
      </c>
      <c r="AJ200" s="27" t="str">
        <f t="shared" si="142"/>
        <v/>
      </c>
      <c r="AK200" s="33" t="str">
        <f>IF($C200="","",INDEX('6.参照データ'!$D$6:$AW$36,MATCH($AI200,'6.参照データ'!$D$6:$D$36,0),MATCH($AJ200,'6.参照データ'!$D$6:$AW$6,0)))</f>
        <v/>
      </c>
      <c r="AL200" s="33" t="str">
        <f t="shared" si="158"/>
        <v/>
      </c>
      <c r="AM200" s="27" t="str">
        <f t="shared" si="143"/>
        <v/>
      </c>
      <c r="AN200" s="606"/>
      <c r="AO200" s="168" t="str">
        <f t="shared" si="144"/>
        <v/>
      </c>
      <c r="AP200" s="27" t="str">
        <f t="shared" si="145"/>
        <v/>
      </c>
      <c r="AQ200" s="31" t="str">
        <f>IF($C200="","",IF($AD200="","",IF($AO200=AM200,0,VLOOKUP($AO200,'4.号俸表設計'!$V$20:$X$29,3,FALSE)-VLOOKUP('1.メイン'!$AM200,'4.号俸表設計'!$V$20:$X$29,3,FALSE))))</f>
        <v/>
      </c>
      <c r="AR200" s="27" t="str">
        <f>IF($C200="","",IF($AM200=$AO200,0,VLOOKUP($AO200,'4.号俸表設計'!$V$4:$AF$13,2,FALSE)))</f>
        <v/>
      </c>
      <c r="AS200" s="27" t="str">
        <f t="shared" si="159"/>
        <v/>
      </c>
      <c r="AT200" s="27" t="str">
        <f>IF($AO200="","",IF($AS200=0,0,ROUNDUP($AS200/VLOOKUP('1.メイン'!$AO200,'4.号俸表設計'!$V$4:$AF$13,3,FALSE),0)+1))</f>
        <v/>
      </c>
      <c r="AU200" s="27" t="str">
        <f t="shared" si="160"/>
        <v/>
      </c>
      <c r="AV200" s="31" t="str">
        <f>IF($AO200="","",($AU200-1)*VLOOKUP($AO200,'4.号俸表設計'!$V$4:$AF$13,3,FALSE))</f>
        <v/>
      </c>
      <c r="AW200" s="31" t="str">
        <f t="shared" si="146"/>
        <v/>
      </c>
      <c r="AX200" s="31" t="str">
        <f>IF($AO200="","",IF($AW200&lt;=0,0,ROUNDUP($AW200/VLOOKUP($AO200,'4.号俸表設計'!$V$4:$AF$13,6,FALSE),0)))</f>
        <v/>
      </c>
      <c r="AY200" s="31" t="str">
        <f t="shared" si="161"/>
        <v/>
      </c>
      <c r="AZ200" s="168" t="str">
        <f t="shared" si="162"/>
        <v/>
      </c>
      <c r="BA200" s="27" t="str">
        <f>IF($AO200="","",VLOOKUP($AO200,'4.号俸表設計'!$V$4:$AF$13,9,FALSE))</f>
        <v/>
      </c>
      <c r="BB200" s="27" t="str">
        <f>IF($AO200="","",VLOOKUP($AO200,'4.号俸表設計'!$V$4:$AF$13,10,FALSE))</f>
        <v/>
      </c>
      <c r="BC200" s="33" t="str">
        <f>IF($C200="","",INDEX('6.参照データ'!$D$6:$AW$35,MATCH($AZ200,'6.参照データ'!$D$6:$D$35,0),MATCH($AP200,'6.参照データ'!$D$6:$AW$6,0)))</f>
        <v/>
      </c>
      <c r="BD200" s="33" t="str">
        <f t="shared" si="163"/>
        <v/>
      </c>
      <c r="BE200" s="33" t="str">
        <f t="shared" si="164"/>
        <v/>
      </c>
      <c r="BF200" s="607"/>
      <c r="BG200" s="33" t="str">
        <f t="shared" si="165"/>
        <v/>
      </c>
      <c r="BH200" s="33" t="str">
        <f t="shared" si="166"/>
        <v/>
      </c>
      <c r="BI200" s="33" t="str">
        <f t="shared" si="167"/>
        <v/>
      </c>
      <c r="BJ200" s="148" t="str">
        <f t="shared" si="168"/>
        <v/>
      </c>
      <c r="BK200" s="604"/>
      <c r="BL200" s="604"/>
      <c r="BM200" s="604"/>
      <c r="BN200" s="604"/>
      <c r="BO200" s="151" t="str">
        <f t="shared" si="169"/>
        <v/>
      </c>
      <c r="BP200" s="33" t="str">
        <f t="shared" si="170"/>
        <v/>
      </c>
      <c r="BQ200" s="180" t="str">
        <f t="shared" si="171"/>
        <v/>
      </c>
      <c r="BR200" s="185" t="str">
        <f t="shared" si="172"/>
        <v/>
      </c>
    </row>
    <row r="201" spans="1:70" x14ac:dyDescent="0.15">
      <c r="A201" s="71" t="str">
        <f>IF(C201="","",COUNTA($C$10:C201))</f>
        <v/>
      </c>
      <c r="B201" s="598"/>
      <c r="C201" s="598"/>
      <c r="D201" s="613"/>
      <c r="E201" s="614"/>
      <c r="F201" s="601"/>
      <c r="G201" s="601"/>
      <c r="H201" s="203" t="str">
        <f t="shared" si="138"/>
        <v/>
      </c>
      <c r="I201" s="602"/>
      <c r="J201" s="602"/>
      <c r="K201" s="58" t="str">
        <f t="shared" si="147"/>
        <v/>
      </c>
      <c r="L201" s="58" t="str">
        <f t="shared" si="148"/>
        <v/>
      </c>
      <c r="M201" s="58" t="str">
        <f t="shared" si="149"/>
        <v/>
      </c>
      <c r="N201" s="58" t="str">
        <f t="shared" si="150"/>
        <v/>
      </c>
      <c r="O201" s="211" t="str">
        <f>IF($C201="","",VLOOKUP($K201,'2.年齢給'!$B$7:$C$53,2))</f>
        <v/>
      </c>
      <c r="P201" s="211" t="str">
        <f>IF($C201="","",INDEX('6.参照データ'!$D$6:$AW$36,MATCH($F201,'6.参照データ'!$D$6:$D$36,0),MATCH($H201,'6.参照データ'!$D$6:$AW$6,0)))</f>
        <v/>
      </c>
      <c r="Q201" s="603" t="s">
        <v>71</v>
      </c>
      <c r="R201" s="603"/>
      <c r="S201" s="61" t="str">
        <f t="shared" si="139"/>
        <v/>
      </c>
      <c r="T201" s="604"/>
      <c r="U201" s="604"/>
      <c r="V201" s="604"/>
      <c r="W201" s="604"/>
      <c r="X201" s="65" t="str">
        <f t="shared" si="151"/>
        <v/>
      </c>
      <c r="Y201" s="67" t="str">
        <f t="shared" si="152"/>
        <v/>
      </c>
      <c r="Z201" s="131" t="str">
        <f t="shared" si="153"/>
        <v/>
      </c>
      <c r="AA201" s="131" t="str">
        <f t="shared" si="154"/>
        <v/>
      </c>
      <c r="AB201" s="39" t="str">
        <f>IF($C201="","",IF($Z201&gt;$AA$7,0,VLOOKUP($Z201,'2.年齢給'!$B$7:$C$53,2)))</f>
        <v/>
      </c>
      <c r="AC201" s="125" t="str">
        <f t="shared" si="155"/>
        <v/>
      </c>
      <c r="AD201" s="606"/>
      <c r="AE201" s="77" t="str">
        <f t="shared" si="140"/>
        <v/>
      </c>
      <c r="AF201" s="27" t="str">
        <f t="shared" si="156"/>
        <v/>
      </c>
      <c r="AG201" s="27" t="str">
        <f>IF($AE201="","",VLOOKUP($AE201,'4.号俸表設計'!$V$4:$AF$13,10,FALSE))</f>
        <v/>
      </c>
      <c r="AH201" s="27" t="str">
        <f t="shared" si="141"/>
        <v/>
      </c>
      <c r="AI201" s="27" t="str">
        <f t="shared" si="157"/>
        <v/>
      </c>
      <c r="AJ201" s="27" t="str">
        <f t="shared" si="142"/>
        <v/>
      </c>
      <c r="AK201" s="33" t="str">
        <f>IF($C201="","",INDEX('6.参照データ'!$D$6:$AW$36,MATCH($AI201,'6.参照データ'!$D$6:$D$36,0),MATCH($AJ201,'6.参照データ'!$D$6:$AW$6,0)))</f>
        <v/>
      </c>
      <c r="AL201" s="33" t="str">
        <f t="shared" si="158"/>
        <v/>
      </c>
      <c r="AM201" s="27" t="str">
        <f t="shared" si="143"/>
        <v/>
      </c>
      <c r="AN201" s="606"/>
      <c r="AO201" s="168" t="str">
        <f t="shared" si="144"/>
        <v/>
      </c>
      <c r="AP201" s="27" t="str">
        <f t="shared" si="145"/>
        <v/>
      </c>
      <c r="AQ201" s="31" t="str">
        <f>IF($C201="","",IF($AD201="","",IF($AO201=AM201,0,VLOOKUP($AO201,'4.号俸表設計'!$V$20:$X$29,3,FALSE)-VLOOKUP('1.メイン'!$AM201,'4.号俸表設計'!$V$20:$X$29,3,FALSE))))</f>
        <v/>
      </c>
      <c r="AR201" s="27" t="str">
        <f>IF($C201="","",IF($AM201=$AO201,0,VLOOKUP($AO201,'4.号俸表設計'!$V$4:$AF$13,2,FALSE)))</f>
        <v/>
      </c>
      <c r="AS201" s="27" t="str">
        <f t="shared" si="159"/>
        <v/>
      </c>
      <c r="AT201" s="27" t="str">
        <f>IF($AO201="","",IF($AS201=0,0,ROUNDUP($AS201/VLOOKUP('1.メイン'!$AO201,'4.号俸表設計'!$V$4:$AF$13,3,FALSE),0)+1))</f>
        <v/>
      </c>
      <c r="AU201" s="27" t="str">
        <f t="shared" si="160"/>
        <v/>
      </c>
      <c r="AV201" s="31" t="str">
        <f>IF($AO201="","",($AU201-1)*VLOOKUP($AO201,'4.号俸表設計'!$V$4:$AF$13,3,FALSE))</f>
        <v/>
      </c>
      <c r="AW201" s="31" t="str">
        <f t="shared" si="146"/>
        <v/>
      </c>
      <c r="AX201" s="31" t="str">
        <f>IF($AO201="","",IF($AW201&lt;=0,0,ROUNDUP($AW201/VLOOKUP($AO201,'4.号俸表設計'!$V$4:$AF$13,6,FALSE),0)))</f>
        <v/>
      </c>
      <c r="AY201" s="31" t="str">
        <f t="shared" si="161"/>
        <v/>
      </c>
      <c r="AZ201" s="168" t="str">
        <f t="shared" si="162"/>
        <v/>
      </c>
      <c r="BA201" s="27" t="str">
        <f>IF($AO201="","",VLOOKUP($AO201,'4.号俸表設計'!$V$4:$AF$13,9,FALSE))</f>
        <v/>
      </c>
      <c r="BB201" s="27" t="str">
        <f>IF($AO201="","",VLOOKUP($AO201,'4.号俸表設計'!$V$4:$AF$13,10,FALSE))</f>
        <v/>
      </c>
      <c r="BC201" s="33" t="str">
        <f>IF($C201="","",INDEX('6.参照データ'!$D$6:$AW$35,MATCH($AZ201,'6.参照データ'!$D$6:$D$35,0),MATCH($AP201,'6.参照データ'!$D$6:$AW$6,0)))</f>
        <v/>
      </c>
      <c r="BD201" s="33" t="str">
        <f t="shared" si="163"/>
        <v/>
      </c>
      <c r="BE201" s="33" t="str">
        <f t="shared" si="164"/>
        <v/>
      </c>
      <c r="BF201" s="607"/>
      <c r="BG201" s="33" t="str">
        <f t="shared" si="165"/>
        <v/>
      </c>
      <c r="BH201" s="33" t="str">
        <f t="shared" si="166"/>
        <v/>
      </c>
      <c r="BI201" s="33" t="str">
        <f t="shared" si="167"/>
        <v/>
      </c>
      <c r="BJ201" s="148" t="str">
        <f t="shared" si="168"/>
        <v/>
      </c>
      <c r="BK201" s="604"/>
      <c r="BL201" s="604"/>
      <c r="BM201" s="604"/>
      <c r="BN201" s="604"/>
      <c r="BO201" s="151" t="str">
        <f t="shared" si="169"/>
        <v/>
      </c>
      <c r="BP201" s="33" t="str">
        <f t="shared" si="170"/>
        <v/>
      </c>
      <c r="BQ201" s="180" t="str">
        <f t="shared" si="171"/>
        <v/>
      </c>
      <c r="BR201" s="185" t="str">
        <f t="shared" si="172"/>
        <v/>
      </c>
    </row>
    <row r="202" spans="1:70" x14ac:dyDescent="0.15">
      <c r="A202" s="71" t="str">
        <f>IF(C202="","",COUNTA($C$10:C202))</f>
        <v/>
      </c>
      <c r="B202" s="598"/>
      <c r="C202" s="598"/>
      <c r="D202" s="613"/>
      <c r="E202" s="614"/>
      <c r="F202" s="601"/>
      <c r="G202" s="601"/>
      <c r="H202" s="203" t="str">
        <f t="shared" si="138"/>
        <v/>
      </c>
      <c r="I202" s="602"/>
      <c r="J202" s="602"/>
      <c r="K202" s="58" t="str">
        <f t="shared" si="147"/>
        <v/>
      </c>
      <c r="L202" s="58" t="str">
        <f t="shared" si="148"/>
        <v/>
      </c>
      <c r="M202" s="58" t="str">
        <f t="shared" si="149"/>
        <v/>
      </c>
      <c r="N202" s="58" t="str">
        <f t="shared" si="150"/>
        <v/>
      </c>
      <c r="O202" s="211" t="str">
        <f>IF($C202="","",VLOOKUP($K202,'2.年齢給'!$B$7:$C$53,2))</f>
        <v/>
      </c>
      <c r="P202" s="211" t="str">
        <f>IF($C202="","",INDEX('6.参照データ'!$D$6:$AW$36,MATCH($F202,'6.参照データ'!$D$6:$D$36,0),MATCH($H202,'6.参照データ'!$D$6:$AW$6,0)))</f>
        <v/>
      </c>
      <c r="Q202" s="603" t="s">
        <v>71</v>
      </c>
      <c r="R202" s="603"/>
      <c r="S202" s="61" t="str">
        <f t="shared" si="139"/>
        <v/>
      </c>
      <c r="T202" s="604"/>
      <c r="U202" s="604"/>
      <c r="V202" s="604"/>
      <c r="W202" s="604"/>
      <c r="X202" s="65" t="str">
        <f t="shared" ref="X202:X209" si="173">IF(C202="","",SUM(T202:W202))</f>
        <v/>
      </c>
      <c r="Y202" s="67" t="str">
        <f t="shared" ref="Y202:Y209" si="174">IF(C202="","",S202+X202)</f>
        <v/>
      </c>
      <c r="Z202" s="131" t="str">
        <f t="shared" ref="Z202:Z209" si="175">IF($I202="","",DATEDIF($I202-1,$Z$5,"Y"))</f>
        <v/>
      </c>
      <c r="AA202" s="131" t="str">
        <f t="shared" ref="AA202:AA209" si="176">IF($I202="","",DATEDIF($I202-1,$Z$5,"Ym"))</f>
        <v/>
      </c>
      <c r="AB202" s="39" t="str">
        <f>IF($C202="","",IF($Z202&gt;$AA$7,0,VLOOKUP($Z202,'2.年齢給'!$B$7:$C$53,2)))</f>
        <v/>
      </c>
      <c r="AC202" s="125" t="str">
        <f t="shared" ref="AC202:AC209" si="177">IF($C202="","",IF($Z202=$AA$7,"",$AB202-$O202))</f>
        <v/>
      </c>
      <c r="AD202" s="606"/>
      <c r="AE202" s="77" t="str">
        <f t="shared" si="140"/>
        <v/>
      </c>
      <c r="AF202" s="27" t="str">
        <f t="shared" ref="AF202:AF209" si="178">IF($C202="","",$F202)</f>
        <v/>
      </c>
      <c r="AG202" s="27" t="str">
        <f>IF($AE202="","",VLOOKUP($AE202,'4.号俸表設計'!$V$4:$AF$13,10,FALSE))</f>
        <v/>
      </c>
      <c r="AH202" s="27" t="str">
        <f t="shared" si="141"/>
        <v/>
      </c>
      <c r="AI202" s="27" t="str">
        <f t="shared" ref="AI202:AI209" si="179">IF($C202="","",IF($AE202="","",IF($AF202+$AH202&gt;=$AG202,$AG202,$AF202+$AH202)))</f>
        <v/>
      </c>
      <c r="AJ202" s="27" t="str">
        <f t="shared" si="142"/>
        <v/>
      </c>
      <c r="AK202" s="33" t="str">
        <f>IF($C202="","",INDEX('6.参照データ'!$D$6:$AW$36,MATCH($AI202,'6.参照データ'!$D$6:$D$36,0),MATCH($AJ202,'6.参照データ'!$D$6:$AW$6,0)))</f>
        <v/>
      </c>
      <c r="AL202" s="33" t="str">
        <f t="shared" ref="AL202:AL209" si="180">IF($C202="","",IF($AD202="","",$AK202-$P202))</f>
        <v/>
      </c>
      <c r="AM202" s="27" t="str">
        <f t="shared" si="143"/>
        <v/>
      </c>
      <c r="AN202" s="606"/>
      <c r="AO202" s="168" t="str">
        <f t="shared" si="144"/>
        <v/>
      </c>
      <c r="AP202" s="27" t="str">
        <f t="shared" si="145"/>
        <v/>
      </c>
      <c r="AQ202" s="31" t="str">
        <f>IF($C202="","",IF($AD202="","",IF($AO202=AM202,0,VLOOKUP($AO202,'4.号俸表設計'!$V$20:$X$29,3,FALSE)-VLOOKUP('1.メイン'!$AM202,'4.号俸表設計'!$V$20:$X$29,3,FALSE))))</f>
        <v/>
      </c>
      <c r="AR202" s="27" t="str">
        <f>IF($C202="","",IF($AM202=$AO202,0,VLOOKUP($AO202,'4.号俸表設計'!$V$4:$AF$13,2,FALSE)))</f>
        <v/>
      </c>
      <c r="AS202" s="27" t="str">
        <f t="shared" ref="AS202:AS209" si="181">IF($C202="","",IF($AM202=AO202,0,$AK202-$AR202+$AQ202))</f>
        <v/>
      </c>
      <c r="AT202" s="27" t="str">
        <f>IF($AO202="","",IF($AS202=0,0,ROUNDUP($AS202/VLOOKUP('1.メイン'!$AO202,'4.号俸表設計'!$V$4:$AF$13,3,FALSE),0)+1))</f>
        <v/>
      </c>
      <c r="AU202" s="27" t="str">
        <f t="shared" ref="AU202:AU209" si="182">IF($AO202="","",IF($AM202=$AO202,0,IF($AT202&lt;=0,1,IF($AT202&gt;=$BA202,$BA202,$AT202))))</f>
        <v/>
      </c>
      <c r="AV202" s="31" t="str">
        <f>IF($AO202="","",($AU202-1)*VLOOKUP($AO202,'4.号俸表設計'!$V$4:$AF$13,3,FALSE))</f>
        <v/>
      </c>
      <c r="AW202" s="31" t="str">
        <f t="shared" si="146"/>
        <v/>
      </c>
      <c r="AX202" s="31" t="str">
        <f>IF($AO202="","",IF($AW202&lt;=0,0,ROUNDUP($AW202/VLOOKUP($AO202,'4.号俸表設計'!$V$4:$AF$13,6,FALSE),0)))</f>
        <v/>
      </c>
      <c r="AY202" s="31" t="str">
        <f t="shared" ref="AY202:AY209" si="183">IF($AO202="","",IF($AU202+$AX202&gt;=$BB202,$BB202,$AU202+$AX202))</f>
        <v/>
      </c>
      <c r="AZ202" s="168" t="str">
        <f t="shared" ref="AZ202:AZ209" si="184">IF($C202="","",IF($AM202=$AO202,$AI202,$AY202))</f>
        <v/>
      </c>
      <c r="BA202" s="27" t="str">
        <f>IF($AO202="","",VLOOKUP($AO202,'4.号俸表設計'!$V$4:$AF$13,9,FALSE))</f>
        <v/>
      </c>
      <c r="BB202" s="27" t="str">
        <f>IF($AO202="","",VLOOKUP($AO202,'4.号俸表設計'!$V$4:$AF$13,10,FALSE))</f>
        <v/>
      </c>
      <c r="BC202" s="33" t="str">
        <f>IF($C202="","",INDEX('6.参照データ'!$D$6:$AW$35,MATCH($AZ202,'6.参照データ'!$D$6:$D$35,0),MATCH($AP202,'6.参照データ'!$D$6:$AW$6,0)))</f>
        <v/>
      </c>
      <c r="BD202" s="33" t="str">
        <f t="shared" ref="BD202:BD209" si="185">IF($C202="","",IF($AP202="","",$BC202-$P202))</f>
        <v/>
      </c>
      <c r="BE202" s="33" t="str">
        <f t="shared" ref="BE202:BE209" si="186">IF($AO202="","",$Q202)</f>
        <v/>
      </c>
      <c r="BF202" s="607"/>
      <c r="BG202" s="33" t="str">
        <f t="shared" ref="BG202:BG209" si="187">IF($AO202="","",$BE202+$BF202)</f>
        <v/>
      </c>
      <c r="BH202" s="33" t="str">
        <f t="shared" ref="BH202:BH209" si="188">IF($AO202="","",$AB202+$BC202+$BG202)</f>
        <v/>
      </c>
      <c r="BI202" s="33" t="str">
        <f t="shared" ref="BI202:BI209" si="189">IF($AO202="","",$BH202-$S202)</f>
        <v/>
      </c>
      <c r="BJ202" s="148" t="str">
        <f t="shared" ref="BJ202:BJ209" si="190">IF($AO202="","",$BI202/$S202)</f>
        <v/>
      </c>
      <c r="BK202" s="604"/>
      <c r="BL202" s="604"/>
      <c r="BM202" s="604"/>
      <c r="BN202" s="604"/>
      <c r="BO202" s="151" t="str">
        <f t="shared" ref="BO202:BO209" si="191">IF(AO202="","",SUM(BK202:BN202))</f>
        <v/>
      </c>
      <c r="BP202" s="33" t="str">
        <f t="shared" ref="BP202:BP209" si="192">IF($AO202="","",$BH202+$BO202)</f>
        <v/>
      </c>
      <c r="BQ202" s="180" t="str">
        <f t="shared" ref="BQ202:BQ209" si="193">IF($AO202="","",$BP202-$Y202)</f>
        <v/>
      </c>
      <c r="BR202" s="185" t="str">
        <f t="shared" ref="BR202:BR209" si="194">IF($AO202="","",$BQ202/$Y202)</f>
        <v/>
      </c>
    </row>
    <row r="203" spans="1:70" x14ac:dyDescent="0.15">
      <c r="A203" s="71" t="str">
        <f>IF(C203="","",COUNTA($C$10:C203))</f>
        <v/>
      </c>
      <c r="B203" s="598"/>
      <c r="C203" s="598"/>
      <c r="D203" s="613"/>
      <c r="E203" s="614"/>
      <c r="F203" s="601"/>
      <c r="G203" s="601"/>
      <c r="H203" s="203" t="str">
        <f t="shared" ref="H203:H209" si="195">IF($E203="","",$E203&amp;$G203)</f>
        <v/>
      </c>
      <c r="I203" s="602"/>
      <c r="J203" s="602"/>
      <c r="K203" s="58" t="str">
        <f t="shared" si="147"/>
        <v/>
      </c>
      <c r="L203" s="58" t="str">
        <f t="shared" si="148"/>
        <v/>
      </c>
      <c r="M203" s="58" t="str">
        <f t="shared" si="149"/>
        <v/>
      </c>
      <c r="N203" s="58" t="str">
        <f t="shared" si="150"/>
        <v/>
      </c>
      <c r="O203" s="211" t="str">
        <f>IF($C203="","",VLOOKUP($K203,'2.年齢給'!$B$7:$C$53,2))</f>
        <v/>
      </c>
      <c r="P203" s="211" t="str">
        <f>IF($C203="","",INDEX('6.参照データ'!$D$6:$AW$36,MATCH($F203,'6.参照データ'!$D$6:$D$36,0),MATCH($H203,'6.参照データ'!$D$6:$AW$6,0)))</f>
        <v/>
      </c>
      <c r="Q203" s="603" t="s">
        <v>71</v>
      </c>
      <c r="R203" s="603"/>
      <c r="S203" s="61" t="str">
        <f t="shared" ref="S203:S209" si="196">IF($C203="","",SUM(O203:R203))</f>
        <v/>
      </c>
      <c r="T203" s="604"/>
      <c r="U203" s="604"/>
      <c r="V203" s="604"/>
      <c r="W203" s="604"/>
      <c r="X203" s="65" t="str">
        <f t="shared" si="173"/>
        <v/>
      </c>
      <c r="Y203" s="67" t="str">
        <f t="shared" si="174"/>
        <v/>
      </c>
      <c r="Z203" s="131" t="str">
        <f t="shared" si="175"/>
        <v/>
      </c>
      <c r="AA203" s="131" t="str">
        <f t="shared" si="176"/>
        <v/>
      </c>
      <c r="AB203" s="39" t="str">
        <f>IF($C203="","",IF($Z203&gt;$AA$7,0,VLOOKUP($Z203,'2.年齢給'!$B$7:$C$53,2)))</f>
        <v/>
      </c>
      <c r="AC203" s="125" t="str">
        <f t="shared" si="177"/>
        <v/>
      </c>
      <c r="AD203" s="606"/>
      <c r="AE203" s="77" t="str">
        <f t="shared" ref="AE203:AE209" si="197">IF($C203="","",$E203)</f>
        <v/>
      </c>
      <c r="AF203" s="27" t="str">
        <f t="shared" si="178"/>
        <v/>
      </c>
      <c r="AG203" s="27" t="str">
        <f>IF($AE203="","",VLOOKUP($AE203,'4.号俸表設計'!$V$4:$AF$13,10,FALSE))</f>
        <v/>
      </c>
      <c r="AH203" s="27" t="str">
        <f t="shared" ref="AH203:AH209" si="198">IF($C203="","",IF($AD203="","",IF($Z203&lt;$Z$7,$AE$2,IF($Z203&gt;=$Z$7,$AF$2,$AE$2))))</f>
        <v/>
      </c>
      <c r="AI203" s="27" t="str">
        <f t="shared" si="179"/>
        <v/>
      </c>
      <c r="AJ203" s="27" t="str">
        <f t="shared" ref="AJ203:AJ209" si="199">IF($C203="","",IF($AD203="","",$AE203&amp;$AD203))</f>
        <v/>
      </c>
      <c r="AK203" s="33" t="str">
        <f>IF($C203="","",INDEX('6.参照データ'!$D$6:$AW$36,MATCH($AI203,'6.参照データ'!$D$6:$D$36,0),MATCH($AJ203,'6.参照データ'!$D$6:$AW$6,0)))</f>
        <v/>
      </c>
      <c r="AL203" s="33" t="str">
        <f t="shared" si="180"/>
        <v/>
      </c>
      <c r="AM203" s="27" t="str">
        <f t="shared" ref="AM203:AM209" si="200">IF($AE203="","",$AE203)</f>
        <v/>
      </c>
      <c r="AN203" s="606"/>
      <c r="AO203" s="168" t="str">
        <f t="shared" ref="AO203:AO209" si="201">IF($C203="","",IF($AN203="",$AM203,$AN203))</f>
        <v/>
      </c>
      <c r="AP203" s="27" t="str">
        <f t="shared" ref="AP203:AP209" si="202">IF($C203="","",IF($AD203="","",IF($AN203="",$AJ203,$AN203&amp;$AN$3)))</f>
        <v/>
      </c>
      <c r="AQ203" s="31" t="str">
        <f>IF($C203="","",IF($AD203="","",IF($AO203=AM203,0,VLOOKUP($AO203,'4.号俸表設計'!$V$20:$X$29,3,FALSE)-VLOOKUP('1.メイン'!$AM203,'4.号俸表設計'!$V$20:$X$29,3,FALSE))))</f>
        <v/>
      </c>
      <c r="AR203" s="27" t="str">
        <f>IF($C203="","",IF($AM203=$AO203,0,VLOOKUP($AO203,'4.号俸表設計'!$V$4:$AF$13,2,FALSE)))</f>
        <v/>
      </c>
      <c r="AS203" s="27" t="str">
        <f t="shared" si="181"/>
        <v/>
      </c>
      <c r="AT203" s="27" t="str">
        <f>IF($AO203="","",IF($AS203=0,0,ROUNDUP($AS203/VLOOKUP('1.メイン'!$AO203,'4.号俸表設計'!$V$4:$AF$13,3,FALSE),0)+1))</f>
        <v/>
      </c>
      <c r="AU203" s="27" t="str">
        <f t="shared" si="182"/>
        <v/>
      </c>
      <c r="AV203" s="31" t="str">
        <f>IF($AO203="","",($AU203-1)*VLOOKUP($AO203,'4.号俸表設計'!$V$4:$AF$13,3,FALSE))</f>
        <v/>
      </c>
      <c r="AW203" s="31" t="str">
        <f t="shared" ref="AW203:AW209" si="203">IF($AO203="","",IF($AV203&lt;=0,0,$AS203-$AV203))</f>
        <v/>
      </c>
      <c r="AX203" s="31" t="str">
        <f>IF($AO203="","",IF($AW203&lt;=0,0,ROUNDUP($AW203/VLOOKUP($AO203,'4.号俸表設計'!$V$4:$AF$13,6,FALSE),0)))</f>
        <v/>
      </c>
      <c r="AY203" s="31" t="str">
        <f t="shared" si="183"/>
        <v/>
      </c>
      <c r="AZ203" s="168" t="str">
        <f t="shared" si="184"/>
        <v/>
      </c>
      <c r="BA203" s="27" t="str">
        <f>IF($AO203="","",VLOOKUP($AO203,'4.号俸表設計'!$V$4:$AF$13,9,FALSE))</f>
        <v/>
      </c>
      <c r="BB203" s="27" t="str">
        <f>IF($AO203="","",VLOOKUP($AO203,'4.号俸表設計'!$V$4:$AF$13,10,FALSE))</f>
        <v/>
      </c>
      <c r="BC203" s="33" t="str">
        <f>IF($C203="","",INDEX('6.参照データ'!$D$6:$AW$35,MATCH($AZ203,'6.参照データ'!$D$6:$D$35,0),MATCH($AP203,'6.参照データ'!$D$6:$AW$6,0)))</f>
        <v/>
      </c>
      <c r="BD203" s="33" t="str">
        <f t="shared" si="185"/>
        <v/>
      </c>
      <c r="BE203" s="33" t="str">
        <f t="shared" si="186"/>
        <v/>
      </c>
      <c r="BF203" s="607"/>
      <c r="BG203" s="33" t="str">
        <f t="shared" si="187"/>
        <v/>
      </c>
      <c r="BH203" s="33" t="str">
        <f t="shared" si="188"/>
        <v/>
      </c>
      <c r="BI203" s="33" t="str">
        <f t="shared" si="189"/>
        <v/>
      </c>
      <c r="BJ203" s="148" t="str">
        <f t="shared" si="190"/>
        <v/>
      </c>
      <c r="BK203" s="604"/>
      <c r="BL203" s="604"/>
      <c r="BM203" s="604"/>
      <c r="BN203" s="604"/>
      <c r="BO203" s="151" t="str">
        <f t="shared" si="191"/>
        <v/>
      </c>
      <c r="BP203" s="33" t="str">
        <f t="shared" si="192"/>
        <v/>
      </c>
      <c r="BQ203" s="180" t="str">
        <f t="shared" si="193"/>
        <v/>
      </c>
      <c r="BR203" s="185" t="str">
        <f t="shared" si="194"/>
        <v/>
      </c>
    </row>
    <row r="204" spans="1:70" x14ac:dyDescent="0.15">
      <c r="A204" s="71" t="str">
        <f>IF(C204="","",COUNTA($C$10:C204))</f>
        <v/>
      </c>
      <c r="B204" s="598"/>
      <c r="C204" s="598"/>
      <c r="D204" s="613"/>
      <c r="E204" s="614"/>
      <c r="F204" s="601"/>
      <c r="G204" s="601"/>
      <c r="H204" s="203" t="str">
        <f t="shared" si="195"/>
        <v/>
      </c>
      <c r="I204" s="602"/>
      <c r="J204" s="602"/>
      <c r="K204" s="58" t="str">
        <f t="shared" ref="K204:K209" si="204">IF(I204="","",DATEDIF(I204-1,$K$6,"Y"))</f>
        <v/>
      </c>
      <c r="L204" s="58" t="str">
        <f t="shared" ref="L204:L209" si="205">IF(I204="","",DATEDIF(I204-1,$K$6,"YM"))</f>
        <v/>
      </c>
      <c r="M204" s="58" t="str">
        <f t="shared" ref="M204:M209" si="206">IF(J204="","",DATEDIF(J204-1,$K$6,"Y"))</f>
        <v/>
      </c>
      <c r="N204" s="58" t="str">
        <f t="shared" ref="N204:N209" si="207">IF(J204="","",DATEDIF(J204-1,$K$6,"YM"))</f>
        <v/>
      </c>
      <c r="O204" s="211" t="str">
        <f>IF($C204="","",VLOOKUP($K204,'2.年齢給'!$B$7:$C$53,2))</f>
        <v/>
      </c>
      <c r="P204" s="211" t="str">
        <f>IF($C204="","",INDEX('6.参照データ'!$D$6:$AW$36,MATCH($F204,'6.参照データ'!$D$6:$D$36,0),MATCH($H204,'6.参照データ'!$D$6:$AW$6,0)))</f>
        <v/>
      </c>
      <c r="Q204" s="603" t="s">
        <v>71</v>
      </c>
      <c r="R204" s="603"/>
      <c r="S204" s="61" t="str">
        <f t="shared" si="196"/>
        <v/>
      </c>
      <c r="T204" s="604"/>
      <c r="U204" s="604"/>
      <c r="V204" s="604"/>
      <c r="W204" s="604"/>
      <c r="X204" s="65" t="str">
        <f t="shared" si="173"/>
        <v/>
      </c>
      <c r="Y204" s="67" t="str">
        <f t="shared" si="174"/>
        <v/>
      </c>
      <c r="Z204" s="131" t="str">
        <f t="shared" si="175"/>
        <v/>
      </c>
      <c r="AA204" s="131" t="str">
        <f t="shared" si="176"/>
        <v/>
      </c>
      <c r="AB204" s="39" t="str">
        <f>IF($C204="","",IF($Z204&gt;$AA$7,0,VLOOKUP($Z204,'2.年齢給'!$B$7:$C$53,2)))</f>
        <v/>
      </c>
      <c r="AC204" s="125" t="str">
        <f t="shared" si="177"/>
        <v/>
      </c>
      <c r="AD204" s="606"/>
      <c r="AE204" s="77" t="str">
        <f t="shared" si="197"/>
        <v/>
      </c>
      <c r="AF204" s="27" t="str">
        <f t="shared" si="178"/>
        <v/>
      </c>
      <c r="AG204" s="27" t="str">
        <f>IF($AE204="","",VLOOKUP($AE204,'4.号俸表設計'!$V$4:$AF$13,10,FALSE))</f>
        <v/>
      </c>
      <c r="AH204" s="27" t="str">
        <f t="shared" si="198"/>
        <v/>
      </c>
      <c r="AI204" s="27" t="str">
        <f t="shared" si="179"/>
        <v/>
      </c>
      <c r="AJ204" s="27" t="str">
        <f t="shared" si="199"/>
        <v/>
      </c>
      <c r="AK204" s="33" t="str">
        <f>IF($C204="","",INDEX('6.参照データ'!$D$6:$AW$36,MATCH($AI204,'6.参照データ'!$D$6:$D$36,0),MATCH($AJ204,'6.参照データ'!$D$6:$AW$6,0)))</f>
        <v/>
      </c>
      <c r="AL204" s="33" t="str">
        <f t="shared" si="180"/>
        <v/>
      </c>
      <c r="AM204" s="27" t="str">
        <f t="shared" si="200"/>
        <v/>
      </c>
      <c r="AN204" s="606"/>
      <c r="AO204" s="168" t="str">
        <f t="shared" si="201"/>
        <v/>
      </c>
      <c r="AP204" s="27" t="str">
        <f t="shared" si="202"/>
        <v/>
      </c>
      <c r="AQ204" s="31" t="str">
        <f>IF($C204="","",IF($AD204="","",IF($AO204=AM204,0,VLOOKUP($AO204,'4.号俸表設計'!$V$20:$X$29,3,FALSE)-VLOOKUP('1.メイン'!$AM204,'4.号俸表設計'!$V$20:$X$29,3,FALSE))))</f>
        <v/>
      </c>
      <c r="AR204" s="27" t="str">
        <f>IF($C204="","",IF($AM204=$AO204,0,VLOOKUP($AO204,'4.号俸表設計'!$V$4:$AF$13,2,FALSE)))</f>
        <v/>
      </c>
      <c r="AS204" s="27" t="str">
        <f t="shared" si="181"/>
        <v/>
      </c>
      <c r="AT204" s="27" t="str">
        <f>IF($AO204="","",IF($AS204=0,0,ROUNDUP($AS204/VLOOKUP('1.メイン'!$AO204,'4.号俸表設計'!$V$4:$AF$13,3,FALSE),0)+1))</f>
        <v/>
      </c>
      <c r="AU204" s="27" t="str">
        <f t="shared" si="182"/>
        <v/>
      </c>
      <c r="AV204" s="31" t="str">
        <f>IF($AO204="","",($AU204-1)*VLOOKUP($AO204,'4.号俸表設計'!$V$4:$AF$13,3,FALSE))</f>
        <v/>
      </c>
      <c r="AW204" s="31" t="str">
        <f t="shared" si="203"/>
        <v/>
      </c>
      <c r="AX204" s="31" t="str">
        <f>IF($AO204="","",IF($AW204&lt;=0,0,ROUNDUP($AW204/VLOOKUP($AO204,'4.号俸表設計'!$V$4:$AF$13,6,FALSE),0)))</f>
        <v/>
      </c>
      <c r="AY204" s="31" t="str">
        <f t="shared" si="183"/>
        <v/>
      </c>
      <c r="AZ204" s="168" t="str">
        <f t="shared" si="184"/>
        <v/>
      </c>
      <c r="BA204" s="27" t="str">
        <f>IF($AO204="","",VLOOKUP($AO204,'4.号俸表設計'!$V$4:$AF$13,9,FALSE))</f>
        <v/>
      </c>
      <c r="BB204" s="27" t="str">
        <f>IF($AO204="","",VLOOKUP($AO204,'4.号俸表設計'!$V$4:$AF$13,10,FALSE))</f>
        <v/>
      </c>
      <c r="BC204" s="33" t="str">
        <f>IF($C204="","",INDEX('6.参照データ'!$D$6:$AW$35,MATCH($AZ204,'6.参照データ'!$D$6:$D$35,0),MATCH($AP204,'6.参照データ'!$D$6:$AW$6,0)))</f>
        <v/>
      </c>
      <c r="BD204" s="33" t="str">
        <f t="shared" si="185"/>
        <v/>
      </c>
      <c r="BE204" s="33" t="str">
        <f t="shared" si="186"/>
        <v/>
      </c>
      <c r="BF204" s="607"/>
      <c r="BG204" s="33" t="str">
        <f t="shared" si="187"/>
        <v/>
      </c>
      <c r="BH204" s="33" t="str">
        <f t="shared" si="188"/>
        <v/>
      </c>
      <c r="BI204" s="33" t="str">
        <f t="shared" si="189"/>
        <v/>
      </c>
      <c r="BJ204" s="148" t="str">
        <f t="shared" si="190"/>
        <v/>
      </c>
      <c r="BK204" s="604"/>
      <c r="BL204" s="604"/>
      <c r="BM204" s="604"/>
      <c r="BN204" s="604"/>
      <c r="BO204" s="151" t="str">
        <f t="shared" si="191"/>
        <v/>
      </c>
      <c r="BP204" s="33" t="str">
        <f t="shared" si="192"/>
        <v/>
      </c>
      <c r="BQ204" s="180" t="str">
        <f t="shared" si="193"/>
        <v/>
      </c>
      <c r="BR204" s="185" t="str">
        <f t="shared" si="194"/>
        <v/>
      </c>
    </row>
    <row r="205" spans="1:70" x14ac:dyDescent="0.15">
      <c r="A205" s="71" t="str">
        <f>IF(C205="","",COUNTA($C$10:C205))</f>
        <v/>
      </c>
      <c r="B205" s="598"/>
      <c r="C205" s="598"/>
      <c r="D205" s="613"/>
      <c r="E205" s="614"/>
      <c r="F205" s="601"/>
      <c r="G205" s="601"/>
      <c r="H205" s="203" t="str">
        <f t="shared" si="195"/>
        <v/>
      </c>
      <c r="I205" s="602"/>
      <c r="J205" s="602"/>
      <c r="K205" s="58" t="str">
        <f t="shared" si="204"/>
        <v/>
      </c>
      <c r="L205" s="58" t="str">
        <f t="shared" si="205"/>
        <v/>
      </c>
      <c r="M205" s="58" t="str">
        <f t="shared" si="206"/>
        <v/>
      </c>
      <c r="N205" s="58" t="str">
        <f t="shared" si="207"/>
        <v/>
      </c>
      <c r="O205" s="211" t="str">
        <f>IF($C205="","",VLOOKUP($K205,'2.年齢給'!$B$7:$C$53,2))</f>
        <v/>
      </c>
      <c r="P205" s="211" t="str">
        <f>IF($C205="","",INDEX('6.参照データ'!$D$6:$AW$36,MATCH($F205,'6.参照データ'!$D$6:$D$36,0),MATCH($H205,'6.参照データ'!$D$6:$AW$6,0)))</f>
        <v/>
      </c>
      <c r="Q205" s="603" t="s">
        <v>71</v>
      </c>
      <c r="R205" s="603"/>
      <c r="S205" s="61" t="str">
        <f t="shared" si="196"/>
        <v/>
      </c>
      <c r="T205" s="604"/>
      <c r="U205" s="604"/>
      <c r="V205" s="604"/>
      <c r="W205" s="604"/>
      <c r="X205" s="65" t="str">
        <f t="shared" si="173"/>
        <v/>
      </c>
      <c r="Y205" s="67" t="str">
        <f t="shared" si="174"/>
        <v/>
      </c>
      <c r="Z205" s="131" t="str">
        <f t="shared" si="175"/>
        <v/>
      </c>
      <c r="AA205" s="131" t="str">
        <f t="shared" si="176"/>
        <v/>
      </c>
      <c r="AB205" s="39" t="str">
        <f>IF($C205="","",IF($Z205&gt;$AA$7,0,VLOOKUP($Z205,'2.年齢給'!$B$7:$C$53,2)))</f>
        <v/>
      </c>
      <c r="AC205" s="125" t="str">
        <f t="shared" si="177"/>
        <v/>
      </c>
      <c r="AD205" s="606"/>
      <c r="AE205" s="77" t="str">
        <f t="shared" si="197"/>
        <v/>
      </c>
      <c r="AF205" s="27" t="str">
        <f t="shared" si="178"/>
        <v/>
      </c>
      <c r="AG205" s="27" t="str">
        <f>IF($AE205="","",VLOOKUP($AE205,'4.号俸表設計'!$V$4:$AF$13,10,FALSE))</f>
        <v/>
      </c>
      <c r="AH205" s="27" t="str">
        <f t="shared" si="198"/>
        <v/>
      </c>
      <c r="AI205" s="27" t="str">
        <f t="shared" si="179"/>
        <v/>
      </c>
      <c r="AJ205" s="27" t="str">
        <f t="shared" si="199"/>
        <v/>
      </c>
      <c r="AK205" s="33" t="str">
        <f>IF($C205="","",INDEX('6.参照データ'!$D$6:$AW$36,MATCH($AI205,'6.参照データ'!$D$6:$D$36,0),MATCH($AJ205,'6.参照データ'!$D$6:$AW$6,0)))</f>
        <v/>
      </c>
      <c r="AL205" s="33" t="str">
        <f t="shared" si="180"/>
        <v/>
      </c>
      <c r="AM205" s="27" t="str">
        <f t="shared" si="200"/>
        <v/>
      </c>
      <c r="AN205" s="606"/>
      <c r="AO205" s="168" t="str">
        <f t="shared" si="201"/>
        <v/>
      </c>
      <c r="AP205" s="27" t="str">
        <f t="shared" si="202"/>
        <v/>
      </c>
      <c r="AQ205" s="31" t="str">
        <f>IF($C205="","",IF($AD205="","",IF($AO205=AM205,0,VLOOKUP($AO205,'4.号俸表設計'!$V$20:$X$29,3,FALSE)-VLOOKUP('1.メイン'!$AM205,'4.号俸表設計'!$V$20:$X$29,3,FALSE))))</f>
        <v/>
      </c>
      <c r="AR205" s="27" t="str">
        <f>IF($C205="","",IF($AM205=$AO205,0,VLOOKUP($AO205,'4.号俸表設計'!$V$4:$AF$13,2,FALSE)))</f>
        <v/>
      </c>
      <c r="AS205" s="27" t="str">
        <f t="shared" si="181"/>
        <v/>
      </c>
      <c r="AT205" s="27" t="str">
        <f>IF($AO205="","",IF($AS205=0,0,ROUNDUP($AS205/VLOOKUP('1.メイン'!$AO205,'4.号俸表設計'!$V$4:$AF$13,3,FALSE),0)+1))</f>
        <v/>
      </c>
      <c r="AU205" s="27" t="str">
        <f t="shared" si="182"/>
        <v/>
      </c>
      <c r="AV205" s="31" t="str">
        <f>IF($AO205="","",($AU205-1)*VLOOKUP($AO205,'4.号俸表設計'!$V$4:$AF$13,3,FALSE))</f>
        <v/>
      </c>
      <c r="AW205" s="31" t="str">
        <f t="shared" si="203"/>
        <v/>
      </c>
      <c r="AX205" s="31" t="str">
        <f>IF($AO205="","",IF($AW205&lt;=0,0,ROUNDUP($AW205/VLOOKUP($AO205,'4.号俸表設計'!$V$4:$AF$13,6,FALSE),0)))</f>
        <v/>
      </c>
      <c r="AY205" s="31" t="str">
        <f t="shared" si="183"/>
        <v/>
      </c>
      <c r="AZ205" s="168" t="str">
        <f t="shared" si="184"/>
        <v/>
      </c>
      <c r="BA205" s="27" t="str">
        <f>IF($AO205="","",VLOOKUP($AO205,'4.号俸表設計'!$V$4:$AF$13,9,FALSE))</f>
        <v/>
      </c>
      <c r="BB205" s="27" t="str">
        <f>IF($AO205="","",VLOOKUP($AO205,'4.号俸表設計'!$V$4:$AF$13,10,FALSE))</f>
        <v/>
      </c>
      <c r="BC205" s="33" t="str">
        <f>IF($C205="","",INDEX('6.参照データ'!$D$6:$AW$35,MATCH($AZ205,'6.参照データ'!$D$6:$D$35,0),MATCH($AP205,'6.参照データ'!$D$6:$AW$6,0)))</f>
        <v/>
      </c>
      <c r="BD205" s="33" t="str">
        <f t="shared" si="185"/>
        <v/>
      </c>
      <c r="BE205" s="33" t="str">
        <f t="shared" si="186"/>
        <v/>
      </c>
      <c r="BF205" s="607"/>
      <c r="BG205" s="33" t="str">
        <f t="shared" si="187"/>
        <v/>
      </c>
      <c r="BH205" s="33" t="str">
        <f t="shared" si="188"/>
        <v/>
      </c>
      <c r="BI205" s="33" t="str">
        <f t="shared" si="189"/>
        <v/>
      </c>
      <c r="BJ205" s="148" t="str">
        <f t="shared" si="190"/>
        <v/>
      </c>
      <c r="BK205" s="604"/>
      <c r="BL205" s="604"/>
      <c r="BM205" s="604"/>
      <c r="BN205" s="604"/>
      <c r="BO205" s="151" t="str">
        <f t="shared" si="191"/>
        <v/>
      </c>
      <c r="BP205" s="33" t="str">
        <f t="shared" si="192"/>
        <v/>
      </c>
      <c r="BQ205" s="180" t="str">
        <f t="shared" si="193"/>
        <v/>
      </c>
      <c r="BR205" s="185" t="str">
        <f t="shared" si="194"/>
        <v/>
      </c>
    </row>
    <row r="206" spans="1:70" x14ac:dyDescent="0.15">
      <c r="A206" s="71" t="str">
        <f>IF(C206="","",COUNTA($C$10:C206))</f>
        <v/>
      </c>
      <c r="B206" s="598"/>
      <c r="C206" s="598"/>
      <c r="D206" s="613"/>
      <c r="E206" s="614"/>
      <c r="F206" s="601"/>
      <c r="G206" s="601"/>
      <c r="H206" s="203" t="str">
        <f t="shared" si="195"/>
        <v/>
      </c>
      <c r="I206" s="602"/>
      <c r="J206" s="602"/>
      <c r="K206" s="58" t="str">
        <f t="shared" si="204"/>
        <v/>
      </c>
      <c r="L206" s="58" t="str">
        <f t="shared" si="205"/>
        <v/>
      </c>
      <c r="M206" s="58" t="str">
        <f t="shared" si="206"/>
        <v/>
      </c>
      <c r="N206" s="58" t="str">
        <f t="shared" si="207"/>
        <v/>
      </c>
      <c r="O206" s="211" t="str">
        <f>IF($C206="","",VLOOKUP($K206,'2.年齢給'!$B$7:$C$53,2))</f>
        <v/>
      </c>
      <c r="P206" s="211" t="str">
        <f>IF($C206="","",INDEX('6.参照データ'!$D$6:$AW$36,MATCH($F206,'6.参照データ'!$D$6:$D$36,0),MATCH($H206,'6.参照データ'!$D$6:$AW$6,0)))</f>
        <v/>
      </c>
      <c r="Q206" s="603" t="s">
        <v>71</v>
      </c>
      <c r="R206" s="603"/>
      <c r="S206" s="61" t="str">
        <f t="shared" si="196"/>
        <v/>
      </c>
      <c r="T206" s="604"/>
      <c r="U206" s="604"/>
      <c r="V206" s="604"/>
      <c r="W206" s="604"/>
      <c r="X206" s="65" t="str">
        <f t="shared" si="173"/>
        <v/>
      </c>
      <c r="Y206" s="67" t="str">
        <f t="shared" si="174"/>
        <v/>
      </c>
      <c r="Z206" s="131" t="str">
        <f t="shared" si="175"/>
        <v/>
      </c>
      <c r="AA206" s="131" t="str">
        <f t="shared" si="176"/>
        <v/>
      </c>
      <c r="AB206" s="39" t="str">
        <f>IF($C206="","",IF($Z206&gt;$AA$7,0,VLOOKUP($Z206,'2.年齢給'!$B$7:$C$53,2)))</f>
        <v/>
      </c>
      <c r="AC206" s="125" t="str">
        <f t="shared" si="177"/>
        <v/>
      </c>
      <c r="AD206" s="606"/>
      <c r="AE206" s="77" t="str">
        <f t="shared" si="197"/>
        <v/>
      </c>
      <c r="AF206" s="27" t="str">
        <f t="shared" si="178"/>
        <v/>
      </c>
      <c r="AG206" s="27" t="str">
        <f>IF($AE206="","",VLOOKUP($AE206,'4.号俸表設計'!$V$4:$AF$13,10,FALSE))</f>
        <v/>
      </c>
      <c r="AH206" s="27" t="str">
        <f t="shared" si="198"/>
        <v/>
      </c>
      <c r="AI206" s="27" t="str">
        <f t="shared" si="179"/>
        <v/>
      </c>
      <c r="AJ206" s="27" t="str">
        <f t="shared" si="199"/>
        <v/>
      </c>
      <c r="AK206" s="33" t="str">
        <f>IF($C206="","",INDEX('6.参照データ'!$D$6:$AW$36,MATCH($AI206,'6.参照データ'!$D$6:$D$36,0),MATCH($AJ206,'6.参照データ'!$D$6:$AW$6,0)))</f>
        <v/>
      </c>
      <c r="AL206" s="33" t="str">
        <f t="shared" si="180"/>
        <v/>
      </c>
      <c r="AM206" s="27" t="str">
        <f t="shared" si="200"/>
        <v/>
      </c>
      <c r="AN206" s="606"/>
      <c r="AO206" s="168" t="str">
        <f t="shared" si="201"/>
        <v/>
      </c>
      <c r="AP206" s="27" t="str">
        <f t="shared" si="202"/>
        <v/>
      </c>
      <c r="AQ206" s="31" t="str">
        <f>IF($C206="","",IF($AD206="","",IF($AO206=AM206,0,VLOOKUP($AO206,'4.号俸表設計'!$V$20:$X$29,3,FALSE)-VLOOKUP('1.メイン'!$AM206,'4.号俸表設計'!$V$20:$X$29,3,FALSE))))</f>
        <v/>
      </c>
      <c r="AR206" s="27" t="str">
        <f>IF($C206="","",IF($AM206=$AO206,0,VLOOKUP($AO206,'4.号俸表設計'!$V$4:$AF$13,2,FALSE)))</f>
        <v/>
      </c>
      <c r="AS206" s="27" t="str">
        <f t="shared" si="181"/>
        <v/>
      </c>
      <c r="AT206" s="27" t="str">
        <f>IF($AO206="","",IF($AS206=0,0,ROUNDUP($AS206/VLOOKUP('1.メイン'!$AO206,'4.号俸表設計'!$V$4:$AF$13,3,FALSE),0)+1))</f>
        <v/>
      </c>
      <c r="AU206" s="27" t="str">
        <f t="shared" si="182"/>
        <v/>
      </c>
      <c r="AV206" s="31" t="str">
        <f>IF($AO206="","",($AU206-1)*VLOOKUP($AO206,'4.号俸表設計'!$V$4:$AF$13,3,FALSE))</f>
        <v/>
      </c>
      <c r="AW206" s="31" t="str">
        <f t="shared" si="203"/>
        <v/>
      </c>
      <c r="AX206" s="31" t="str">
        <f>IF($AO206="","",IF($AW206&lt;=0,0,ROUNDUP($AW206/VLOOKUP($AO206,'4.号俸表設計'!$V$4:$AF$13,6,FALSE),0)))</f>
        <v/>
      </c>
      <c r="AY206" s="31" t="str">
        <f t="shared" si="183"/>
        <v/>
      </c>
      <c r="AZ206" s="168" t="str">
        <f t="shared" si="184"/>
        <v/>
      </c>
      <c r="BA206" s="27" t="str">
        <f>IF($AO206="","",VLOOKUP($AO206,'4.号俸表設計'!$V$4:$AF$13,9,FALSE))</f>
        <v/>
      </c>
      <c r="BB206" s="27" t="str">
        <f>IF($AO206="","",VLOOKUP($AO206,'4.号俸表設計'!$V$4:$AF$13,10,FALSE))</f>
        <v/>
      </c>
      <c r="BC206" s="33" t="str">
        <f>IF($C206="","",INDEX('6.参照データ'!$D$6:$AW$35,MATCH($AZ206,'6.参照データ'!$D$6:$D$35,0),MATCH($AP206,'6.参照データ'!$D$6:$AW$6,0)))</f>
        <v/>
      </c>
      <c r="BD206" s="33" t="str">
        <f t="shared" si="185"/>
        <v/>
      </c>
      <c r="BE206" s="33" t="str">
        <f t="shared" si="186"/>
        <v/>
      </c>
      <c r="BF206" s="607"/>
      <c r="BG206" s="33" t="str">
        <f t="shared" si="187"/>
        <v/>
      </c>
      <c r="BH206" s="33" t="str">
        <f t="shared" si="188"/>
        <v/>
      </c>
      <c r="BI206" s="33" t="str">
        <f t="shared" si="189"/>
        <v/>
      </c>
      <c r="BJ206" s="148" t="str">
        <f t="shared" si="190"/>
        <v/>
      </c>
      <c r="BK206" s="604"/>
      <c r="BL206" s="604"/>
      <c r="BM206" s="604"/>
      <c r="BN206" s="604"/>
      <c r="BO206" s="151" t="str">
        <f t="shared" si="191"/>
        <v/>
      </c>
      <c r="BP206" s="33" t="str">
        <f t="shared" si="192"/>
        <v/>
      </c>
      <c r="BQ206" s="180" t="str">
        <f t="shared" si="193"/>
        <v/>
      </c>
      <c r="BR206" s="185" t="str">
        <f t="shared" si="194"/>
        <v/>
      </c>
    </row>
    <row r="207" spans="1:70" x14ac:dyDescent="0.15">
      <c r="A207" s="71" t="str">
        <f>IF(C207="","",COUNTA($C$10:C207))</f>
        <v/>
      </c>
      <c r="B207" s="598"/>
      <c r="C207" s="598"/>
      <c r="D207" s="613"/>
      <c r="E207" s="614"/>
      <c r="F207" s="601"/>
      <c r="G207" s="601"/>
      <c r="H207" s="203" t="str">
        <f t="shared" si="195"/>
        <v/>
      </c>
      <c r="I207" s="602"/>
      <c r="J207" s="602"/>
      <c r="K207" s="58" t="str">
        <f t="shared" si="204"/>
        <v/>
      </c>
      <c r="L207" s="58" t="str">
        <f t="shared" si="205"/>
        <v/>
      </c>
      <c r="M207" s="58" t="str">
        <f t="shared" si="206"/>
        <v/>
      </c>
      <c r="N207" s="58" t="str">
        <f t="shared" si="207"/>
        <v/>
      </c>
      <c r="O207" s="211" t="str">
        <f>IF($C207="","",VLOOKUP($K207,'2.年齢給'!$B$7:$C$53,2))</f>
        <v/>
      </c>
      <c r="P207" s="211" t="str">
        <f>IF($C207="","",INDEX('6.参照データ'!$D$6:$AW$36,MATCH($F207,'6.参照データ'!$D$6:$D$36,0),MATCH($H207,'6.参照データ'!$D$6:$AW$6,0)))</f>
        <v/>
      </c>
      <c r="Q207" s="603" t="s">
        <v>71</v>
      </c>
      <c r="R207" s="603"/>
      <c r="S207" s="61" t="str">
        <f t="shared" si="196"/>
        <v/>
      </c>
      <c r="T207" s="604"/>
      <c r="U207" s="604"/>
      <c r="V207" s="604"/>
      <c r="W207" s="604"/>
      <c r="X207" s="65" t="str">
        <f t="shared" si="173"/>
        <v/>
      </c>
      <c r="Y207" s="67" t="str">
        <f t="shared" si="174"/>
        <v/>
      </c>
      <c r="Z207" s="131" t="str">
        <f t="shared" si="175"/>
        <v/>
      </c>
      <c r="AA207" s="131" t="str">
        <f t="shared" si="176"/>
        <v/>
      </c>
      <c r="AB207" s="39" t="str">
        <f>IF($C207="","",IF($Z207&gt;$AA$7,0,VLOOKUP($Z207,'2.年齢給'!$B$7:$C$53,2)))</f>
        <v/>
      </c>
      <c r="AC207" s="125" t="str">
        <f t="shared" si="177"/>
        <v/>
      </c>
      <c r="AD207" s="606"/>
      <c r="AE207" s="77" t="str">
        <f t="shared" si="197"/>
        <v/>
      </c>
      <c r="AF207" s="27" t="str">
        <f t="shared" si="178"/>
        <v/>
      </c>
      <c r="AG207" s="27" t="str">
        <f>IF($AE207="","",VLOOKUP($AE207,'4.号俸表設計'!$V$4:$AF$13,10,FALSE))</f>
        <v/>
      </c>
      <c r="AH207" s="27" t="str">
        <f t="shared" si="198"/>
        <v/>
      </c>
      <c r="AI207" s="27" t="str">
        <f t="shared" si="179"/>
        <v/>
      </c>
      <c r="AJ207" s="27" t="str">
        <f t="shared" si="199"/>
        <v/>
      </c>
      <c r="AK207" s="33" t="str">
        <f>IF($C207="","",INDEX('6.参照データ'!$D$6:$AW$36,MATCH($AI207,'6.参照データ'!$D$6:$D$36,0),MATCH($AJ207,'6.参照データ'!$D$6:$AW$6,0)))</f>
        <v/>
      </c>
      <c r="AL207" s="33" t="str">
        <f t="shared" si="180"/>
        <v/>
      </c>
      <c r="AM207" s="27" t="str">
        <f t="shared" si="200"/>
        <v/>
      </c>
      <c r="AN207" s="606"/>
      <c r="AO207" s="168" t="str">
        <f t="shared" si="201"/>
        <v/>
      </c>
      <c r="AP207" s="27" t="str">
        <f t="shared" si="202"/>
        <v/>
      </c>
      <c r="AQ207" s="31" t="str">
        <f>IF($C207="","",IF($AD207="","",IF($AO207=AM207,0,VLOOKUP($AO207,'4.号俸表設計'!$V$20:$X$29,3,FALSE)-VLOOKUP('1.メイン'!$AM207,'4.号俸表設計'!$V$20:$X$29,3,FALSE))))</f>
        <v/>
      </c>
      <c r="AR207" s="27" t="str">
        <f>IF($C207="","",IF($AM207=$AO207,0,VLOOKUP($AO207,'4.号俸表設計'!$V$4:$AF$13,2,FALSE)))</f>
        <v/>
      </c>
      <c r="AS207" s="27" t="str">
        <f t="shared" si="181"/>
        <v/>
      </c>
      <c r="AT207" s="27" t="str">
        <f>IF($AO207="","",IF($AS207=0,0,ROUNDUP($AS207/VLOOKUP('1.メイン'!$AO207,'4.号俸表設計'!$V$4:$AF$13,3,FALSE),0)+1))</f>
        <v/>
      </c>
      <c r="AU207" s="27" t="str">
        <f t="shared" si="182"/>
        <v/>
      </c>
      <c r="AV207" s="31" t="str">
        <f>IF($AO207="","",($AU207-1)*VLOOKUP($AO207,'4.号俸表設計'!$V$4:$AF$13,3,FALSE))</f>
        <v/>
      </c>
      <c r="AW207" s="31" t="str">
        <f t="shared" si="203"/>
        <v/>
      </c>
      <c r="AX207" s="31" t="str">
        <f>IF($AO207="","",IF($AW207&lt;=0,0,ROUNDUP($AW207/VLOOKUP($AO207,'4.号俸表設計'!$V$4:$AF$13,6,FALSE),0)))</f>
        <v/>
      </c>
      <c r="AY207" s="31" t="str">
        <f t="shared" si="183"/>
        <v/>
      </c>
      <c r="AZ207" s="168" t="str">
        <f t="shared" si="184"/>
        <v/>
      </c>
      <c r="BA207" s="27" t="str">
        <f>IF($AO207="","",VLOOKUP($AO207,'4.号俸表設計'!$V$4:$AF$13,9,FALSE))</f>
        <v/>
      </c>
      <c r="BB207" s="27" t="str">
        <f>IF($AO207="","",VLOOKUP($AO207,'4.号俸表設計'!$V$4:$AF$13,10,FALSE))</f>
        <v/>
      </c>
      <c r="BC207" s="33" t="str">
        <f>IF($C207="","",INDEX('6.参照データ'!$D$6:$AW$35,MATCH($AZ207,'6.参照データ'!$D$6:$D$35,0),MATCH($AP207,'6.参照データ'!$D$6:$AW$6,0)))</f>
        <v/>
      </c>
      <c r="BD207" s="33" t="str">
        <f t="shared" si="185"/>
        <v/>
      </c>
      <c r="BE207" s="33" t="str">
        <f t="shared" si="186"/>
        <v/>
      </c>
      <c r="BF207" s="607"/>
      <c r="BG207" s="33" t="str">
        <f t="shared" si="187"/>
        <v/>
      </c>
      <c r="BH207" s="33" t="str">
        <f t="shared" si="188"/>
        <v/>
      </c>
      <c r="BI207" s="33" t="str">
        <f t="shared" si="189"/>
        <v/>
      </c>
      <c r="BJ207" s="148" t="str">
        <f t="shared" si="190"/>
        <v/>
      </c>
      <c r="BK207" s="604"/>
      <c r="BL207" s="604"/>
      <c r="BM207" s="604"/>
      <c r="BN207" s="604"/>
      <c r="BO207" s="151" t="str">
        <f t="shared" si="191"/>
        <v/>
      </c>
      <c r="BP207" s="33" t="str">
        <f t="shared" si="192"/>
        <v/>
      </c>
      <c r="BQ207" s="180" t="str">
        <f t="shared" si="193"/>
        <v/>
      </c>
      <c r="BR207" s="185" t="str">
        <f t="shared" si="194"/>
        <v/>
      </c>
    </row>
    <row r="208" spans="1:70" x14ac:dyDescent="0.15">
      <c r="A208" s="71" t="str">
        <f>IF(C208="","",COUNTA($C$10:C208))</f>
        <v/>
      </c>
      <c r="B208" s="598"/>
      <c r="C208" s="598"/>
      <c r="D208" s="613"/>
      <c r="E208" s="614"/>
      <c r="F208" s="601"/>
      <c r="G208" s="601"/>
      <c r="H208" s="203" t="str">
        <f t="shared" si="195"/>
        <v/>
      </c>
      <c r="I208" s="602"/>
      <c r="J208" s="602"/>
      <c r="K208" s="58" t="str">
        <f t="shared" si="204"/>
        <v/>
      </c>
      <c r="L208" s="58" t="str">
        <f t="shared" si="205"/>
        <v/>
      </c>
      <c r="M208" s="58" t="str">
        <f t="shared" si="206"/>
        <v/>
      </c>
      <c r="N208" s="58" t="str">
        <f t="shared" si="207"/>
        <v/>
      </c>
      <c r="O208" s="211" t="str">
        <f>IF($C208="","",VLOOKUP($K208,'2.年齢給'!$B$7:$C$53,2))</f>
        <v/>
      </c>
      <c r="P208" s="211" t="str">
        <f>IF($C208="","",INDEX('6.参照データ'!$D$6:$AW$36,MATCH($F208,'6.参照データ'!$D$6:$D$36,0),MATCH($H208,'6.参照データ'!$D$6:$AW$6,0)))</f>
        <v/>
      </c>
      <c r="Q208" s="603" t="s">
        <v>71</v>
      </c>
      <c r="R208" s="603"/>
      <c r="S208" s="61" t="str">
        <f t="shared" si="196"/>
        <v/>
      </c>
      <c r="T208" s="604"/>
      <c r="U208" s="604"/>
      <c r="V208" s="604"/>
      <c r="W208" s="604"/>
      <c r="X208" s="65" t="str">
        <f t="shared" si="173"/>
        <v/>
      </c>
      <c r="Y208" s="67" t="str">
        <f t="shared" si="174"/>
        <v/>
      </c>
      <c r="Z208" s="131" t="str">
        <f t="shared" si="175"/>
        <v/>
      </c>
      <c r="AA208" s="131" t="str">
        <f t="shared" si="176"/>
        <v/>
      </c>
      <c r="AB208" s="39" t="str">
        <f>IF($C208="","",IF($Z208&gt;$AA$7,0,VLOOKUP($Z208,'2.年齢給'!$B$7:$C$53,2)))</f>
        <v/>
      </c>
      <c r="AC208" s="125" t="str">
        <f t="shared" si="177"/>
        <v/>
      </c>
      <c r="AD208" s="606"/>
      <c r="AE208" s="77" t="str">
        <f t="shared" si="197"/>
        <v/>
      </c>
      <c r="AF208" s="27" t="str">
        <f t="shared" si="178"/>
        <v/>
      </c>
      <c r="AG208" s="27" t="str">
        <f>IF($AE208="","",VLOOKUP($AE208,'4.号俸表設計'!$V$4:$AF$13,10,FALSE))</f>
        <v/>
      </c>
      <c r="AH208" s="27" t="str">
        <f t="shared" si="198"/>
        <v/>
      </c>
      <c r="AI208" s="27" t="str">
        <f t="shared" si="179"/>
        <v/>
      </c>
      <c r="AJ208" s="27" t="str">
        <f t="shared" si="199"/>
        <v/>
      </c>
      <c r="AK208" s="33" t="str">
        <f>IF($C208="","",INDEX('6.参照データ'!$D$6:$AW$36,MATCH($AI208,'6.参照データ'!$D$6:$D$36,0),MATCH($AJ208,'6.参照データ'!$D$6:$AW$6,0)))</f>
        <v/>
      </c>
      <c r="AL208" s="33" t="str">
        <f t="shared" si="180"/>
        <v/>
      </c>
      <c r="AM208" s="27" t="str">
        <f t="shared" si="200"/>
        <v/>
      </c>
      <c r="AN208" s="606"/>
      <c r="AO208" s="168" t="str">
        <f t="shared" si="201"/>
        <v/>
      </c>
      <c r="AP208" s="27" t="str">
        <f t="shared" si="202"/>
        <v/>
      </c>
      <c r="AQ208" s="31" t="str">
        <f>IF($C208="","",IF($AD208="","",IF($AO208=AM208,0,VLOOKUP($AO208,'4.号俸表設計'!$V$20:$X$29,3,FALSE)-VLOOKUP('1.メイン'!$AM208,'4.号俸表設計'!$V$20:$X$29,3,FALSE))))</f>
        <v/>
      </c>
      <c r="AR208" s="27" t="str">
        <f>IF($C208="","",IF($AM208=$AO208,0,VLOOKUP($AO208,'4.号俸表設計'!$V$4:$AF$13,2,FALSE)))</f>
        <v/>
      </c>
      <c r="AS208" s="27" t="str">
        <f t="shared" si="181"/>
        <v/>
      </c>
      <c r="AT208" s="27" t="str">
        <f>IF($AO208="","",IF($AS208=0,0,ROUNDUP($AS208/VLOOKUP('1.メイン'!$AO208,'4.号俸表設計'!$V$4:$AF$13,3,FALSE),0)+1))</f>
        <v/>
      </c>
      <c r="AU208" s="27" t="str">
        <f t="shared" si="182"/>
        <v/>
      </c>
      <c r="AV208" s="31" t="str">
        <f>IF($AO208="","",($AU208-1)*VLOOKUP($AO208,'4.号俸表設計'!$V$4:$AF$13,3,FALSE))</f>
        <v/>
      </c>
      <c r="AW208" s="31" t="str">
        <f t="shared" si="203"/>
        <v/>
      </c>
      <c r="AX208" s="31" t="str">
        <f>IF($AO208="","",IF($AW208&lt;=0,0,ROUNDUP($AW208/VLOOKUP($AO208,'4.号俸表設計'!$V$4:$AF$13,6,FALSE),0)))</f>
        <v/>
      </c>
      <c r="AY208" s="31" t="str">
        <f t="shared" si="183"/>
        <v/>
      </c>
      <c r="AZ208" s="168" t="str">
        <f t="shared" si="184"/>
        <v/>
      </c>
      <c r="BA208" s="27" t="str">
        <f>IF($AO208="","",VLOOKUP($AO208,'4.号俸表設計'!$V$4:$AF$13,9,FALSE))</f>
        <v/>
      </c>
      <c r="BB208" s="27" t="str">
        <f>IF($AO208="","",VLOOKUP($AO208,'4.号俸表設計'!$V$4:$AF$13,10,FALSE))</f>
        <v/>
      </c>
      <c r="BC208" s="33" t="str">
        <f>IF($C208="","",INDEX('6.参照データ'!$D$6:$AW$35,MATCH($AZ208,'6.参照データ'!$D$6:$D$35,0),MATCH($AP208,'6.参照データ'!$D$6:$AW$6,0)))</f>
        <v/>
      </c>
      <c r="BD208" s="33" t="str">
        <f t="shared" si="185"/>
        <v/>
      </c>
      <c r="BE208" s="33" t="str">
        <f t="shared" si="186"/>
        <v/>
      </c>
      <c r="BF208" s="607"/>
      <c r="BG208" s="33" t="str">
        <f t="shared" si="187"/>
        <v/>
      </c>
      <c r="BH208" s="33" t="str">
        <f t="shared" si="188"/>
        <v/>
      </c>
      <c r="BI208" s="33" t="str">
        <f t="shared" si="189"/>
        <v/>
      </c>
      <c r="BJ208" s="148" t="str">
        <f t="shared" si="190"/>
        <v/>
      </c>
      <c r="BK208" s="604"/>
      <c r="BL208" s="604"/>
      <c r="BM208" s="604"/>
      <c r="BN208" s="604"/>
      <c r="BO208" s="151" t="str">
        <f t="shared" si="191"/>
        <v/>
      </c>
      <c r="BP208" s="33" t="str">
        <f t="shared" si="192"/>
        <v/>
      </c>
      <c r="BQ208" s="180" t="str">
        <f t="shared" si="193"/>
        <v/>
      </c>
      <c r="BR208" s="185" t="str">
        <f t="shared" si="194"/>
        <v/>
      </c>
    </row>
    <row r="209" spans="1:70" x14ac:dyDescent="0.15">
      <c r="A209" s="72" t="str">
        <f>IF(C209="","",COUNTA($C$10:C209))</f>
        <v/>
      </c>
      <c r="B209" s="615"/>
      <c r="C209" s="615"/>
      <c r="D209" s="616"/>
      <c r="E209" s="617"/>
      <c r="F209" s="618"/>
      <c r="G209" s="618"/>
      <c r="H209" s="204" t="str">
        <f t="shared" si="195"/>
        <v/>
      </c>
      <c r="I209" s="619"/>
      <c r="J209" s="619"/>
      <c r="K209" s="59" t="str">
        <f t="shared" si="204"/>
        <v/>
      </c>
      <c r="L209" s="59" t="str">
        <f t="shared" si="205"/>
        <v/>
      </c>
      <c r="M209" s="59" t="str">
        <f t="shared" si="206"/>
        <v/>
      </c>
      <c r="N209" s="59" t="str">
        <f t="shared" si="207"/>
        <v/>
      </c>
      <c r="O209" s="212" t="str">
        <f>IF($C209="","",VLOOKUP($K209,'2.年齢給'!$B$7:$C$53,2))</f>
        <v/>
      </c>
      <c r="P209" s="212" t="str">
        <f>IF($C209="","",INDEX('6.参照データ'!$D$6:$AW$36,MATCH($F209,'6.参照データ'!$D$6:$D$36,0),MATCH($H209,'6.参照データ'!$D$6:$AW$6,0)))</f>
        <v/>
      </c>
      <c r="Q209" s="620" t="s">
        <v>71</v>
      </c>
      <c r="R209" s="620"/>
      <c r="S209" s="62" t="str">
        <f t="shared" si="196"/>
        <v/>
      </c>
      <c r="T209" s="621"/>
      <c r="U209" s="621"/>
      <c r="V209" s="621"/>
      <c r="W209" s="621"/>
      <c r="X209" s="68" t="str">
        <f t="shared" si="173"/>
        <v/>
      </c>
      <c r="Y209" s="69" t="str">
        <f t="shared" si="174"/>
        <v/>
      </c>
      <c r="Z209" s="132" t="str">
        <f t="shared" si="175"/>
        <v/>
      </c>
      <c r="AA209" s="132" t="str">
        <f t="shared" si="176"/>
        <v/>
      </c>
      <c r="AB209" s="40" t="str">
        <f>IF($C209="","",IF($Z209&gt;$AA$7,0,VLOOKUP($Z209,'2.年齢給'!$B$7:$C$53,2)))</f>
        <v/>
      </c>
      <c r="AC209" s="126" t="str">
        <f t="shared" si="177"/>
        <v/>
      </c>
      <c r="AD209" s="622"/>
      <c r="AE209" s="78" t="str">
        <f t="shared" si="197"/>
        <v/>
      </c>
      <c r="AF209" s="36" t="str">
        <f t="shared" si="178"/>
        <v/>
      </c>
      <c r="AG209" s="36" t="str">
        <f>IF($AE209="","",VLOOKUP($AE209,'4.号俸表設計'!$V$4:$AF$13,10,FALSE))</f>
        <v/>
      </c>
      <c r="AH209" s="36" t="str">
        <f t="shared" si="198"/>
        <v/>
      </c>
      <c r="AI209" s="36" t="str">
        <f t="shared" si="179"/>
        <v/>
      </c>
      <c r="AJ209" s="36" t="str">
        <f t="shared" si="199"/>
        <v/>
      </c>
      <c r="AK209" s="37" t="str">
        <f>IF($C209="","",INDEX('6.参照データ'!$D$6:$AW$36,MATCH($AI209,'6.参照データ'!$D$6:$D$36,0),MATCH($AJ209,'6.参照データ'!$D$6:$AW$6,0)))</f>
        <v/>
      </c>
      <c r="AL209" s="37" t="str">
        <f t="shared" si="180"/>
        <v/>
      </c>
      <c r="AM209" s="36" t="str">
        <f t="shared" si="200"/>
        <v/>
      </c>
      <c r="AN209" s="622"/>
      <c r="AO209" s="189" t="str">
        <f t="shared" si="201"/>
        <v/>
      </c>
      <c r="AP209" s="36" t="str">
        <f t="shared" si="202"/>
        <v/>
      </c>
      <c r="AQ209" s="35" t="str">
        <f>IF($C209="","",IF($AD209="","",IF($AO209=AM209,0,VLOOKUP($AO209,'4.号俸表設計'!$V$20:$X$29,3,FALSE)-VLOOKUP('1.メイン'!$AM209,'4.号俸表設計'!$V$20:$X$29,3,FALSE))))</f>
        <v/>
      </c>
      <c r="AR209" s="36" t="str">
        <f>IF($C209="","",IF($AM209=$AO209,0,VLOOKUP($AO209,'4.号俸表設計'!$V$4:$AF$13,2,FALSE)))</f>
        <v/>
      </c>
      <c r="AS209" s="36" t="str">
        <f t="shared" si="181"/>
        <v/>
      </c>
      <c r="AT209" s="36" t="str">
        <f>IF($AO209="","",IF($AS209=0,0,ROUNDUP($AS209/VLOOKUP('1.メイン'!$AO209,'4.号俸表設計'!$V$4:$AF$13,3,FALSE),0)+1))</f>
        <v/>
      </c>
      <c r="AU209" s="36" t="str">
        <f t="shared" si="182"/>
        <v/>
      </c>
      <c r="AV209" s="35" t="str">
        <f>IF($AO209="","",($AU209-1)*VLOOKUP($AO209,'4.号俸表設計'!$V$4:$AF$13,3,FALSE))</f>
        <v/>
      </c>
      <c r="AW209" s="35" t="str">
        <f t="shared" si="203"/>
        <v/>
      </c>
      <c r="AX209" s="35" t="str">
        <f>IF($AO209="","",IF($AW209&lt;=0,0,ROUNDUP($AW209/VLOOKUP($AO209,'4.号俸表設計'!$V$4:$AF$13,6,FALSE),0)))</f>
        <v/>
      </c>
      <c r="AY209" s="35" t="str">
        <f t="shared" si="183"/>
        <v/>
      </c>
      <c r="AZ209" s="189" t="str">
        <f t="shared" si="184"/>
        <v/>
      </c>
      <c r="BA209" s="36" t="str">
        <f>IF($AO209="","",VLOOKUP($AO209,'4.号俸表設計'!$V$4:$AF$13,9,FALSE))</f>
        <v/>
      </c>
      <c r="BB209" s="36" t="str">
        <f>IF($AO209="","",VLOOKUP($AO209,'4.号俸表設計'!$V$4:$AF$13,10,FALSE))</f>
        <v/>
      </c>
      <c r="BC209" s="37" t="str">
        <f>IF($C209="","",INDEX('6.参照データ'!$D$6:$AW$35,MATCH($AZ209,'6.参照データ'!$D$6:$D$35,0),MATCH($AP209,'6.参照データ'!$D$6:$AW$6,0)))</f>
        <v/>
      </c>
      <c r="BD209" s="37" t="str">
        <f t="shared" si="185"/>
        <v/>
      </c>
      <c r="BE209" s="37" t="str">
        <f t="shared" si="186"/>
        <v/>
      </c>
      <c r="BF209" s="623"/>
      <c r="BG209" s="37" t="str">
        <f t="shared" si="187"/>
        <v/>
      </c>
      <c r="BH209" s="37" t="str">
        <f t="shared" si="188"/>
        <v/>
      </c>
      <c r="BI209" s="37" t="str">
        <f t="shared" si="189"/>
        <v/>
      </c>
      <c r="BJ209" s="149" t="str">
        <f t="shared" si="190"/>
        <v/>
      </c>
      <c r="BK209" s="621"/>
      <c r="BL209" s="621"/>
      <c r="BM209" s="621"/>
      <c r="BN209" s="621"/>
      <c r="BO209" s="152" t="str">
        <f t="shared" si="191"/>
        <v/>
      </c>
      <c r="BP209" s="37" t="str">
        <f t="shared" si="192"/>
        <v/>
      </c>
      <c r="BQ209" s="181" t="str">
        <f t="shared" si="193"/>
        <v/>
      </c>
      <c r="BR209" s="186" t="str">
        <f t="shared" si="194"/>
        <v/>
      </c>
    </row>
    <row r="210" spans="1:70" x14ac:dyDescent="0.2">
      <c r="H210" s="205"/>
      <c r="AB210" s="18"/>
      <c r="AC210" s="18"/>
      <c r="AD210" s="19"/>
      <c r="AE210" s="19"/>
      <c r="AF210" s="19"/>
      <c r="AG210" s="19"/>
      <c r="AH210" s="18"/>
      <c r="AI210" s="18"/>
      <c r="AJ210" s="19"/>
      <c r="AN210" s="18"/>
      <c r="AO210" s="169"/>
      <c r="AP210" s="18"/>
      <c r="AQ210" s="43"/>
      <c r="AR210" s="18"/>
      <c r="AS210" s="18"/>
      <c r="AT210" s="18"/>
      <c r="AU210" s="18"/>
      <c r="AV210" s="43"/>
      <c r="AW210" s="43"/>
      <c r="AX210" s="43"/>
      <c r="AY210" s="43"/>
      <c r="AZ210" s="169"/>
      <c r="BA210" s="18"/>
      <c r="BB210" s="18"/>
    </row>
    <row r="211" spans="1:70" x14ac:dyDescent="0.2">
      <c r="H211" s="205"/>
      <c r="AB211" s="18"/>
      <c r="AC211" s="18"/>
      <c r="AD211" s="19"/>
      <c r="AE211" s="19"/>
      <c r="AF211" s="19"/>
      <c r="AG211" s="19"/>
      <c r="AH211" s="18"/>
      <c r="AI211" s="18"/>
      <c r="AJ211" s="19"/>
      <c r="AN211" s="18"/>
      <c r="AO211" s="169"/>
      <c r="AP211" s="18"/>
      <c r="AQ211" s="43"/>
      <c r="AR211" s="18"/>
      <c r="AS211" s="18"/>
      <c r="AT211" s="18"/>
      <c r="AU211" s="18"/>
      <c r="AV211" s="43"/>
      <c r="AW211" s="43"/>
      <c r="AX211" s="43"/>
      <c r="AY211" s="43"/>
      <c r="AZ211" s="169"/>
      <c r="BA211" s="18"/>
      <c r="BB211" s="18"/>
    </row>
    <row r="212" spans="1:70" x14ac:dyDescent="0.2">
      <c r="H212" s="205"/>
      <c r="AB212" s="18"/>
      <c r="AC212" s="18"/>
      <c r="AD212" s="19"/>
      <c r="AE212" s="19"/>
      <c r="AF212" s="19"/>
      <c r="AG212" s="19"/>
      <c r="AH212" s="18"/>
      <c r="AI212" s="18"/>
      <c r="AJ212" s="19"/>
      <c r="AN212" s="18"/>
      <c r="AO212" s="169"/>
      <c r="AP212" s="18"/>
      <c r="AQ212" s="43"/>
      <c r="AR212" s="18"/>
      <c r="AS212" s="18"/>
      <c r="AT212" s="18"/>
      <c r="AU212" s="18"/>
      <c r="AV212" s="43"/>
      <c r="AW212" s="43"/>
      <c r="AX212" s="43"/>
      <c r="AY212" s="43"/>
      <c r="AZ212" s="169"/>
      <c r="BA212" s="18"/>
      <c r="BB212" s="18"/>
    </row>
    <row r="213" spans="1:70" x14ac:dyDescent="0.2">
      <c r="AB213" s="18"/>
      <c r="AC213" s="18"/>
      <c r="AD213" s="19"/>
      <c r="AE213" s="19"/>
      <c r="AF213" s="19"/>
      <c r="AG213" s="19"/>
      <c r="AH213" s="18"/>
      <c r="AI213" s="18"/>
      <c r="AJ213" s="19"/>
      <c r="AN213" s="18"/>
      <c r="AO213" s="169"/>
      <c r="AP213" s="18"/>
      <c r="AQ213" s="43"/>
      <c r="AR213" s="18"/>
      <c r="AS213" s="18"/>
      <c r="AT213" s="18"/>
      <c r="AU213" s="18"/>
      <c r="AV213" s="43"/>
      <c r="AW213" s="43"/>
      <c r="AX213" s="43"/>
      <c r="AY213" s="43"/>
      <c r="AZ213" s="169"/>
      <c r="BA213" s="18"/>
      <c r="BB213" s="18"/>
    </row>
    <row r="214" spans="1:70" x14ac:dyDescent="0.2">
      <c r="AB214" s="18"/>
      <c r="AC214" s="18"/>
      <c r="AD214" s="19"/>
      <c r="AE214" s="19"/>
      <c r="AF214" s="19"/>
      <c r="AG214" s="19"/>
      <c r="AH214" s="18"/>
      <c r="AI214" s="18"/>
      <c r="AJ214" s="19"/>
      <c r="AN214" s="18"/>
      <c r="AO214" s="169"/>
      <c r="AP214" s="18"/>
      <c r="AQ214" s="43"/>
      <c r="AR214" s="18"/>
      <c r="AS214" s="18"/>
      <c r="AT214" s="18"/>
      <c r="AU214" s="18"/>
      <c r="AV214" s="43"/>
      <c r="AW214" s="43"/>
      <c r="AX214" s="43"/>
      <c r="AY214" s="43"/>
      <c r="AZ214" s="169"/>
      <c r="BA214" s="18"/>
      <c r="BB214" s="18"/>
    </row>
    <row r="215" spans="1:70" x14ac:dyDescent="0.2">
      <c r="AB215" s="18"/>
      <c r="AC215" s="18"/>
      <c r="AD215" s="19"/>
      <c r="AE215" s="19"/>
      <c r="AF215" s="19"/>
      <c r="AG215" s="19"/>
      <c r="AH215" s="18"/>
      <c r="AI215" s="18"/>
      <c r="AJ215" s="19"/>
      <c r="AN215" s="18"/>
      <c r="AO215" s="169"/>
      <c r="AP215" s="18"/>
      <c r="AQ215" s="43"/>
      <c r="AR215" s="18"/>
      <c r="AS215" s="18"/>
      <c r="AT215" s="18"/>
      <c r="AU215" s="18"/>
      <c r="AV215" s="43"/>
      <c r="AW215" s="43"/>
      <c r="AX215" s="43"/>
      <c r="AY215" s="43"/>
      <c r="AZ215" s="169"/>
      <c r="BA215" s="18"/>
      <c r="BB215" s="18"/>
    </row>
    <row r="216" spans="1:70" x14ac:dyDescent="0.2">
      <c r="AB216" s="18"/>
      <c r="AC216" s="18"/>
      <c r="AD216" s="19"/>
      <c r="AE216" s="19"/>
      <c r="AF216" s="19"/>
      <c r="AG216" s="19"/>
      <c r="AH216" s="18"/>
      <c r="AI216" s="18"/>
      <c r="AJ216" s="19"/>
      <c r="AN216" s="18"/>
      <c r="AO216" s="169"/>
      <c r="AP216" s="18"/>
      <c r="AQ216" s="43"/>
      <c r="AR216" s="18"/>
      <c r="AS216" s="18"/>
      <c r="AT216" s="18"/>
      <c r="AU216" s="18"/>
      <c r="AV216" s="43"/>
      <c r="AW216" s="43"/>
      <c r="AX216" s="43"/>
      <c r="AY216" s="43"/>
      <c r="AZ216" s="169"/>
      <c r="BA216" s="18"/>
      <c r="BB216" s="18"/>
    </row>
    <row r="217" spans="1:70" x14ac:dyDescent="0.2">
      <c r="AB217" s="18"/>
      <c r="AC217" s="18"/>
      <c r="AD217" s="19"/>
      <c r="AE217" s="19"/>
      <c r="AF217" s="19"/>
      <c r="AG217" s="19"/>
      <c r="AH217" s="18"/>
      <c r="AI217" s="18"/>
      <c r="AJ217" s="19"/>
      <c r="AN217" s="18"/>
      <c r="AO217" s="169"/>
      <c r="AP217" s="18"/>
      <c r="AQ217" s="43"/>
      <c r="AR217" s="18"/>
      <c r="AS217" s="18"/>
      <c r="AT217" s="18"/>
      <c r="AU217" s="18"/>
      <c r="AV217" s="43"/>
      <c r="AW217" s="43"/>
      <c r="AX217" s="43"/>
      <c r="AY217" s="43"/>
      <c r="AZ217" s="169"/>
      <c r="BA217" s="18"/>
      <c r="BB217" s="18"/>
    </row>
    <row r="218" spans="1:70" x14ac:dyDescent="0.2">
      <c r="AB218" s="18"/>
      <c r="AC218" s="18"/>
      <c r="AD218" s="19"/>
      <c r="AE218" s="19"/>
      <c r="AF218" s="19"/>
      <c r="AG218" s="19"/>
      <c r="AH218" s="18"/>
      <c r="AI218" s="18"/>
      <c r="AJ218" s="19"/>
      <c r="AN218" s="18"/>
      <c r="AO218" s="169"/>
      <c r="AP218" s="18"/>
      <c r="AQ218" s="43"/>
      <c r="AR218" s="18"/>
      <c r="AS218" s="18"/>
      <c r="AT218" s="18"/>
      <c r="AU218" s="18"/>
      <c r="AV218" s="43"/>
      <c r="AW218" s="43"/>
      <c r="AX218" s="43"/>
      <c r="AY218" s="43"/>
      <c r="AZ218" s="169"/>
      <c r="BA218" s="18"/>
      <c r="BB218" s="18"/>
    </row>
    <row r="219" spans="1:70" x14ac:dyDescent="0.2">
      <c r="AB219" s="18"/>
      <c r="AC219" s="18"/>
      <c r="AD219" s="19"/>
      <c r="AE219" s="19"/>
      <c r="AF219" s="19"/>
      <c r="AG219" s="19"/>
      <c r="AH219" s="18"/>
      <c r="AI219" s="18"/>
      <c r="AJ219" s="19"/>
      <c r="AN219" s="18"/>
      <c r="AO219" s="169"/>
      <c r="AP219" s="18"/>
      <c r="AQ219" s="43"/>
      <c r="AR219" s="18"/>
      <c r="AS219" s="18"/>
      <c r="AT219" s="18"/>
      <c r="AU219" s="18"/>
      <c r="AV219" s="43"/>
      <c r="AW219" s="43"/>
      <c r="AX219" s="43"/>
      <c r="AY219" s="43"/>
      <c r="AZ219" s="169"/>
      <c r="BA219" s="18"/>
      <c r="BB219" s="18"/>
    </row>
    <row r="220" spans="1:70" x14ac:dyDescent="0.2">
      <c r="AB220" s="18"/>
      <c r="AC220" s="18"/>
      <c r="AD220" s="19"/>
      <c r="AE220" s="19"/>
      <c r="AF220" s="19"/>
      <c r="AG220" s="19"/>
      <c r="AH220" s="18"/>
      <c r="AI220" s="18"/>
      <c r="AJ220" s="19"/>
      <c r="AN220" s="18"/>
      <c r="AO220" s="169"/>
      <c r="AP220" s="18"/>
      <c r="AQ220" s="43"/>
      <c r="AR220" s="18"/>
      <c r="AS220" s="18"/>
      <c r="AT220" s="18"/>
      <c r="AU220" s="18"/>
      <c r="AV220" s="43"/>
      <c r="AW220" s="43"/>
      <c r="AX220" s="43"/>
      <c r="AY220" s="43"/>
      <c r="AZ220" s="169"/>
      <c r="BA220" s="18"/>
      <c r="BB220" s="18"/>
    </row>
    <row r="221" spans="1:70" x14ac:dyDescent="0.2">
      <c r="AB221" s="18"/>
      <c r="AC221" s="18"/>
      <c r="AD221" s="19"/>
      <c r="AE221" s="19"/>
      <c r="AF221" s="19"/>
      <c r="AG221" s="19"/>
      <c r="AH221" s="18"/>
      <c r="AI221" s="18"/>
      <c r="AJ221" s="19"/>
      <c r="AN221" s="18"/>
      <c r="AO221" s="169"/>
      <c r="AP221" s="18"/>
      <c r="AQ221" s="43"/>
      <c r="AR221" s="18"/>
      <c r="AS221" s="18"/>
      <c r="AT221" s="18"/>
      <c r="AU221" s="18"/>
      <c r="AV221" s="43"/>
      <c r="AW221" s="43"/>
      <c r="AX221" s="43"/>
      <c r="AY221" s="43"/>
      <c r="AZ221" s="169"/>
      <c r="BA221" s="18"/>
      <c r="BB221" s="18"/>
    </row>
    <row r="222" spans="1:70" x14ac:dyDescent="0.2">
      <c r="AB222" s="18"/>
      <c r="AC222" s="18"/>
      <c r="AD222" s="19"/>
      <c r="AE222" s="19"/>
      <c r="AF222" s="19"/>
      <c r="AG222" s="19"/>
      <c r="AH222" s="18"/>
      <c r="AI222" s="18"/>
      <c r="AJ222" s="19"/>
      <c r="AN222" s="18"/>
      <c r="AO222" s="169"/>
      <c r="AP222" s="18"/>
      <c r="AQ222" s="43"/>
      <c r="AR222" s="18"/>
      <c r="AS222" s="18"/>
      <c r="AT222" s="18"/>
      <c r="AU222" s="18"/>
      <c r="AV222" s="43"/>
      <c r="AW222" s="43"/>
      <c r="AX222" s="43"/>
      <c r="AY222" s="43"/>
      <c r="AZ222" s="169"/>
      <c r="BA222" s="18"/>
      <c r="BB222" s="18"/>
    </row>
    <row r="223" spans="1:70" x14ac:dyDescent="0.2">
      <c r="AB223" s="18"/>
      <c r="AC223" s="18"/>
      <c r="AD223" s="19"/>
      <c r="AE223" s="19"/>
      <c r="AF223" s="19"/>
      <c r="AG223" s="19"/>
      <c r="AH223" s="18"/>
      <c r="AI223" s="18"/>
      <c r="AJ223" s="19"/>
      <c r="AN223" s="18"/>
      <c r="AO223" s="169"/>
      <c r="AP223" s="18"/>
      <c r="AQ223" s="43"/>
      <c r="AR223" s="18"/>
      <c r="AS223" s="18"/>
      <c r="AT223" s="18"/>
      <c r="AU223" s="18"/>
      <c r="AV223" s="43"/>
      <c r="AW223" s="43"/>
      <c r="AX223" s="43"/>
      <c r="AY223" s="43"/>
      <c r="AZ223" s="169"/>
      <c r="BA223" s="18"/>
      <c r="BB223" s="18"/>
    </row>
    <row r="224" spans="1:70" x14ac:dyDescent="0.2">
      <c r="AB224" s="18"/>
      <c r="AC224" s="18"/>
      <c r="AD224" s="19"/>
      <c r="AE224" s="19"/>
      <c r="AF224" s="19"/>
      <c r="AG224" s="19"/>
      <c r="AH224" s="18"/>
      <c r="AI224" s="18"/>
      <c r="AJ224" s="19"/>
      <c r="AN224" s="18"/>
      <c r="AO224" s="169"/>
      <c r="AP224" s="18"/>
      <c r="AQ224" s="43"/>
      <c r="AR224" s="18"/>
      <c r="AS224" s="18"/>
      <c r="AT224" s="18"/>
      <c r="AU224" s="18"/>
      <c r="AV224" s="43"/>
      <c r="AW224" s="43"/>
      <c r="AX224" s="43"/>
      <c r="AY224" s="43"/>
      <c r="AZ224" s="169"/>
      <c r="BA224" s="18"/>
      <c r="BB224" s="18"/>
    </row>
    <row r="225" spans="28:54" x14ac:dyDescent="0.2">
      <c r="AB225" s="18"/>
      <c r="AC225" s="18"/>
      <c r="AD225" s="19"/>
      <c r="AE225" s="19"/>
      <c r="AF225" s="19"/>
      <c r="AG225" s="19"/>
      <c r="AH225" s="18"/>
      <c r="AI225" s="18"/>
      <c r="AJ225" s="19"/>
      <c r="AN225" s="18"/>
      <c r="AO225" s="169"/>
      <c r="AP225" s="18"/>
      <c r="AQ225" s="43"/>
      <c r="AR225" s="18"/>
      <c r="AS225" s="18"/>
      <c r="AT225" s="18"/>
      <c r="AU225" s="18"/>
      <c r="AV225" s="43"/>
      <c r="AW225" s="43"/>
      <c r="AX225" s="43"/>
      <c r="AY225" s="43"/>
      <c r="AZ225" s="169"/>
      <c r="BA225" s="18"/>
      <c r="BB225" s="18"/>
    </row>
    <row r="226" spans="28:54" x14ac:dyDescent="0.2">
      <c r="AB226" s="18"/>
      <c r="AC226" s="18"/>
      <c r="AD226" s="19"/>
      <c r="AE226" s="19"/>
      <c r="AF226" s="19"/>
      <c r="AG226" s="19"/>
      <c r="AH226" s="18"/>
      <c r="AI226" s="18"/>
      <c r="AJ226" s="19"/>
      <c r="AN226" s="18"/>
      <c r="AO226" s="169"/>
      <c r="AP226" s="18"/>
      <c r="AQ226" s="43"/>
      <c r="AR226" s="18"/>
      <c r="AS226" s="18"/>
      <c r="AT226" s="18"/>
      <c r="AU226" s="18"/>
      <c r="AV226" s="43"/>
      <c r="AW226" s="43"/>
      <c r="AX226" s="43"/>
      <c r="AY226" s="43"/>
      <c r="AZ226" s="169"/>
      <c r="BA226" s="18"/>
      <c r="BB226" s="18"/>
    </row>
    <row r="227" spans="28:54" x14ac:dyDescent="0.2">
      <c r="AB227" s="18"/>
      <c r="AC227" s="18"/>
      <c r="AD227" s="19"/>
      <c r="AE227" s="19"/>
      <c r="AF227" s="19"/>
      <c r="AG227" s="19"/>
      <c r="AH227" s="18"/>
      <c r="AI227" s="18"/>
      <c r="AJ227" s="19"/>
      <c r="AN227" s="18"/>
      <c r="AO227" s="169"/>
      <c r="AP227" s="18"/>
      <c r="AQ227" s="43"/>
      <c r="AR227" s="18"/>
      <c r="AS227" s="18"/>
      <c r="AT227" s="18"/>
      <c r="AU227" s="18"/>
      <c r="AV227" s="43"/>
      <c r="AW227" s="43"/>
      <c r="AX227" s="43"/>
      <c r="AY227" s="43"/>
      <c r="AZ227" s="169"/>
      <c r="BA227" s="18"/>
      <c r="BB227" s="18"/>
    </row>
    <row r="228" spans="28:54" x14ac:dyDescent="0.2">
      <c r="AB228" s="18"/>
      <c r="AC228" s="18"/>
      <c r="AD228" s="19"/>
      <c r="AE228" s="19"/>
      <c r="AF228" s="19"/>
      <c r="AG228" s="19"/>
      <c r="AH228" s="18"/>
      <c r="AI228" s="18"/>
      <c r="AJ228" s="19"/>
      <c r="AN228" s="18"/>
      <c r="AO228" s="169"/>
      <c r="AP228" s="18"/>
      <c r="AQ228" s="43"/>
      <c r="AR228" s="18"/>
      <c r="AS228" s="18"/>
      <c r="AT228" s="18"/>
      <c r="AU228" s="18"/>
      <c r="AV228" s="43"/>
      <c r="AW228" s="43"/>
      <c r="AX228" s="43"/>
      <c r="AY228" s="43"/>
      <c r="AZ228" s="169"/>
      <c r="BA228" s="18"/>
      <c r="BB228" s="18"/>
    </row>
    <row r="229" spans="28:54" x14ac:dyDescent="0.2">
      <c r="AB229" s="18"/>
      <c r="AC229" s="18"/>
      <c r="AD229" s="19"/>
      <c r="AE229" s="19"/>
      <c r="AF229" s="19"/>
      <c r="AG229" s="19"/>
      <c r="AH229" s="18"/>
      <c r="AI229" s="18"/>
      <c r="AJ229" s="19"/>
      <c r="AN229" s="18"/>
      <c r="AO229" s="169"/>
      <c r="AP229" s="18"/>
      <c r="AQ229" s="43"/>
      <c r="AR229" s="18"/>
      <c r="AS229" s="18"/>
      <c r="AT229" s="18"/>
      <c r="AU229" s="18"/>
      <c r="AV229" s="43"/>
      <c r="AW229" s="43"/>
      <c r="AX229" s="43"/>
      <c r="AY229" s="43"/>
      <c r="AZ229" s="169"/>
      <c r="BA229" s="18"/>
      <c r="BB229" s="18"/>
    </row>
    <row r="230" spans="28:54" x14ac:dyDescent="0.2">
      <c r="AB230" s="18"/>
      <c r="AC230" s="18"/>
      <c r="AD230" s="19"/>
      <c r="AE230" s="19"/>
      <c r="AF230" s="19"/>
      <c r="AG230" s="19"/>
      <c r="AH230" s="18"/>
      <c r="AI230" s="18"/>
      <c r="AJ230" s="19"/>
      <c r="AN230" s="18"/>
      <c r="AO230" s="169"/>
      <c r="AP230" s="18"/>
      <c r="AQ230" s="43"/>
      <c r="AR230" s="18"/>
      <c r="AS230" s="18"/>
      <c r="AT230" s="18"/>
      <c r="AU230" s="18"/>
      <c r="AV230" s="43"/>
      <c r="AW230" s="43"/>
      <c r="AX230" s="43"/>
      <c r="AY230" s="43"/>
      <c r="AZ230" s="169"/>
      <c r="BA230" s="18"/>
      <c r="BB230" s="18"/>
    </row>
    <row r="231" spans="28:54" x14ac:dyDescent="0.2">
      <c r="AB231" s="18"/>
      <c r="AC231" s="18"/>
      <c r="AD231" s="19"/>
      <c r="AE231" s="19"/>
      <c r="AF231" s="19"/>
      <c r="AG231" s="19"/>
      <c r="AH231" s="18"/>
      <c r="AI231" s="18"/>
      <c r="AJ231" s="19"/>
      <c r="AN231" s="18"/>
      <c r="AO231" s="169"/>
      <c r="AP231" s="18"/>
      <c r="AQ231" s="43"/>
      <c r="AR231" s="18"/>
      <c r="AS231" s="18"/>
      <c r="AT231" s="18"/>
      <c r="AU231" s="18"/>
      <c r="AV231" s="43"/>
      <c r="AW231" s="43"/>
      <c r="AX231" s="43"/>
      <c r="AY231" s="43"/>
      <c r="AZ231" s="169"/>
      <c r="BA231" s="18"/>
      <c r="BB231" s="18"/>
    </row>
    <row r="232" spans="28:54" x14ac:dyDescent="0.2">
      <c r="AB232" s="18"/>
      <c r="AC232" s="18"/>
      <c r="AD232" s="19"/>
      <c r="AE232" s="19"/>
      <c r="AF232" s="19"/>
      <c r="AG232" s="19"/>
      <c r="AH232" s="18"/>
      <c r="AI232" s="18"/>
      <c r="AJ232" s="19"/>
      <c r="AN232" s="18"/>
      <c r="AO232" s="169"/>
      <c r="AP232" s="18"/>
      <c r="AQ232" s="43"/>
      <c r="AR232" s="18"/>
      <c r="AS232" s="18"/>
      <c r="AT232" s="18"/>
      <c r="AU232" s="18"/>
      <c r="AV232" s="43"/>
      <c r="AW232" s="43"/>
      <c r="AX232" s="43"/>
      <c r="AY232" s="43"/>
      <c r="AZ232" s="169"/>
      <c r="BA232" s="18"/>
      <c r="BB232" s="18"/>
    </row>
    <row r="233" spans="28:54" x14ac:dyDescent="0.2">
      <c r="AB233" s="18"/>
      <c r="AC233" s="18"/>
      <c r="AD233" s="19"/>
      <c r="AE233" s="19"/>
      <c r="AF233" s="19"/>
      <c r="AG233" s="19"/>
      <c r="AH233" s="18"/>
      <c r="AI233" s="18"/>
      <c r="AJ233" s="19"/>
      <c r="AN233" s="18"/>
      <c r="AO233" s="169"/>
      <c r="AP233" s="18"/>
      <c r="AQ233" s="43"/>
      <c r="AR233" s="18"/>
      <c r="AS233" s="18"/>
      <c r="AT233" s="18"/>
      <c r="AU233" s="18"/>
      <c r="AV233" s="43"/>
      <c r="AW233" s="43"/>
      <c r="AX233" s="43"/>
      <c r="AY233" s="43"/>
      <c r="AZ233" s="169"/>
      <c r="BA233" s="18"/>
      <c r="BB233" s="18"/>
    </row>
    <row r="234" spans="28:54" x14ac:dyDescent="0.2">
      <c r="AB234" s="18"/>
      <c r="AC234" s="18"/>
      <c r="AD234" s="19"/>
      <c r="AE234" s="19"/>
      <c r="AF234" s="19"/>
      <c r="AG234" s="19"/>
      <c r="AH234" s="18"/>
      <c r="AI234" s="18"/>
      <c r="AJ234" s="19"/>
      <c r="AN234" s="18"/>
      <c r="AO234" s="169"/>
      <c r="AP234" s="18"/>
      <c r="AQ234" s="43"/>
      <c r="AR234" s="18"/>
      <c r="AS234" s="18"/>
      <c r="AT234" s="18"/>
      <c r="AU234" s="18"/>
      <c r="AV234" s="43"/>
      <c r="AW234" s="43"/>
      <c r="AX234" s="43"/>
      <c r="AY234" s="43"/>
      <c r="AZ234" s="169"/>
      <c r="BA234" s="18"/>
      <c r="BB234" s="18"/>
    </row>
    <row r="235" spans="28:54" x14ac:dyDescent="0.2">
      <c r="AB235" s="18"/>
      <c r="AC235" s="18"/>
      <c r="AD235" s="19"/>
      <c r="AE235" s="19"/>
      <c r="AF235" s="19"/>
      <c r="AG235" s="19"/>
      <c r="AH235" s="18"/>
      <c r="AI235" s="18"/>
      <c r="AJ235" s="19"/>
      <c r="AN235" s="18"/>
      <c r="AO235" s="169"/>
      <c r="AP235" s="18"/>
      <c r="AQ235" s="43"/>
      <c r="AR235" s="18"/>
      <c r="AS235" s="18"/>
      <c r="AT235" s="18"/>
      <c r="AU235" s="18"/>
      <c r="AV235" s="43"/>
      <c r="AW235" s="43"/>
      <c r="AX235" s="43"/>
      <c r="AY235" s="43"/>
      <c r="AZ235" s="169"/>
      <c r="BA235" s="18"/>
      <c r="BB235" s="18"/>
    </row>
    <row r="236" spans="28:54" x14ac:dyDescent="0.2">
      <c r="AB236" s="18"/>
      <c r="AC236" s="18"/>
      <c r="AD236" s="19"/>
      <c r="AE236" s="19"/>
      <c r="AF236" s="19"/>
      <c r="AG236" s="19"/>
      <c r="AH236" s="18"/>
      <c r="AI236" s="18"/>
      <c r="AJ236" s="19"/>
      <c r="AN236" s="18"/>
      <c r="AO236" s="169"/>
      <c r="AP236" s="18"/>
      <c r="AQ236" s="43"/>
      <c r="AR236" s="18"/>
      <c r="AS236" s="18"/>
      <c r="AT236" s="18"/>
      <c r="AU236" s="18"/>
      <c r="AV236" s="43"/>
      <c r="AW236" s="43"/>
      <c r="AX236" s="43"/>
      <c r="AY236" s="43"/>
      <c r="AZ236" s="169"/>
      <c r="BA236" s="18"/>
      <c r="BB236" s="18"/>
    </row>
    <row r="237" spans="28:54" x14ac:dyDescent="0.2">
      <c r="AB237" s="18"/>
      <c r="AC237" s="18"/>
      <c r="AD237" s="19"/>
      <c r="AE237" s="19"/>
      <c r="AF237" s="19"/>
      <c r="AG237" s="19"/>
      <c r="AH237" s="18"/>
      <c r="AI237" s="18"/>
      <c r="AJ237" s="19"/>
      <c r="AN237" s="18"/>
      <c r="AO237" s="169"/>
      <c r="AP237" s="18"/>
      <c r="AQ237" s="43"/>
      <c r="AR237" s="18"/>
      <c r="AS237" s="18"/>
      <c r="AT237" s="18"/>
      <c r="AU237" s="18"/>
      <c r="AV237" s="43"/>
      <c r="AW237" s="43"/>
      <c r="AX237" s="43"/>
      <c r="AY237" s="43"/>
      <c r="AZ237" s="169"/>
      <c r="BA237" s="18"/>
      <c r="BB237" s="18"/>
    </row>
    <row r="238" spans="28:54" x14ac:dyDescent="0.2">
      <c r="AB238" s="18"/>
      <c r="AC238" s="18"/>
      <c r="AD238" s="19"/>
      <c r="AE238" s="19"/>
      <c r="AF238" s="19"/>
      <c r="AG238" s="19"/>
      <c r="AH238" s="18"/>
      <c r="AI238" s="18"/>
      <c r="AJ238" s="19"/>
      <c r="AN238" s="18"/>
      <c r="AO238" s="169"/>
      <c r="AP238" s="18"/>
      <c r="AQ238" s="43"/>
      <c r="AR238" s="18"/>
      <c r="AS238" s="18"/>
      <c r="AT238" s="18"/>
      <c r="AU238" s="18"/>
      <c r="AV238" s="43"/>
      <c r="AW238" s="43"/>
      <c r="AX238" s="43"/>
      <c r="AY238" s="43"/>
      <c r="AZ238" s="169"/>
      <c r="BA238" s="18"/>
      <c r="BB238" s="18"/>
    </row>
    <row r="239" spans="28:54" x14ac:dyDescent="0.2">
      <c r="AB239" s="18"/>
      <c r="AC239" s="18"/>
      <c r="AD239" s="19"/>
      <c r="AE239" s="19"/>
      <c r="AF239" s="19"/>
      <c r="AG239" s="19"/>
      <c r="AH239" s="18"/>
      <c r="AI239" s="18"/>
      <c r="AJ239" s="19"/>
      <c r="AN239" s="18"/>
      <c r="AO239" s="169"/>
      <c r="AP239" s="18"/>
      <c r="AQ239" s="43"/>
      <c r="AR239" s="18"/>
      <c r="AS239" s="18"/>
      <c r="AT239" s="18"/>
      <c r="AU239" s="18"/>
      <c r="AV239" s="43"/>
      <c r="AW239" s="43"/>
      <c r="AX239" s="43"/>
      <c r="AY239" s="43"/>
      <c r="AZ239" s="169"/>
      <c r="BA239" s="18"/>
      <c r="BB239" s="18"/>
    </row>
    <row r="240" spans="28:54" x14ac:dyDescent="0.2">
      <c r="AB240" s="18"/>
      <c r="AC240" s="18"/>
      <c r="AD240" s="19"/>
      <c r="AE240" s="19"/>
      <c r="AF240" s="19"/>
      <c r="AG240" s="19"/>
      <c r="AH240" s="18"/>
      <c r="AI240" s="18"/>
      <c r="AJ240" s="19"/>
      <c r="AN240" s="18"/>
      <c r="AO240" s="169"/>
      <c r="AP240" s="18"/>
      <c r="AQ240" s="43"/>
      <c r="AR240" s="18"/>
      <c r="AS240" s="18"/>
      <c r="AT240" s="18"/>
      <c r="AU240" s="18"/>
      <c r="AV240" s="43"/>
      <c r="AW240" s="43"/>
      <c r="AX240" s="43"/>
      <c r="AY240" s="43"/>
      <c r="AZ240" s="169"/>
      <c r="BA240" s="18"/>
      <c r="BB240" s="18"/>
    </row>
    <row r="241" spans="28:54" x14ac:dyDescent="0.2">
      <c r="AB241" s="18"/>
      <c r="AC241" s="18"/>
      <c r="AD241" s="19"/>
      <c r="AE241" s="19"/>
      <c r="AF241" s="19"/>
      <c r="AG241" s="19"/>
      <c r="AH241" s="18"/>
      <c r="AI241" s="18"/>
      <c r="AJ241" s="19"/>
      <c r="AN241" s="18"/>
      <c r="AO241" s="169"/>
      <c r="AP241" s="18"/>
      <c r="AQ241" s="43"/>
      <c r="AR241" s="18"/>
      <c r="AS241" s="18"/>
      <c r="AT241" s="18"/>
      <c r="AU241" s="18"/>
      <c r="AV241" s="43"/>
      <c r="AW241" s="43"/>
      <c r="AX241" s="43"/>
      <c r="AY241" s="43"/>
      <c r="AZ241" s="169"/>
      <c r="BA241" s="18"/>
      <c r="BB241" s="18"/>
    </row>
    <row r="242" spans="28:54" x14ac:dyDescent="0.2">
      <c r="AB242" s="18"/>
      <c r="AC242" s="18"/>
      <c r="AD242" s="19"/>
      <c r="AE242" s="19"/>
      <c r="AF242" s="19"/>
      <c r="AG242" s="19"/>
      <c r="AH242" s="18"/>
      <c r="AI242" s="18"/>
      <c r="AJ242" s="19"/>
      <c r="AN242" s="18"/>
      <c r="AO242" s="169"/>
      <c r="AP242" s="18"/>
      <c r="AQ242" s="43"/>
      <c r="AR242" s="18"/>
      <c r="AS242" s="18"/>
      <c r="AT242" s="18"/>
      <c r="AU242" s="18"/>
      <c r="AV242" s="43"/>
      <c r="AW242" s="43"/>
      <c r="AX242" s="43"/>
      <c r="AY242" s="43"/>
      <c r="AZ242" s="169"/>
      <c r="BA242" s="18"/>
      <c r="BB242" s="18"/>
    </row>
    <row r="243" spans="28:54" x14ac:dyDescent="0.2">
      <c r="AB243" s="18"/>
      <c r="AC243" s="18"/>
      <c r="AD243" s="19"/>
      <c r="AE243" s="19"/>
      <c r="AF243" s="19"/>
      <c r="AG243" s="19"/>
      <c r="AH243" s="18"/>
      <c r="AI243" s="18"/>
      <c r="AJ243" s="19"/>
      <c r="AN243" s="18"/>
      <c r="AO243" s="169"/>
      <c r="AP243" s="18"/>
      <c r="AQ243" s="43"/>
      <c r="AR243" s="18"/>
      <c r="AS243" s="18"/>
      <c r="AT243" s="18"/>
      <c r="AU243" s="18"/>
      <c r="AV243" s="43"/>
      <c r="AW243" s="43"/>
      <c r="AX243" s="43"/>
      <c r="AY243" s="43"/>
      <c r="AZ243" s="169"/>
      <c r="BA243" s="18"/>
      <c r="BB243" s="18"/>
    </row>
    <row r="244" spans="28:54" x14ac:dyDescent="0.2">
      <c r="AB244" s="18"/>
      <c r="AC244" s="18"/>
      <c r="AD244" s="19"/>
      <c r="AE244" s="19"/>
      <c r="AF244" s="19"/>
      <c r="AG244" s="19"/>
      <c r="AH244" s="18"/>
      <c r="AI244" s="18"/>
      <c r="AJ244" s="19"/>
      <c r="AN244" s="18"/>
      <c r="AO244" s="169"/>
      <c r="AP244" s="18"/>
      <c r="AQ244" s="43"/>
      <c r="AR244" s="18"/>
      <c r="AS244" s="18"/>
      <c r="AT244" s="18"/>
      <c r="AU244" s="18"/>
      <c r="AV244" s="43"/>
      <c r="AW244" s="43"/>
      <c r="AX244" s="43"/>
      <c r="AY244" s="43"/>
      <c r="AZ244" s="169"/>
      <c r="BA244" s="18"/>
      <c r="BB244" s="18"/>
    </row>
    <row r="245" spans="28:54" x14ac:dyDescent="0.2">
      <c r="AB245" s="18"/>
      <c r="AC245" s="18"/>
      <c r="AD245" s="19"/>
      <c r="AE245" s="19"/>
      <c r="AF245" s="19"/>
      <c r="AG245" s="19"/>
      <c r="AH245" s="18"/>
      <c r="AI245" s="18"/>
      <c r="AJ245" s="19"/>
      <c r="AN245" s="18"/>
      <c r="AO245" s="169"/>
      <c r="AP245" s="18"/>
      <c r="AQ245" s="43"/>
      <c r="AR245" s="18"/>
      <c r="AS245" s="18"/>
      <c r="AT245" s="18"/>
      <c r="AU245" s="18"/>
      <c r="AV245" s="43"/>
      <c r="AW245" s="43"/>
      <c r="AX245" s="43"/>
      <c r="AY245" s="43"/>
      <c r="AZ245" s="169"/>
      <c r="BA245" s="18"/>
      <c r="BB245" s="18"/>
    </row>
    <row r="246" spans="28:54" x14ac:dyDescent="0.2">
      <c r="AB246" s="18"/>
      <c r="AC246" s="18"/>
      <c r="AD246" s="19"/>
      <c r="AE246" s="19"/>
      <c r="AF246" s="19"/>
      <c r="AG246" s="19"/>
      <c r="AH246" s="18"/>
      <c r="AI246" s="18"/>
      <c r="AJ246" s="19"/>
      <c r="AN246" s="18"/>
      <c r="AO246" s="169"/>
      <c r="AP246" s="18"/>
      <c r="AQ246" s="43"/>
      <c r="AR246" s="18"/>
      <c r="AS246" s="18"/>
      <c r="AT246" s="18"/>
      <c r="AU246" s="18"/>
      <c r="AV246" s="43"/>
      <c r="AW246" s="43"/>
      <c r="AX246" s="43"/>
      <c r="AY246" s="43"/>
      <c r="AZ246" s="169"/>
      <c r="BA246" s="18"/>
      <c r="BB246" s="18"/>
    </row>
    <row r="247" spans="28:54" x14ac:dyDescent="0.2">
      <c r="AB247" s="18"/>
      <c r="AC247" s="18"/>
      <c r="AD247" s="19"/>
      <c r="AE247" s="19"/>
      <c r="AF247" s="19"/>
      <c r="AG247" s="19"/>
      <c r="AH247" s="18"/>
      <c r="AI247" s="18"/>
      <c r="AJ247" s="19"/>
      <c r="AN247" s="18"/>
      <c r="AO247" s="169"/>
      <c r="AP247" s="18"/>
      <c r="AQ247" s="43"/>
      <c r="AR247" s="18"/>
      <c r="AS247" s="18"/>
      <c r="AT247" s="18"/>
      <c r="AU247" s="18"/>
      <c r="AV247" s="43"/>
      <c r="AW247" s="43"/>
      <c r="AX247" s="43"/>
      <c r="AY247" s="43"/>
      <c r="AZ247" s="169"/>
      <c r="BA247" s="18"/>
      <c r="BB247" s="18"/>
    </row>
    <row r="248" spans="28:54" x14ac:dyDescent="0.2">
      <c r="AB248" s="18"/>
      <c r="AC248" s="18"/>
      <c r="AD248" s="19"/>
      <c r="AE248" s="19"/>
      <c r="AF248" s="19"/>
      <c r="AG248" s="19"/>
      <c r="AH248" s="18"/>
      <c r="AI248" s="18"/>
      <c r="AJ248" s="19"/>
      <c r="AN248" s="18"/>
      <c r="AO248" s="169"/>
      <c r="AP248" s="18"/>
      <c r="AQ248" s="43"/>
      <c r="AR248" s="18"/>
      <c r="AS248" s="18"/>
      <c r="AT248" s="18"/>
      <c r="AU248" s="18"/>
      <c r="AV248" s="43"/>
      <c r="AW248" s="43"/>
      <c r="AX248" s="43"/>
      <c r="AY248" s="43"/>
      <c r="AZ248" s="169"/>
      <c r="BA248" s="18"/>
      <c r="BB248" s="18"/>
    </row>
    <row r="249" spans="28:54" x14ac:dyDescent="0.2">
      <c r="AB249" s="18"/>
      <c r="AC249" s="18"/>
      <c r="AD249" s="19"/>
      <c r="AE249" s="19"/>
      <c r="AF249" s="19"/>
      <c r="AG249" s="19"/>
      <c r="AH249" s="18"/>
      <c r="AI249" s="18"/>
      <c r="AJ249" s="19"/>
      <c r="AN249" s="18"/>
      <c r="AO249" s="169"/>
      <c r="AP249" s="18"/>
      <c r="AQ249" s="43"/>
      <c r="AR249" s="18"/>
      <c r="AS249" s="18"/>
      <c r="AT249" s="18"/>
      <c r="AU249" s="18"/>
      <c r="AV249" s="43"/>
      <c r="AW249" s="43"/>
      <c r="AX249" s="43"/>
      <c r="AY249" s="43"/>
      <c r="AZ249" s="169"/>
      <c r="BA249" s="18"/>
      <c r="BB249" s="18"/>
    </row>
    <row r="250" spans="28:54" x14ac:dyDescent="0.2">
      <c r="AB250" s="18"/>
      <c r="AC250" s="18"/>
      <c r="AD250" s="19"/>
      <c r="AE250" s="19"/>
      <c r="AF250" s="19"/>
      <c r="AG250" s="19"/>
      <c r="AH250" s="18"/>
      <c r="AI250" s="18"/>
      <c r="AJ250" s="19"/>
      <c r="AN250" s="18"/>
      <c r="AO250" s="169"/>
      <c r="AP250" s="18"/>
      <c r="AQ250" s="43"/>
      <c r="AR250" s="18"/>
      <c r="AS250" s="18"/>
      <c r="AT250" s="18"/>
      <c r="AU250" s="18"/>
      <c r="AV250" s="43"/>
      <c r="AW250" s="43"/>
      <c r="AX250" s="43"/>
      <c r="AY250" s="43"/>
      <c r="AZ250" s="169"/>
      <c r="BA250" s="18"/>
      <c r="BB250" s="18"/>
    </row>
  </sheetData>
  <sheetProtection algorithmName="SHA-512" hashValue="pIpuS4mqCsu/1PWa6gIShFXifGa2fesZ/cHfxFvxEuQ9IlmmTsGB2gLBadv5M7hnGgF4jPcNkwfftls6G3hXrg==" saltValue="1Tps5ufFQ7C7JcePn4Nauw==" spinCount="100000" sheet="1" objects="1" scenarios="1"/>
  <mergeCells count="40">
    <mergeCell ref="C8:C9"/>
    <mergeCell ref="D8:D9"/>
    <mergeCell ref="F8:F9"/>
    <mergeCell ref="E8:E9"/>
    <mergeCell ref="AF8:AF9"/>
    <mergeCell ref="AD8:AD9"/>
    <mergeCell ref="Z8:AA8"/>
    <mergeCell ref="G8:G9"/>
    <mergeCell ref="H8:H9"/>
    <mergeCell ref="AB8:AB9"/>
    <mergeCell ref="AE8:AE9"/>
    <mergeCell ref="BR4:BR5"/>
    <mergeCell ref="I8:I9"/>
    <mergeCell ref="J8:J9"/>
    <mergeCell ref="K8:L8"/>
    <mergeCell ref="M8:N8"/>
    <mergeCell ref="Y8:Y9"/>
    <mergeCell ref="BA8:BA9"/>
    <mergeCell ref="AQ8:AQ9"/>
    <mergeCell ref="AG8:AG9"/>
    <mergeCell ref="AM8:AM9"/>
    <mergeCell ref="K6:M6"/>
    <mergeCell ref="AN8:AN9"/>
    <mergeCell ref="BP8:BP9"/>
    <mergeCell ref="BH8:BH9"/>
    <mergeCell ref="BQ4:BQ5"/>
    <mergeCell ref="Z5:AA5"/>
    <mergeCell ref="K5:M5"/>
    <mergeCell ref="BJ4:BJ5"/>
    <mergeCell ref="BI4:BI5"/>
    <mergeCell ref="Z4:AA4"/>
    <mergeCell ref="BH4:BH5"/>
    <mergeCell ref="BP4:BP5"/>
    <mergeCell ref="BF8:BF9"/>
    <mergeCell ref="AZ8:AZ9"/>
    <mergeCell ref="BC8:BC9"/>
    <mergeCell ref="AI8:AI9"/>
    <mergeCell ref="AK8:AK9"/>
    <mergeCell ref="AO8:AO9"/>
    <mergeCell ref="BB8:BB9"/>
  </mergeCells>
  <phoneticPr fontId="3"/>
  <pageMargins left="0.39370078740157483" right="0.39370078740157483" top="0.78740157480314965" bottom="0.59055118110236227" header="0.51181102362204722" footer="0.51181102362204722"/>
  <pageSetup paperSize="9" scale="67" orientation="landscape" horizontalDpi="4294967293" r:id="rId1"/>
  <headerFooter alignWithMargins="0">
    <oddFooter>&amp;C&amp;P</oddFooter>
  </headerFooter>
  <colBreaks count="1" manualBreakCount="1">
    <brk id="27" min="1" max="4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autoPageBreaks="0"/>
  </sheetPr>
  <dimension ref="B2:C53"/>
  <sheetViews>
    <sheetView showGridLines="0" zoomScaleNormal="100" workbookViewId="0">
      <selection activeCell="C52" sqref="C52"/>
    </sheetView>
  </sheetViews>
  <sheetFormatPr defaultColWidth="9" defaultRowHeight="13.2" x14ac:dyDescent="0.2"/>
  <cols>
    <col min="1" max="1" width="5.6640625" style="1" customWidth="1"/>
    <col min="2" max="2" width="14" style="1" customWidth="1"/>
    <col min="3" max="3" width="19.109375" style="1" customWidth="1"/>
    <col min="4" max="4" width="4.44140625" style="1" customWidth="1"/>
    <col min="5" max="16384" width="9" style="1"/>
  </cols>
  <sheetData>
    <row r="2" spans="2:3" ht="15.75" customHeight="1" thickBot="1" x14ac:dyDescent="0.25">
      <c r="B2" s="3" t="s">
        <v>216</v>
      </c>
    </row>
    <row r="3" spans="2:3" ht="18" customHeight="1" thickBot="1" x14ac:dyDescent="0.25">
      <c r="B3" s="4"/>
      <c r="C3" s="112" t="s">
        <v>64</v>
      </c>
    </row>
    <row r="4" spans="2:3" ht="18" customHeight="1" x14ac:dyDescent="0.2">
      <c r="B4" s="22" t="s">
        <v>294</v>
      </c>
      <c r="C4" s="349"/>
    </row>
    <row r="5" spans="2:3" ht="18" customHeight="1" thickBot="1" x14ac:dyDescent="0.25">
      <c r="B5" s="465" t="s">
        <v>295</v>
      </c>
    </row>
    <row r="6" spans="2:3" ht="18.75" customHeight="1" thickBot="1" x14ac:dyDescent="0.25">
      <c r="B6" s="76" t="s">
        <v>2</v>
      </c>
      <c r="C6" s="113" t="s">
        <v>0</v>
      </c>
    </row>
    <row r="7" spans="2:3" ht="15" customHeight="1" x14ac:dyDescent="0.2">
      <c r="B7" s="114">
        <v>18</v>
      </c>
      <c r="C7" s="117">
        <v>116040</v>
      </c>
    </row>
    <row r="8" spans="2:3" ht="15" customHeight="1" x14ac:dyDescent="0.2">
      <c r="B8" s="114">
        <v>19</v>
      </c>
      <c r="C8" s="118">
        <v>119540</v>
      </c>
    </row>
    <row r="9" spans="2:3" ht="15" customHeight="1" x14ac:dyDescent="0.2">
      <c r="B9" s="114">
        <v>20</v>
      </c>
      <c r="C9" s="118">
        <v>123040</v>
      </c>
    </row>
    <row r="10" spans="2:3" ht="15" customHeight="1" x14ac:dyDescent="0.2">
      <c r="B10" s="114">
        <v>21</v>
      </c>
      <c r="C10" s="118">
        <v>126340</v>
      </c>
    </row>
    <row r="11" spans="2:3" ht="15" customHeight="1" x14ac:dyDescent="0.2">
      <c r="B11" s="114">
        <v>22</v>
      </c>
      <c r="C11" s="118">
        <v>129540</v>
      </c>
    </row>
    <row r="12" spans="2:3" ht="15" customHeight="1" x14ac:dyDescent="0.2">
      <c r="B12" s="114">
        <v>23</v>
      </c>
      <c r="C12" s="118">
        <v>132740</v>
      </c>
    </row>
    <row r="13" spans="2:3" ht="15" customHeight="1" x14ac:dyDescent="0.2">
      <c r="B13" s="114">
        <v>24</v>
      </c>
      <c r="C13" s="118">
        <v>135740</v>
      </c>
    </row>
    <row r="14" spans="2:3" ht="15" customHeight="1" x14ac:dyDescent="0.2">
      <c r="B14" s="114">
        <v>25</v>
      </c>
      <c r="C14" s="118">
        <v>138740</v>
      </c>
    </row>
    <row r="15" spans="2:3" ht="15" customHeight="1" x14ac:dyDescent="0.2">
      <c r="B15" s="114">
        <v>26</v>
      </c>
      <c r="C15" s="118">
        <v>140840</v>
      </c>
    </row>
    <row r="16" spans="2:3" ht="15" customHeight="1" x14ac:dyDescent="0.2">
      <c r="B16" s="114">
        <v>27</v>
      </c>
      <c r="C16" s="118">
        <v>142940</v>
      </c>
    </row>
    <row r="17" spans="2:3" ht="15" customHeight="1" x14ac:dyDescent="0.2">
      <c r="B17" s="114">
        <v>28</v>
      </c>
      <c r="C17" s="118">
        <v>145040</v>
      </c>
    </row>
    <row r="18" spans="2:3" ht="15" customHeight="1" x14ac:dyDescent="0.2">
      <c r="B18" s="114">
        <v>29</v>
      </c>
      <c r="C18" s="118">
        <v>147140</v>
      </c>
    </row>
    <row r="19" spans="2:3" ht="15" customHeight="1" x14ac:dyDescent="0.2">
      <c r="B19" s="114">
        <v>30</v>
      </c>
      <c r="C19" s="118">
        <v>149240</v>
      </c>
    </row>
    <row r="20" spans="2:3" ht="15" customHeight="1" x14ac:dyDescent="0.2">
      <c r="B20" s="114">
        <v>31</v>
      </c>
      <c r="C20" s="118">
        <v>150740</v>
      </c>
    </row>
    <row r="21" spans="2:3" ht="15" customHeight="1" x14ac:dyDescent="0.2">
      <c r="B21" s="114">
        <v>32</v>
      </c>
      <c r="C21" s="118">
        <v>152240</v>
      </c>
    </row>
    <row r="22" spans="2:3" ht="15" customHeight="1" x14ac:dyDescent="0.2">
      <c r="B22" s="114">
        <v>33</v>
      </c>
      <c r="C22" s="118">
        <v>153740</v>
      </c>
    </row>
    <row r="23" spans="2:3" ht="15" customHeight="1" x14ac:dyDescent="0.2">
      <c r="B23" s="114">
        <v>34</v>
      </c>
      <c r="C23" s="118">
        <v>155240</v>
      </c>
    </row>
    <row r="24" spans="2:3" ht="15" customHeight="1" x14ac:dyDescent="0.2">
      <c r="B24" s="114">
        <v>35</v>
      </c>
      <c r="C24" s="118">
        <v>156740</v>
      </c>
    </row>
    <row r="25" spans="2:3" ht="15" customHeight="1" x14ac:dyDescent="0.2">
      <c r="B25" s="114">
        <v>36</v>
      </c>
      <c r="C25" s="118">
        <v>158240</v>
      </c>
    </row>
    <row r="26" spans="2:3" ht="15" customHeight="1" x14ac:dyDescent="0.2">
      <c r="B26" s="114">
        <v>37</v>
      </c>
      <c r="C26" s="118">
        <v>159740</v>
      </c>
    </row>
    <row r="27" spans="2:3" ht="15" customHeight="1" x14ac:dyDescent="0.2">
      <c r="B27" s="114">
        <v>38</v>
      </c>
      <c r="C27" s="118">
        <v>161240</v>
      </c>
    </row>
    <row r="28" spans="2:3" ht="15" customHeight="1" x14ac:dyDescent="0.2">
      <c r="B28" s="114">
        <v>39</v>
      </c>
      <c r="C28" s="118">
        <v>162740</v>
      </c>
    </row>
    <row r="29" spans="2:3" ht="15" customHeight="1" thickBot="1" x14ac:dyDescent="0.25">
      <c r="B29" s="115">
        <v>40</v>
      </c>
      <c r="C29" s="497">
        <v>164240</v>
      </c>
    </row>
    <row r="30" spans="2:3" ht="15" customHeight="1" x14ac:dyDescent="0.2">
      <c r="B30" s="116">
        <v>41</v>
      </c>
      <c r="C30" s="498">
        <v>165740</v>
      </c>
    </row>
    <row r="31" spans="2:3" ht="15" customHeight="1" x14ac:dyDescent="0.2">
      <c r="B31" s="114">
        <v>42</v>
      </c>
      <c r="C31" s="118">
        <v>167240</v>
      </c>
    </row>
    <row r="32" spans="2:3" ht="15" customHeight="1" x14ac:dyDescent="0.2">
      <c r="B32" s="114">
        <v>43</v>
      </c>
      <c r="C32" s="118">
        <v>168740</v>
      </c>
    </row>
    <row r="33" spans="2:3" ht="15" customHeight="1" x14ac:dyDescent="0.2">
      <c r="B33" s="114">
        <v>44</v>
      </c>
      <c r="C33" s="118">
        <v>170240</v>
      </c>
    </row>
    <row r="34" spans="2:3" ht="15" customHeight="1" x14ac:dyDescent="0.2">
      <c r="B34" s="114">
        <v>45</v>
      </c>
      <c r="C34" s="118">
        <v>171740</v>
      </c>
    </row>
    <row r="35" spans="2:3" ht="15" customHeight="1" x14ac:dyDescent="0.2">
      <c r="B35" s="114">
        <v>46</v>
      </c>
      <c r="C35" s="118">
        <v>173240</v>
      </c>
    </row>
    <row r="36" spans="2:3" ht="15" customHeight="1" x14ac:dyDescent="0.2">
      <c r="B36" s="114">
        <v>47</v>
      </c>
      <c r="C36" s="118">
        <v>174740</v>
      </c>
    </row>
    <row r="37" spans="2:3" ht="15" customHeight="1" x14ac:dyDescent="0.2">
      <c r="B37" s="114">
        <v>48</v>
      </c>
      <c r="C37" s="118">
        <v>176240</v>
      </c>
    </row>
    <row r="38" spans="2:3" ht="15" customHeight="1" x14ac:dyDescent="0.2">
      <c r="B38" s="114">
        <v>49</v>
      </c>
      <c r="C38" s="118">
        <v>177740</v>
      </c>
    </row>
    <row r="39" spans="2:3" ht="15" customHeight="1" x14ac:dyDescent="0.2">
      <c r="B39" s="114">
        <v>50</v>
      </c>
      <c r="C39" s="118">
        <v>179240</v>
      </c>
    </row>
    <row r="40" spans="2:3" ht="15" customHeight="1" x14ac:dyDescent="0.2">
      <c r="B40" s="114">
        <v>51</v>
      </c>
      <c r="C40" s="118">
        <v>179240</v>
      </c>
    </row>
    <row r="41" spans="2:3" ht="15" customHeight="1" x14ac:dyDescent="0.2">
      <c r="B41" s="114">
        <v>52</v>
      </c>
      <c r="C41" s="118">
        <v>179240</v>
      </c>
    </row>
    <row r="42" spans="2:3" ht="15" customHeight="1" x14ac:dyDescent="0.2">
      <c r="B42" s="114">
        <v>53</v>
      </c>
      <c r="C42" s="118">
        <v>179240</v>
      </c>
    </row>
    <row r="43" spans="2:3" ht="15" customHeight="1" x14ac:dyDescent="0.2">
      <c r="B43" s="114">
        <v>54</v>
      </c>
      <c r="C43" s="118">
        <v>179240</v>
      </c>
    </row>
    <row r="44" spans="2:3" ht="15" customHeight="1" x14ac:dyDescent="0.2">
      <c r="B44" s="114">
        <v>55</v>
      </c>
      <c r="C44" s="118">
        <v>178240</v>
      </c>
    </row>
    <row r="45" spans="2:3" ht="15" customHeight="1" x14ac:dyDescent="0.2">
      <c r="B45" s="114">
        <v>56</v>
      </c>
      <c r="C45" s="118">
        <v>177240</v>
      </c>
    </row>
    <row r="46" spans="2:3" ht="15" customHeight="1" x14ac:dyDescent="0.2">
      <c r="B46" s="114">
        <v>57</v>
      </c>
      <c r="C46" s="118">
        <v>176240</v>
      </c>
    </row>
    <row r="47" spans="2:3" ht="15" customHeight="1" x14ac:dyDescent="0.2">
      <c r="B47" s="114">
        <v>58</v>
      </c>
      <c r="C47" s="118">
        <v>175240</v>
      </c>
    </row>
    <row r="48" spans="2:3" ht="15" customHeight="1" thickBot="1" x14ac:dyDescent="0.25">
      <c r="B48" s="237">
        <v>59</v>
      </c>
      <c r="C48" s="499">
        <v>174240</v>
      </c>
    </row>
    <row r="49" spans="2:3" ht="15" customHeight="1" x14ac:dyDescent="0.2">
      <c r="B49" s="444">
        <v>60</v>
      </c>
      <c r="C49" s="500">
        <v>94240</v>
      </c>
    </row>
    <row r="50" spans="2:3" x14ac:dyDescent="0.2">
      <c r="B50" s="445">
        <v>61</v>
      </c>
      <c r="C50" s="501">
        <v>89240</v>
      </c>
    </row>
    <row r="51" spans="2:3" x14ac:dyDescent="0.2">
      <c r="B51" s="445">
        <v>62</v>
      </c>
      <c r="C51" s="501">
        <v>84240</v>
      </c>
    </row>
    <row r="52" spans="2:3" x14ac:dyDescent="0.2">
      <c r="B52" s="445">
        <v>63</v>
      </c>
      <c r="C52" s="501">
        <v>79240</v>
      </c>
    </row>
    <row r="53" spans="2:3" ht="13.8" thickBot="1" x14ac:dyDescent="0.25">
      <c r="B53" s="446">
        <v>64</v>
      </c>
      <c r="C53" s="502">
        <v>74240</v>
      </c>
    </row>
  </sheetData>
  <sheetProtection sheet="1" objects="1" scenarios="1"/>
  <phoneticPr fontId="3"/>
  <printOptions horizontalCentered="1"/>
  <pageMargins left="0.59055118110236227" right="0.59055118110236227" top="0.59055118110236227" bottom="0.39370078740157483" header="0.51181102362204722" footer="0.51181102362204722"/>
  <pageSetup paperSize="9" scale="8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L23"/>
  <sheetViews>
    <sheetView showGridLines="0" zoomScaleNormal="100" workbookViewId="0">
      <selection activeCell="K24" sqref="K24"/>
    </sheetView>
  </sheetViews>
  <sheetFormatPr defaultColWidth="9" defaultRowHeight="13.2" x14ac:dyDescent="0.2"/>
  <cols>
    <col min="1" max="1" width="8" style="503" customWidth="1"/>
    <col min="2" max="2" width="7.6640625" style="503" customWidth="1"/>
    <col min="3" max="3" width="11.109375" style="503" customWidth="1"/>
    <col min="4" max="4" width="16.77734375" style="503" customWidth="1"/>
    <col min="5" max="5" width="11.109375" style="503" customWidth="1"/>
    <col min="6" max="6" width="13.88671875" style="503" customWidth="1"/>
    <col min="7" max="7" width="10.44140625" style="503" customWidth="1"/>
    <col min="8" max="8" width="12.44140625" style="503" customWidth="1"/>
    <col min="9" max="9" width="12.77734375" style="503" customWidth="1"/>
    <col min="10" max="13" width="11.44140625" style="503" customWidth="1"/>
    <col min="14" max="16" width="11.21875" style="503" customWidth="1"/>
    <col min="17" max="18" width="11.109375" style="503" customWidth="1"/>
    <col min="19" max="16384" width="9" style="503"/>
  </cols>
  <sheetData>
    <row r="1" spans="2:12" ht="13.8" thickBot="1" x14ac:dyDescent="0.25"/>
    <row r="2" spans="2:12" ht="21.9" customHeight="1" thickBot="1" x14ac:dyDescent="0.25">
      <c r="B2" s="504" t="s">
        <v>140</v>
      </c>
      <c r="F2" s="505" t="s">
        <v>64</v>
      </c>
      <c r="G2" s="506"/>
    </row>
    <row r="3" spans="2:12" ht="10.5" customHeight="1" x14ac:dyDescent="0.2">
      <c r="B3" s="504"/>
      <c r="F3" s="507"/>
    </row>
    <row r="4" spans="2:12" ht="19.5" customHeight="1" x14ac:dyDescent="0.2">
      <c r="B4" s="508" t="s">
        <v>254</v>
      </c>
    </row>
    <row r="5" spans="2:12" ht="20.25" customHeight="1" x14ac:dyDescent="0.2">
      <c r="B5" s="509" t="s">
        <v>296</v>
      </c>
      <c r="D5" s="510"/>
      <c r="E5" s="511"/>
      <c r="F5" s="510"/>
      <c r="G5" s="510"/>
      <c r="H5" s="510"/>
      <c r="I5" s="510"/>
      <c r="J5" s="510"/>
      <c r="K5" s="512"/>
    </row>
    <row r="6" spans="2:12" ht="20.25" customHeight="1" x14ac:dyDescent="0.2">
      <c r="B6" s="513" t="s">
        <v>297</v>
      </c>
      <c r="D6" s="510"/>
      <c r="E6" s="511"/>
      <c r="F6" s="510"/>
      <c r="G6" s="510"/>
      <c r="H6" s="510"/>
      <c r="I6" s="510"/>
      <c r="J6" s="510"/>
      <c r="K6" s="512"/>
    </row>
    <row r="7" spans="2:12" ht="20.25" customHeight="1" x14ac:dyDescent="0.2">
      <c r="B7" s="514" t="s">
        <v>286</v>
      </c>
      <c r="D7" s="510"/>
      <c r="E7" s="511"/>
      <c r="F7" s="510"/>
      <c r="G7" s="510"/>
      <c r="H7" s="510"/>
      <c r="I7" s="510"/>
      <c r="J7" s="510"/>
      <c r="K7" s="512"/>
    </row>
    <row r="8" spans="2:12" ht="7.5" customHeight="1" x14ac:dyDescent="0.2"/>
    <row r="9" spans="2:12" ht="24" x14ac:dyDescent="0.2">
      <c r="B9" s="515" t="s">
        <v>164</v>
      </c>
      <c r="C9" s="516" t="s">
        <v>205</v>
      </c>
      <c r="D9" s="517" t="s">
        <v>206</v>
      </c>
      <c r="E9" s="515" t="s">
        <v>207</v>
      </c>
      <c r="F9" s="517" t="s">
        <v>208</v>
      </c>
      <c r="G9" s="515" t="s">
        <v>209</v>
      </c>
      <c r="H9" s="516" t="s">
        <v>210</v>
      </c>
      <c r="I9" s="515" t="s">
        <v>3</v>
      </c>
      <c r="J9" s="515" t="s">
        <v>211</v>
      </c>
      <c r="K9" s="515" t="s">
        <v>146</v>
      </c>
      <c r="L9" s="515" t="s">
        <v>212</v>
      </c>
    </row>
    <row r="10" spans="2:12" ht="18" customHeight="1" x14ac:dyDescent="0.2">
      <c r="B10" s="432">
        <v>1</v>
      </c>
      <c r="C10" s="437">
        <v>77360</v>
      </c>
      <c r="D10" s="433">
        <v>2</v>
      </c>
      <c r="E10" s="434">
        <v>18</v>
      </c>
      <c r="F10" s="435">
        <v>5000</v>
      </c>
      <c r="G10" s="434" t="s">
        <v>298</v>
      </c>
      <c r="H10" s="347">
        <v>77360</v>
      </c>
      <c r="I10" s="346">
        <v>4</v>
      </c>
      <c r="J10" s="347">
        <v>97360</v>
      </c>
      <c r="K10" s="347">
        <v>8</v>
      </c>
      <c r="L10" s="347">
        <v>107360</v>
      </c>
    </row>
    <row r="11" spans="2:12" ht="18" customHeight="1" x14ac:dyDescent="0.2">
      <c r="B11" s="436">
        <v>2</v>
      </c>
      <c r="C11" s="437" t="s">
        <v>71</v>
      </c>
      <c r="D11" s="437">
        <v>2</v>
      </c>
      <c r="E11" s="438">
        <v>20</v>
      </c>
      <c r="F11" s="437">
        <v>5000</v>
      </c>
      <c r="G11" s="438">
        <v>6000</v>
      </c>
      <c r="H11" s="348">
        <v>93360</v>
      </c>
      <c r="I11" s="346">
        <v>4</v>
      </c>
      <c r="J11" s="348">
        <v>113360</v>
      </c>
      <c r="K11" s="348">
        <v>8</v>
      </c>
      <c r="L11" s="348">
        <v>123360</v>
      </c>
    </row>
    <row r="12" spans="2:12" ht="18" customHeight="1" x14ac:dyDescent="0.2">
      <c r="B12" s="439">
        <v>3</v>
      </c>
      <c r="C12" s="437">
        <v>109560</v>
      </c>
      <c r="D12" s="440">
        <v>3</v>
      </c>
      <c r="E12" s="438">
        <v>22</v>
      </c>
      <c r="F12" s="437">
        <v>5000</v>
      </c>
      <c r="G12" s="438">
        <v>6000</v>
      </c>
      <c r="H12" s="348">
        <v>109360</v>
      </c>
      <c r="I12" s="346">
        <v>6</v>
      </c>
      <c r="J12" s="348">
        <v>139360</v>
      </c>
      <c r="K12" s="348">
        <v>12</v>
      </c>
      <c r="L12" s="348">
        <v>154360</v>
      </c>
    </row>
    <row r="13" spans="2:12" ht="18" customHeight="1" x14ac:dyDescent="0.2">
      <c r="B13" s="436">
        <v>4</v>
      </c>
      <c r="C13" s="441" t="s">
        <v>71</v>
      </c>
      <c r="D13" s="437">
        <v>3</v>
      </c>
      <c r="E13" s="438">
        <v>25</v>
      </c>
      <c r="F13" s="437">
        <v>5000</v>
      </c>
      <c r="G13" s="438">
        <v>6500</v>
      </c>
      <c r="H13" s="348">
        <v>130860</v>
      </c>
      <c r="I13" s="346">
        <v>6</v>
      </c>
      <c r="J13" s="348">
        <v>160860</v>
      </c>
      <c r="K13" s="348">
        <v>15</v>
      </c>
      <c r="L13" s="348">
        <v>183360</v>
      </c>
    </row>
    <row r="14" spans="2:12" ht="18" customHeight="1" x14ac:dyDescent="0.2">
      <c r="B14" s="436">
        <v>5</v>
      </c>
      <c r="C14" s="437" t="s">
        <v>71</v>
      </c>
      <c r="D14" s="437">
        <v>4</v>
      </c>
      <c r="E14" s="438">
        <v>28</v>
      </c>
      <c r="F14" s="437">
        <v>5500</v>
      </c>
      <c r="G14" s="438">
        <v>7000</v>
      </c>
      <c r="H14" s="348">
        <v>152860</v>
      </c>
      <c r="I14" s="346">
        <v>8</v>
      </c>
      <c r="J14" s="348">
        <v>196860</v>
      </c>
      <c r="K14" s="348">
        <v>15</v>
      </c>
      <c r="L14" s="348">
        <v>216110</v>
      </c>
    </row>
    <row r="15" spans="2:12" ht="18" customHeight="1" x14ac:dyDescent="0.2">
      <c r="B15" s="624">
        <v>6</v>
      </c>
      <c r="C15" s="625" t="s">
        <v>71</v>
      </c>
      <c r="D15" s="625">
        <v>5</v>
      </c>
      <c r="E15" s="626">
        <v>32</v>
      </c>
      <c r="F15" s="625">
        <v>5500</v>
      </c>
      <c r="G15" s="626">
        <v>7500</v>
      </c>
      <c r="H15" s="627">
        <v>182360</v>
      </c>
      <c r="I15" s="628">
        <v>10</v>
      </c>
      <c r="J15" s="627">
        <v>237360</v>
      </c>
      <c r="K15" s="627">
        <v>20</v>
      </c>
      <c r="L15" s="627">
        <v>264860</v>
      </c>
    </row>
    <row r="16" spans="2:12" ht="18" customHeight="1" x14ac:dyDescent="0.2">
      <c r="B16" s="624">
        <v>7</v>
      </c>
      <c r="C16" s="625" t="s">
        <v>71</v>
      </c>
      <c r="D16" s="625">
        <v>5</v>
      </c>
      <c r="E16" s="626">
        <v>37</v>
      </c>
      <c r="F16" s="625">
        <v>6000</v>
      </c>
      <c r="G16" s="626">
        <v>8000</v>
      </c>
      <c r="H16" s="627">
        <v>217860</v>
      </c>
      <c r="I16" s="628">
        <v>10</v>
      </c>
      <c r="J16" s="627">
        <v>277860</v>
      </c>
      <c r="K16" s="627">
        <v>20</v>
      </c>
      <c r="L16" s="627">
        <v>307860</v>
      </c>
    </row>
    <row r="17" spans="2:12" ht="18" customHeight="1" x14ac:dyDescent="0.2">
      <c r="B17" s="624">
        <v>8</v>
      </c>
      <c r="C17" s="625" t="s">
        <v>71</v>
      </c>
      <c r="D17" s="625">
        <v>6</v>
      </c>
      <c r="E17" s="626">
        <v>42</v>
      </c>
      <c r="F17" s="625">
        <v>6000</v>
      </c>
      <c r="G17" s="626">
        <v>11000</v>
      </c>
      <c r="H17" s="627">
        <v>258860</v>
      </c>
      <c r="I17" s="628">
        <v>12</v>
      </c>
      <c r="J17" s="627">
        <v>330860</v>
      </c>
      <c r="K17" s="627">
        <v>20</v>
      </c>
      <c r="L17" s="627">
        <v>354860</v>
      </c>
    </row>
    <row r="18" spans="2:12" ht="18" customHeight="1" x14ac:dyDescent="0.2">
      <c r="B18" s="629">
        <v>9</v>
      </c>
      <c r="C18" s="630" t="s">
        <v>71</v>
      </c>
      <c r="D18" s="630" t="s">
        <v>71</v>
      </c>
      <c r="E18" s="631">
        <v>48</v>
      </c>
      <c r="F18" s="630">
        <v>6500</v>
      </c>
      <c r="G18" s="631">
        <v>15000</v>
      </c>
      <c r="H18" s="632">
        <v>309860</v>
      </c>
      <c r="I18" s="633">
        <v>12</v>
      </c>
      <c r="J18" s="632">
        <v>387860</v>
      </c>
      <c r="K18" s="632">
        <v>20</v>
      </c>
      <c r="L18" s="632">
        <v>413860</v>
      </c>
    </row>
    <row r="19" spans="2:12" ht="4.5" customHeight="1" x14ac:dyDescent="0.2">
      <c r="B19" s="1"/>
      <c r="C19" s="1"/>
      <c r="D19" s="1"/>
      <c r="E19" s="1"/>
      <c r="F19" s="1"/>
      <c r="G19" s="1"/>
      <c r="H19" s="1"/>
      <c r="I19" s="1"/>
      <c r="J19" s="1"/>
      <c r="K19" s="1"/>
      <c r="L19" s="1"/>
    </row>
    <row r="20" spans="2:12" ht="24.9" customHeight="1" thickBot="1" x14ac:dyDescent="0.25">
      <c r="B20" s="634" t="s">
        <v>215</v>
      </c>
      <c r="C20" s="1"/>
      <c r="D20" s="1"/>
      <c r="E20" s="1"/>
      <c r="F20" s="1"/>
      <c r="G20" s="1"/>
      <c r="H20" s="1"/>
      <c r="I20" s="1"/>
      <c r="J20" s="1"/>
      <c r="K20" s="1"/>
      <c r="L20" s="1"/>
    </row>
    <row r="21" spans="2:12" ht="24.9" customHeight="1" thickBot="1" x14ac:dyDescent="0.25">
      <c r="B21" s="1"/>
      <c r="C21" s="635" t="s">
        <v>213</v>
      </c>
      <c r="D21" s="636"/>
      <c r="E21" s="637">
        <v>0.5</v>
      </c>
      <c r="F21" s="638" t="s">
        <v>214</v>
      </c>
      <c r="G21" s="1"/>
      <c r="H21" s="1"/>
      <c r="I21" s="1"/>
      <c r="J21" s="1"/>
      <c r="K21" s="1"/>
      <c r="L21" s="1"/>
    </row>
    <row r="22" spans="2:12" ht="13.5" customHeight="1" x14ac:dyDescent="0.2">
      <c r="F22" s="518"/>
    </row>
    <row r="23" spans="2:12" ht="13.5" customHeight="1" x14ac:dyDescent="0.2"/>
  </sheetData>
  <sheetProtection algorithmName="SHA-512" hashValue="WPjbc4nYuh2JgkYcU/ilBOO1HBVFoUszosRle2f7sYr9ttNAcYzt1SQTVnFykydGmAABCOGzrk0L14fGGEFvsA==" saltValue="IDNECQNaMbRewpKqTejTBw==" spinCount="100000" sheet="1" objects="1" scenarios="1"/>
  <mergeCells count="1">
    <mergeCell ref="C21:D21"/>
  </mergeCells>
  <phoneticPr fontId="3"/>
  <pageMargins left="0.70866141732283472" right="0.70866141732283472" top="0.74803149606299213" bottom="0.74803149606299213" header="0.31496062992125984" footer="0.31496062992125984"/>
  <pageSetup paperSize="9" scale="82"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F36"/>
  <sheetViews>
    <sheetView showGridLines="0" zoomScaleNormal="100" workbookViewId="0"/>
  </sheetViews>
  <sheetFormatPr defaultColWidth="9" defaultRowHeight="13.2" x14ac:dyDescent="0.2"/>
  <cols>
    <col min="1" max="1" width="2.88671875" style="9" customWidth="1"/>
    <col min="2" max="2" width="9.109375" style="387" customWidth="1"/>
    <col min="3" max="3" width="9.33203125" style="1" customWidth="1"/>
    <col min="4" max="4" width="6.44140625" style="1" customWidth="1"/>
    <col min="5" max="5" width="9.33203125" style="1" customWidth="1"/>
    <col min="6" max="6" width="6.33203125" style="1" customWidth="1"/>
    <col min="7" max="7" width="9.33203125" style="1" customWidth="1"/>
    <col min="8" max="8" width="6.109375" style="1" customWidth="1"/>
    <col min="9" max="9" width="9.33203125" style="1" customWidth="1"/>
    <col min="10" max="10" width="6.21875" style="1" customWidth="1"/>
    <col min="11" max="11" width="10.21875" style="1" customWidth="1"/>
    <col min="12" max="12" width="6.21875" style="1" customWidth="1"/>
    <col min="13" max="13" width="10.33203125" style="1" customWidth="1"/>
    <col min="14" max="14" width="6.33203125" style="1" customWidth="1"/>
    <col min="15" max="15" width="10.33203125" style="1" customWidth="1"/>
    <col min="16" max="16" width="6.33203125" style="1" customWidth="1"/>
    <col min="17" max="17" width="10.21875" style="1" customWidth="1"/>
    <col min="18" max="18" width="7.21875" style="1" customWidth="1"/>
    <col min="19" max="19" width="10.21875" style="1" customWidth="1"/>
    <col min="20" max="20" width="6.6640625" style="1" customWidth="1"/>
    <col min="21" max="21" width="5.21875" style="1" customWidth="1"/>
    <col min="22" max="22" width="7.6640625" style="1" customWidth="1"/>
    <col min="23" max="23" width="11.109375" style="1" customWidth="1"/>
    <col min="24" max="24" width="9.44140625" style="1" customWidth="1"/>
    <col min="25" max="25" width="8.21875" style="1" customWidth="1"/>
    <col min="26" max="26" width="13.88671875" style="1" customWidth="1"/>
    <col min="27" max="27" width="10.44140625" style="1" customWidth="1"/>
    <col min="28" max="28" width="12.44140625" style="1" customWidth="1"/>
    <col min="29" max="29" width="12.77734375" style="1" customWidth="1"/>
    <col min="30" max="30" width="8.6640625" style="1" customWidth="1"/>
    <col min="31" max="16384" width="9" style="1"/>
  </cols>
  <sheetData>
    <row r="1" spans="1:32" ht="23.25" customHeight="1" x14ac:dyDescent="0.25">
      <c r="B1" s="3" t="s">
        <v>226</v>
      </c>
      <c r="C1" s="350"/>
      <c r="E1" s="350"/>
      <c r="F1" s="442" t="s">
        <v>73</v>
      </c>
      <c r="G1" s="350"/>
      <c r="H1" s="351"/>
      <c r="I1" s="352"/>
      <c r="J1" s="352"/>
      <c r="K1" s="352"/>
      <c r="L1" s="352"/>
      <c r="M1" s="472"/>
      <c r="N1" s="472"/>
      <c r="O1" s="587"/>
      <c r="P1" s="587"/>
      <c r="Q1" s="472"/>
      <c r="R1" s="351"/>
      <c r="S1" s="472"/>
      <c r="T1" s="351"/>
      <c r="AB1" s="353"/>
      <c r="AC1" s="353"/>
      <c r="AE1" s="354"/>
    </row>
    <row r="2" spans="1:32" s="9" customFormat="1" ht="14.1" customHeight="1" x14ac:dyDescent="0.15">
      <c r="B2" s="355">
        <v>1</v>
      </c>
      <c r="C2" s="355">
        <v>2</v>
      </c>
      <c r="D2" s="355">
        <v>3</v>
      </c>
      <c r="E2" s="355">
        <v>4</v>
      </c>
      <c r="F2" s="355">
        <v>5</v>
      </c>
      <c r="G2" s="355">
        <v>6</v>
      </c>
      <c r="H2" s="355">
        <v>7</v>
      </c>
      <c r="I2" s="356">
        <v>8</v>
      </c>
      <c r="J2" s="356">
        <v>9</v>
      </c>
      <c r="K2" s="356">
        <v>10</v>
      </c>
      <c r="L2" s="355">
        <v>11</v>
      </c>
      <c r="M2" s="356">
        <v>12</v>
      </c>
      <c r="N2" s="356">
        <v>13</v>
      </c>
      <c r="O2" s="356">
        <v>14</v>
      </c>
      <c r="P2" s="355">
        <v>15</v>
      </c>
      <c r="Q2" s="356">
        <v>16</v>
      </c>
      <c r="R2" s="356">
        <v>17</v>
      </c>
      <c r="S2" s="356">
        <v>18</v>
      </c>
      <c r="T2" s="355">
        <v>19</v>
      </c>
      <c r="AE2" s="357" t="s">
        <v>217</v>
      </c>
    </row>
    <row r="3" spans="1:32" s="2" customFormat="1" ht="18" customHeight="1" x14ac:dyDescent="0.2">
      <c r="A3" s="9">
        <v>1</v>
      </c>
      <c r="B3" s="358" t="s">
        <v>145</v>
      </c>
      <c r="C3" s="359">
        <v>1</v>
      </c>
      <c r="D3" s="360" t="s">
        <v>145</v>
      </c>
      <c r="E3" s="359">
        <v>2</v>
      </c>
      <c r="F3" s="360" t="s">
        <v>145</v>
      </c>
      <c r="G3" s="359">
        <v>3</v>
      </c>
      <c r="H3" s="360" t="s">
        <v>145</v>
      </c>
      <c r="I3" s="359">
        <v>4</v>
      </c>
      <c r="J3" s="360" t="s">
        <v>145</v>
      </c>
      <c r="K3" s="359">
        <v>5</v>
      </c>
      <c r="L3" s="360" t="s">
        <v>145</v>
      </c>
      <c r="M3" s="359">
        <v>6</v>
      </c>
      <c r="N3" s="360" t="s">
        <v>145</v>
      </c>
      <c r="O3" s="359">
        <v>7</v>
      </c>
      <c r="P3" s="360" t="s">
        <v>145</v>
      </c>
      <c r="Q3" s="359">
        <v>8</v>
      </c>
      <c r="R3" s="360" t="s">
        <v>145</v>
      </c>
      <c r="S3" s="359">
        <v>9</v>
      </c>
      <c r="T3" s="360" t="s">
        <v>145</v>
      </c>
      <c r="V3" s="423" t="s">
        <v>251</v>
      </c>
      <c r="AE3" s="5"/>
    </row>
    <row r="4" spans="1:32" s="2" customFormat="1" ht="24.9" customHeight="1" x14ac:dyDescent="0.2">
      <c r="A4" s="9">
        <v>2</v>
      </c>
      <c r="B4" s="361" t="s">
        <v>218</v>
      </c>
      <c r="C4" s="362">
        <f>IF('3.サラリースケール'!$D10="","",'3.サラリースケール'!$D10)</f>
        <v>2</v>
      </c>
      <c r="D4" s="363" t="s">
        <v>4</v>
      </c>
      <c r="E4" s="362">
        <f>IF('3.サラリースケール'!$D11="","",'3.サラリースケール'!$D11)</f>
        <v>2</v>
      </c>
      <c r="F4" s="363" t="s">
        <v>4</v>
      </c>
      <c r="G4" s="362">
        <f>IF('3.サラリースケール'!$D12="","",'3.サラリースケール'!$D12)</f>
        <v>3</v>
      </c>
      <c r="H4" s="363" t="s">
        <v>4</v>
      </c>
      <c r="I4" s="362">
        <f>IF('3.サラリースケール'!$D13="","",'3.サラリースケール'!$D13)</f>
        <v>3</v>
      </c>
      <c r="J4" s="363" t="s">
        <v>4</v>
      </c>
      <c r="K4" s="362">
        <f>IF('3.サラリースケール'!$D14="","",'3.サラリースケール'!$D14)</f>
        <v>4</v>
      </c>
      <c r="L4" s="363" t="s">
        <v>4</v>
      </c>
      <c r="M4" s="362">
        <f>IF('3.サラリースケール'!$D15="","",'3.サラリースケール'!$D15)</f>
        <v>5</v>
      </c>
      <c r="N4" s="363" t="s">
        <v>4</v>
      </c>
      <c r="O4" s="362">
        <f>IF('3.サラリースケール'!$D16="","",'3.サラリースケール'!$D16)</f>
        <v>5</v>
      </c>
      <c r="P4" s="363" t="s">
        <v>4</v>
      </c>
      <c r="Q4" s="362">
        <f>IF('3.サラリースケール'!$D17="","",'3.サラリースケール'!$D17)</f>
        <v>6</v>
      </c>
      <c r="R4" s="363" t="s">
        <v>4</v>
      </c>
      <c r="S4" s="362" t="str">
        <f>IF('3.サラリースケール'!$D18="","",'3.サラリースケール'!$D18)</f>
        <v/>
      </c>
      <c r="T4" s="363" t="s">
        <v>4</v>
      </c>
      <c r="V4" s="345" t="s">
        <v>145</v>
      </c>
      <c r="W4" s="345" t="s">
        <v>49</v>
      </c>
      <c r="X4" s="345" t="s">
        <v>74</v>
      </c>
      <c r="Y4" s="345" t="s">
        <v>3</v>
      </c>
      <c r="Z4" s="345" t="s">
        <v>219</v>
      </c>
      <c r="AA4" s="345" t="s">
        <v>220</v>
      </c>
      <c r="AB4" s="345" t="s">
        <v>146</v>
      </c>
      <c r="AC4" s="345" t="s">
        <v>147</v>
      </c>
      <c r="AD4" s="345" t="s">
        <v>68</v>
      </c>
      <c r="AE4" s="364" t="s">
        <v>148</v>
      </c>
      <c r="AF4" s="364" t="s">
        <v>1</v>
      </c>
    </row>
    <row r="5" spans="1:32" ht="24.9" customHeight="1" x14ac:dyDescent="0.2">
      <c r="A5" s="9">
        <v>3</v>
      </c>
      <c r="B5" s="361" t="s">
        <v>1</v>
      </c>
      <c r="C5" s="365"/>
      <c r="D5" s="366"/>
      <c r="E5" s="362">
        <f>IF('3.サラリースケール'!$G11="","",'3.サラリースケール'!$G11)</f>
        <v>6000</v>
      </c>
      <c r="F5" s="367" t="s">
        <v>221</v>
      </c>
      <c r="G5" s="362">
        <f>IF('3.サラリースケール'!$G12="","",'3.サラリースケール'!$G12)</f>
        <v>6000</v>
      </c>
      <c r="H5" s="367" t="s">
        <v>221</v>
      </c>
      <c r="I5" s="362">
        <f>IF('3.サラリースケール'!$G13="","",'3.サラリースケール'!$G13)</f>
        <v>6500</v>
      </c>
      <c r="J5" s="367" t="s">
        <v>221</v>
      </c>
      <c r="K5" s="362">
        <f>IF('3.サラリースケール'!$G14="","",'3.サラリースケール'!$G14)</f>
        <v>7000</v>
      </c>
      <c r="L5" s="367" t="s">
        <v>221</v>
      </c>
      <c r="M5" s="362">
        <f>IF('3.サラリースケール'!$G15="","",'3.サラリースケール'!$G15)</f>
        <v>7500</v>
      </c>
      <c r="N5" s="367" t="s">
        <v>221</v>
      </c>
      <c r="O5" s="362">
        <f>IF('3.サラリースケール'!$G16="","",'3.サラリースケール'!$G16)</f>
        <v>8000</v>
      </c>
      <c r="P5" s="367" t="s">
        <v>221</v>
      </c>
      <c r="Q5" s="362">
        <f>IF('3.サラリースケール'!$G17="","",'3.サラリースケール'!$G17)</f>
        <v>11000</v>
      </c>
      <c r="R5" s="367" t="s">
        <v>221</v>
      </c>
      <c r="S5" s="362">
        <f>IF('3.サラリースケール'!$G18="","",'3.サラリースケール'!$G18)</f>
        <v>15000</v>
      </c>
      <c r="T5" s="367" t="s">
        <v>221</v>
      </c>
      <c r="V5" s="368">
        <f>IF('3.サラリースケール'!$B10="","",'3.サラリースケール'!$B10)</f>
        <v>1</v>
      </c>
      <c r="W5" s="368">
        <f>IF('3.サラリースケール'!$H10="","",'3.サラリースケール'!$H10)</f>
        <v>77360</v>
      </c>
      <c r="X5" s="368">
        <f>IF('3.サラリースケール'!$F10="","",'3.サラリースケール'!$F10)</f>
        <v>5000</v>
      </c>
      <c r="Y5" s="368">
        <f>IF('3.サラリースケール'!$I10="","",'3.サラリースケール'!$I10)</f>
        <v>4</v>
      </c>
      <c r="Z5" s="368">
        <f>IF('3.サラリースケール'!$J10="","",'3.サラリースケール'!$J10)</f>
        <v>97360</v>
      </c>
      <c r="AA5" s="368">
        <f>IF(V5="","",ROUND(X5*$X$17,-1))</f>
        <v>2500</v>
      </c>
      <c r="AB5" s="368">
        <f>IF('3.サラリースケール'!$K10="","",'3.サラリースケール'!$K10)</f>
        <v>8</v>
      </c>
      <c r="AC5" s="368">
        <f>IF('3.サラリースケール'!$L10="","",'3.サラリースケール'!$L10)</f>
        <v>107360</v>
      </c>
      <c r="AD5" s="368">
        <f>IF(V5="","",Y5+1)</f>
        <v>5</v>
      </c>
      <c r="AE5" s="368">
        <f>IF(V5="","",AB5+1)</f>
        <v>9</v>
      </c>
      <c r="AF5" s="368" t="str">
        <f>IF('3.サラリースケール'!$G10="","",'3.サラリースケール'!$G10)</f>
        <v>―</v>
      </c>
    </row>
    <row r="6" spans="1:32" ht="24.9" customHeight="1" x14ac:dyDescent="0.2">
      <c r="A6" s="9">
        <v>4</v>
      </c>
      <c r="B6" s="361" t="s">
        <v>222</v>
      </c>
      <c r="C6" s="362">
        <f>IF('3.サラリースケール'!$F10="","",'3.サラリースケール'!$F10)</f>
        <v>5000</v>
      </c>
      <c r="D6" s="367" t="s">
        <v>221</v>
      </c>
      <c r="E6" s="362">
        <f>IF('3.サラリースケール'!$F11="","",'3.サラリースケール'!$F11)</f>
        <v>5000</v>
      </c>
      <c r="F6" s="367" t="s">
        <v>221</v>
      </c>
      <c r="G6" s="362">
        <f>IF('3.サラリースケール'!$F12="","",'3.サラリースケール'!$F12)</f>
        <v>5000</v>
      </c>
      <c r="H6" s="367" t="s">
        <v>221</v>
      </c>
      <c r="I6" s="362">
        <f>IF('3.サラリースケール'!$F13="","",'3.サラリースケール'!$F13)</f>
        <v>5000</v>
      </c>
      <c r="J6" s="367" t="s">
        <v>221</v>
      </c>
      <c r="K6" s="362">
        <f>IF('3.サラリースケール'!$F14="","",'3.サラリースケール'!$F14)</f>
        <v>5500</v>
      </c>
      <c r="L6" s="367" t="s">
        <v>221</v>
      </c>
      <c r="M6" s="362">
        <f>IF('3.サラリースケール'!$F15="","",'3.サラリースケール'!$F15)</f>
        <v>5500</v>
      </c>
      <c r="N6" s="367" t="s">
        <v>221</v>
      </c>
      <c r="O6" s="362">
        <f>IF('3.サラリースケール'!$F16="","",'3.サラリースケール'!$F16)</f>
        <v>6000</v>
      </c>
      <c r="P6" s="367" t="s">
        <v>221</v>
      </c>
      <c r="Q6" s="362">
        <f>IF('3.サラリースケール'!$F17="","",'3.サラリースケール'!$F17)</f>
        <v>6000</v>
      </c>
      <c r="R6" s="367" t="s">
        <v>221</v>
      </c>
      <c r="S6" s="362">
        <f>IF('3.サラリースケール'!$F18="","",'3.サラリースケール'!$F18)</f>
        <v>6500</v>
      </c>
      <c r="T6" s="367" t="s">
        <v>221</v>
      </c>
      <c r="V6" s="369">
        <f>IF('3.サラリースケール'!$B11="","",'3.サラリースケール'!$B11)</f>
        <v>2</v>
      </c>
      <c r="W6" s="369">
        <f>IF('3.サラリースケール'!$H11="","",'3.サラリースケール'!$H11)</f>
        <v>93360</v>
      </c>
      <c r="X6" s="369">
        <f>IF('3.サラリースケール'!$F11="","",'3.サラリースケール'!$F11)</f>
        <v>5000</v>
      </c>
      <c r="Y6" s="369">
        <f>IF('3.サラリースケール'!$I11="","",'3.サラリースケール'!$I11)</f>
        <v>4</v>
      </c>
      <c r="Z6" s="369">
        <f>IF('3.サラリースケール'!$J11="","",'3.サラリースケール'!$J11)</f>
        <v>113360</v>
      </c>
      <c r="AA6" s="369">
        <f t="shared" ref="AA6:AA13" si="0">IF(V6="","",ROUND(X6*$X$17,-1))</f>
        <v>2500</v>
      </c>
      <c r="AB6" s="369">
        <f>IF('3.サラリースケール'!$K11="","",'3.サラリースケール'!$K11)</f>
        <v>8</v>
      </c>
      <c r="AC6" s="369">
        <f>IF('3.サラリースケール'!$L11="","",'3.サラリースケール'!$L11)</f>
        <v>123360</v>
      </c>
      <c r="AD6" s="369">
        <f t="shared" ref="AD6:AD13" si="1">IF(V6="","",Y6+1)</f>
        <v>5</v>
      </c>
      <c r="AE6" s="369">
        <f t="shared" ref="AE6:AE13" si="2">IF(V6="","",AB6+1)</f>
        <v>9</v>
      </c>
      <c r="AF6" s="369">
        <f>IF('3.サラリースケール'!$G11="","",'3.サラリースケール'!$G11)</f>
        <v>6000</v>
      </c>
    </row>
    <row r="7" spans="1:32" ht="15" customHeight="1" x14ac:dyDescent="0.2">
      <c r="A7" s="9">
        <v>5</v>
      </c>
      <c r="B7" s="370">
        <v>1</v>
      </c>
      <c r="C7" s="371">
        <f>IF('3.サラリースケール'!$H10="","",'3.サラリースケール'!$H10)</f>
        <v>77360</v>
      </c>
      <c r="D7" s="372">
        <v>0</v>
      </c>
      <c r="E7" s="371">
        <f>IF('3.サラリースケール'!$H11="","",'3.サラリースケール'!$H11)</f>
        <v>93360</v>
      </c>
      <c r="F7" s="372">
        <v>0</v>
      </c>
      <c r="G7" s="371">
        <f>IF('3.サラリースケール'!$H12="","",'3.サラリースケール'!$H12)</f>
        <v>109360</v>
      </c>
      <c r="H7" s="372">
        <v>0</v>
      </c>
      <c r="I7" s="371">
        <f>IF('3.サラリースケール'!$H13="","",'3.サラリースケール'!$H13)</f>
        <v>130860</v>
      </c>
      <c r="J7" s="372">
        <v>0</v>
      </c>
      <c r="K7" s="371">
        <f>IF('3.サラリースケール'!$H14="","",'3.サラリースケール'!$H14)</f>
        <v>152860</v>
      </c>
      <c r="L7" s="372">
        <v>0</v>
      </c>
      <c r="M7" s="371">
        <f>IF('3.サラリースケール'!$H15="","",'3.サラリースケール'!$H15)</f>
        <v>182360</v>
      </c>
      <c r="N7" s="372">
        <v>0</v>
      </c>
      <c r="O7" s="371">
        <f>IF('3.サラリースケール'!$H16="","",'3.サラリースケール'!$H16)</f>
        <v>217860</v>
      </c>
      <c r="P7" s="372">
        <v>0</v>
      </c>
      <c r="Q7" s="371">
        <f>IF('3.サラリースケール'!$H17="","",'3.サラリースケール'!$H17)</f>
        <v>258860</v>
      </c>
      <c r="R7" s="372">
        <v>0</v>
      </c>
      <c r="S7" s="371">
        <f>IF('3.サラリースケール'!$H18="","",'3.サラリースケール'!$H18)</f>
        <v>309860</v>
      </c>
      <c r="T7" s="372">
        <v>0</v>
      </c>
      <c r="V7" s="369">
        <f>IF('3.サラリースケール'!$B12="","",'3.サラリースケール'!$B12)</f>
        <v>3</v>
      </c>
      <c r="W7" s="369">
        <f>IF('3.サラリースケール'!$H12="","",'3.サラリースケール'!$H12)</f>
        <v>109360</v>
      </c>
      <c r="X7" s="369">
        <f>IF('3.サラリースケール'!$F12="","",'3.サラリースケール'!$F12)</f>
        <v>5000</v>
      </c>
      <c r="Y7" s="369">
        <f>IF('3.サラリースケール'!$I12="","",'3.サラリースケール'!$I12)</f>
        <v>6</v>
      </c>
      <c r="Z7" s="369">
        <f>IF('3.サラリースケール'!$J12="","",'3.サラリースケール'!$J12)</f>
        <v>139360</v>
      </c>
      <c r="AA7" s="369">
        <f t="shared" si="0"/>
        <v>2500</v>
      </c>
      <c r="AB7" s="369">
        <f>IF('3.サラリースケール'!$K12="","",'3.サラリースケール'!$K12)</f>
        <v>12</v>
      </c>
      <c r="AC7" s="369">
        <f>IF('3.サラリースケール'!$L12="","",'3.サラリースケール'!$L12)</f>
        <v>154360</v>
      </c>
      <c r="AD7" s="369">
        <f t="shared" si="1"/>
        <v>7</v>
      </c>
      <c r="AE7" s="369">
        <f t="shared" si="2"/>
        <v>13</v>
      </c>
      <c r="AF7" s="369">
        <f>IF('3.サラリースケール'!$G12="","",'3.サラリースケール'!$G12)</f>
        <v>6000</v>
      </c>
    </row>
    <row r="8" spans="1:32" ht="15" customHeight="1" x14ac:dyDescent="0.2">
      <c r="A8" s="9">
        <v>6</v>
      </c>
      <c r="B8" s="373">
        <v>2</v>
      </c>
      <c r="C8" s="374">
        <f>IF(D8="","",C7+D8)</f>
        <v>82360</v>
      </c>
      <c r="D8" s="374">
        <f>IF($B8&lt;=$AD$5,$X$5,IF($B8&lt;=$AE$5,$AA$5,""))</f>
        <v>5000</v>
      </c>
      <c r="E8" s="374">
        <f>IF(F8="","",E7+F8)</f>
        <v>98360</v>
      </c>
      <c r="F8" s="374">
        <f>IF($B8&lt;=$AD$6,$X$6,IF($B8&lt;=$AE$6,$AA$6,""))</f>
        <v>5000</v>
      </c>
      <c r="G8" s="374">
        <f>IF(H8="","",G7+H8)</f>
        <v>114360</v>
      </c>
      <c r="H8" s="374">
        <f>IF($B8&lt;=$AD$7,$X$7,IF($B8&lt;=$AE$7,$AA$7,""))</f>
        <v>5000</v>
      </c>
      <c r="I8" s="374">
        <f>IF(J8="","",I7+J8)</f>
        <v>135860</v>
      </c>
      <c r="J8" s="374">
        <f>IF($B8&lt;=$AD$8,$X$8,IF($B8&lt;=$AE$8,$AA$8,""))</f>
        <v>5000</v>
      </c>
      <c r="K8" s="374">
        <f>IF(L8="","",K7+L8)</f>
        <v>158360</v>
      </c>
      <c r="L8" s="374">
        <f>IF($B8&lt;=$AD$9,$X$9,IF($B8&lt;=$AE$9,$AA$9,""))</f>
        <v>5500</v>
      </c>
      <c r="M8" s="374">
        <f>IF(N8="","",M7+N8)</f>
        <v>187860</v>
      </c>
      <c r="N8" s="374">
        <f>IF($B8&lt;=$AD$10,$X$10,IF($B8&lt;=$AE$10,$AA$10,""))</f>
        <v>5500</v>
      </c>
      <c r="O8" s="374">
        <f>IF(P8="","",O7+P8)</f>
        <v>223860</v>
      </c>
      <c r="P8" s="374">
        <f>IF($B8&lt;=$AD$11,$X$11,IF($B8&lt;=$AE$11,$AA$11,""))</f>
        <v>6000</v>
      </c>
      <c r="Q8" s="374">
        <f>IF(R8="","",Q7+R8)</f>
        <v>264860</v>
      </c>
      <c r="R8" s="374">
        <f>IF($B8&lt;=$AD$12,$X$12,IF($B8&lt;=$AE$12,$AA$12,""))</f>
        <v>6000</v>
      </c>
      <c r="S8" s="374">
        <f>IF(T8="","",S7+T8)</f>
        <v>316360</v>
      </c>
      <c r="T8" s="374">
        <f>IF($B8&lt;=$AD$13,$X$13,IF($B8&lt;=$AE$13,$AA$13,""))</f>
        <v>6500</v>
      </c>
      <c r="V8" s="369">
        <f>IF('3.サラリースケール'!$B13="","",'3.サラリースケール'!$B13)</f>
        <v>4</v>
      </c>
      <c r="W8" s="369">
        <f>IF('3.サラリースケール'!$H13="","",'3.サラリースケール'!$H13)</f>
        <v>130860</v>
      </c>
      <c r="X8" s="369">
        <f>IF('3.サラリースケール'!$F13="","",'3.サラリースケール'!$F13)</f>
        <v>5000</v>
      </c>
      <c r="Y8" s="369">
        <f>IF('3.サラリースケール'!$I13="","",'3.サラリースケール'!$I13)</f>
        <v>6</v>
      </c>
      <c r="Z8" s="369">
        <f>IF('3.サラリースケール'!$J13="","",'3.サラリースケール'!$J13)</f>
        <v>160860</v>
      </c>
      <c r="AA8" s="369">
        <f t="shared" si="0"/>
        <v>2500</v>
      </c>
      <c r="AB8" s="369">
        <f>IF('3.サラリースケール'!$K13="","",'3.サラリースケール'!$K13)</f>
        <v>15</v>
      </c>
      <c r="AC8" s="369">
        <f>IF('3.サラリースケール'!$L13="","",'3.サラリースケール'!$L13)</f>
        <v>183360</v>
      </c>
      <c r="AD8" s="369">
        <f t="shared" si="1"/>
        <v>7</v>
      </c>
      <c r="AE8" s="369">
        <f t="shared" si="2"/>
        <v>16</v>
      </c>
      <c r="AF8" s="369">
        <f>IF('3.サラリースケール'!$G13="","",'3.サラリースケール'!$G13)</f>
        <v>6500</v>
      </c>
    </row>
    <row r="9" spans="1:32" ht="15" customHeight="1" x14ac:dyDescent="0.2">
      <c r="A9" s="9">
        <v>7</v>
      </c>
      <c r="B9" s="373">
        <v>3</v>
      </c>
      <c r="C9" s="374">
        <f t="shared" ref="C9:C36" si="3">IF(D9="","",C8+D9)</f>
        <v>87360</v>
      </c>
      <c r="D9" s="374">
        <f t="shared" ref="D9:D36" si="4">IF($B9&lt;=$AD$5,$X$5,IF($B9&lt;=$AE$5,$AA$5,""))</f>
        <v>5000</v>
      </c>
      <c r="E9" s="374">
        <f t="shared" ref="E9:E36" si="5">IF(F9="","",E8+F9)</f>
        <v>103360</v>
      </c>
      <c r="F9" s="374">
        <f t="shared" ref="F9:F36" si="6">IF($B9&lt;=$AD$6,$X$6,IF($B9&lt;=$AE$6,$AA$6,""))</f>
        <v>5000</v>
      </c>
      <c r="G9" s="374">
        <f t="shared" ref="G9:G36" si="7">IF(H9="","",G8+H9)</f>
        <v>119360</v>
      </c>
      <c r="H9" s="374">
        <f t="shared" ref="H9:H36" si="8">IF($B9&lt;=$AD$7,$X$7,IF($B9&lt;=$AE$7,$AA$7,""))</f>
        <v>5000</v>
      </c>
      <c r="I9" s="374">
        <f t="shared" ref="I9:I36" si="9">IF(J9="","",I8+J9)</f>
        <v>140860</v>
      </c>
      <c r="J9" s="374">
        <f t="shared" ref="J9:J36" si="10">IF($B9&lt;=$AD$8,$X$8,IF($B9&lt;=$AE$8,$AA$8,""))</f>
        <v>5000</v>
      </c>
      <c r="K9" s="374">
        <f t="shared" ref="K9:K36" si="11">IF(L9="","",K8+L9)</f>
        <v>163860</v>
      </c>
      <c r="L9" s="374">
        <f t="shared" ref="L9:L36" si="12">IF($B9&lt;=$AD$9,$X$9,IF($B9&lt;=$AE$9,$AA$9,""))</f>
        <v>5500</v>
      </c>
      <c r="M9" s="374">
        <f t="shared" ref="M9:M36" si="13">IF(N9="","",M8+N9)</f>
        <v>193360</v>
      </c>
      <c r="N9" s="374">
        <f t="shared" ref="N9:N36" si="14">IF($B9&lt;=$AD$10,$X$10,IF($B9&lt;=$AE$10,$AA$10,""))</f>
        <v>5500</v>
      </c>
      <c r="O9" s="374">
        <f t="shared" ref="O9:O36" si="15">IF(P9="","",O8+P9)</f>
        <v>229860</v>
      </c>
      <c r="P9" s="374">
        <f t="shared" ref="P9:P36" si="16">IF($B9&lt;=$AD$11,$X$11,IF($B9&lt;=$AE$11,$AA$11,""))</f>
        <v>6000</v>
      </c>
      <c r="Q9" s="374">
        <f t="shared" ref="Q9:Q36" si="17">IF(R9="","",Q8+R9)</f>
        <v>270860</v>
      </c>
      <c r="R9" s="375">
        <f t="shared" ref="R9:R36" si="18">IF($B9&lt;=$AD$12,$X$12,IF($B9&lt;=$AE$12,$AA$12,""))</f>
        <v>6000</v>
      </c>
      <c r="S9" s="374">
        <f t="shared" ref="S9:S36" si="19">IF(T9="","",S8+T9)</f>
        <v>322860</v>
      </c>
      <c r="T9" s="375">
        <f t="shared" ref="T9:T36" si="20">IF($B9&lt;=$AD$13,$X$13,IF($B9&lt;=$AE$13,$AA$13,""))</f>
        <v>6500</v>
      </c>
      <c r="V9" s="369">
        <f>IF('3.サラリースケール'!$B14="","",'3.サラリースケール'!$B14)</f>
        <v>5</v>
      </c>
      <c r="W9" s="369">
        <f>IF('3.サラリースケール'!$H14="","",'3.サラリースケール'!$H14)</f>
        <v>152860</v>
      </c>
      <c r="X9" s="369">
        <f>IF('3.サラリースケール'!$F14="","",'3.サラリースケール'!$F14)</f>
        <v>5500</v>
      </c>
      <c r="Y9" s="369">
        <f>IF('3.サラリースケール'!$I14="","",'3.サラリースケール'!$I14)</f>
        <v>8</v>
      </c>
      <c r="Z9" s="369">
        <f>IF('3.サラリースケール'!$J14="","",'3.サラリースケール'!$J14)</f>
        <v>196860</v>
      </c>
      <c r="AA9" s="369">
        <f t="shared" si="0"/>
        <v>2750</v>
      </c>
      <c r="AB9" s="369">
        <f>IF('3.サラリースケール'!$K14="","",'3.サラリースケール'!$K14)</f>
        <v>15</v>
      </c>
      <c r="AC9" s="369">
        <f>IF('3.サラリースケール'!$L14="","",'3.サラリースケール'!$L14)</f>
        <v>216110</v>
      </c>
      <c r="AD9" s="369">
        <f t="shared" si="1"/>
        <v>9</v>
      </c>
      <c r="AE9" s="369">
        <f t="shared" si="2"/>
        <v>16</v>
      </c>
      <c r="AF9" s="369">
        <f>IF('3.サラリースケール'!$G14="","",'3.サラリースケール'!$G14)</f>
        <v>7000</v>
      </c>
    </row>
    <row r="10" spans="1:32" ht="15" customHeight="1" x14ac:dyDescent="0.2">
      <c r="A10" s="9">
        <v>8</v>
      </c>
      <c r="B10" s="373">
        <v>4</v>
      </c>
      <c r="C10" s="374">
        <f t="shared" si="3"/>
        <v>92360</v>
      </c>
      <c r="D10" s="374">
        <f t="shared" si="4"/>
        <v>5000</v>
      </c>
      <c r="E10" s="374">
        <f t="shared" si="5"/>
        <v>108360</v>
      </c>
      <c r="F10" s="374">
        <f t="shared" si="6"/>
        <v>5000</v>
      </c>
      <c r="G10" s="374">
        <f t="shared" si="7"/>
        <v>124360</v>
      </c>
      <c r="H10" s="374">
        <f t="shared" si="8"/>
        <v>5000</v>
      </c>
      <c r="I10" s="374">
        <f t="shared" si="9"/>
        <v>145860</v>
      </c>
      <c r="J10" s="374">
        <f t="shared" si="10"/>
        <v>5000</v>
      </c>
      <c r="K10" s="374">
        <f t="shared" si="11"/>
        <v>169360</v>
      </c>
      <c r="L10" s="374">
        <f t="shared" si="12"/>
        <v>5500</v>
      </c>
      <c r="M10" s="374">
        <f t="shared" si="13"/>
        <v>198860</v>
      </c>
      <c r="N10" s="374">
        <f t="shared" si="14"/>
        <v>5500</v>
      </c>
      <c r="O10" s="374">
        <f t="shared" si="15"/>
        <v>235860</v>
      </c>
      <c r="P10" s="374">
        <f t="shared" si="16"/>
        <v>6000</v>
      </c>
      <c r="Q10" s="374">
        <f t="shared" si="17"/>
        <v>276860</v>
      </c>
      <c r="R10" s="375">
        <f t="shared" si="18"/>
        <v>6000</v>
      </c>
      <c r="S10" s="374">
        <f t="shared" si="19"/>
        <v>329360</v>
      </c>
      <c r="T10" s="375">
        <f t="shared" si="20"/>
        <v>6500</v>
      </c>
      <c r="V10" s="369">
        <f>IF('3.サラリースケール'!$B15="","",'3.サラリースケール'!$B15)</f>
        <v>6</v>
      </c>
      <c r="W10" s="369">
        <f>IF('3.サラリースケール'!$H15="","",'3.サラリースケール'!$H15)</f>
        <v>182360</v>
      </c>
      <c r="X10" s="369">
        <f>IF('3.サラリースケール'!$F15="","",'3.サラリースケール'!$F15)</f>
        <v>5500</v>
      </c>
      <c r="Y10" s="369">
        <f>IF('3.サラリースケール'!$I15="","",'3.サラリースケール'!$I15)</f>
        <v>10</v>
      </c>
      <c r="Z10" s="369">
        <f>IF('3.サラリースケール'!$J15="","",'3.サラリースケール'!$J15)</f>
        <v>237360</v>
      </c>
      <c r="AA10" s="369">
        <f t="shared" si="0"/>
        <v>2750</v>
      </c>
      <c r="AB10" s="369">
        <f>IF('3.サラリースケール'!$K15="","",'3.サラリースケール'!$K15)</f>
        <v>20</v>
      </c>
      <c r="AC10" s="369">
        <f>IF('3.サラリースケール'!$L15="","",'3.サラリースケール'!$L15)</f>
        <v>264860</v>
      </c>
      <c r="AD10" s="369">
        <f t="shared" si="1"/>
        <v>11</v>
      </c>
      <c r="AE10" s="369">
        <f t="shared" si="2"/>
        <v>21</v>
      </c>
      <c r="AF10" s="369">
        <f>IF('3.サラリースケール'!$G15="","",'3.サラリースケール'!$G15)</f>
        <v>7500</v>
      </c>
    </row>
    <row r="11" spans="1:32" ht="15" customHeight="1" x14ac:dyDescent="0.2">
      <c r="A11" s="9">
        <v>9</v>
      </c>
      <c r="B11" s="373">
        <v>5</v>
      </c>
      <c r="C11" s="374">
        <f t="shared" si="3"/>
        <v>97360</v>
      </c>
      <c r="D11" s="374">
        <f t="shared" si="4"/>
        <v>5000</v>
      </c>
      <c r="E11" s="374">
        <f t="shared" si="5"/>
        <v>113360</v>
      </c>
      <c r="F11" s="374">
        <f t="shared" si="6"/>
        <v>5000</v>
      </c>
      <c r="G11" s="374">
        <f t="shared" si="7"/>
        <v>129360</v>
      </c>
      <c r="H11" s="374">
        <f t="shared" si="8"/>
        <v>5000</v>
      </c>
      <c r="I11" s="374">
        <f t="shared" si="9"/>
        <v>150860</v>
      </c>
      <c r="J11" s="374">
        <f t="shared" si="10"/>
        <v>5000</v>
      </c>
      <c r="K11" s="374">
        <f t="shared" si="11"/>
        <v>174860</v>
      </c>
      <c r="L11" s="374">
        <f t="shared" si="12"/>
        <v>5500</v>
      </c>
      <c r="M11" s="374">
        <f t="shared" si="13"/>
        <v>204360</v>
      </c>
      <c r="N11" s="374">
        <f t="shared" si="14"/>
        <v>5500</v>
      </c>
      <c r="O11" s="374">
        <f t="shared" si="15"/>
        <v>241860</v>
      </c>
      <c r="P11" s="374">
        <f t="shared" si="16"/>
        <v>6000</v>
      </c>
      <c r="Q11" s="374">
        <f t="shared" si="17"/>
        <v>282860</v>
      </c>
      <c r="R11" s="375">
        <f t="shared" si="18"/>
        <v>6000</v>
      </c>
      <c r="S11" s="374">
        <f t="shared" si="19"/>
        <v>335860</v>
      </c>
      <c r="T11" s="375">
        <f t="shared" si="20"/>
        <v>6500</v>
      </c>
      <c r="V11" s="369">
        <f>IF('3.サラリースケール'!$B16="","",'3.サラリースケール'!$B16)</f>
        <v>7</v>
      </c>
      <c r="W11" s="369">
        <f>IF('3.サラリースケール'!$H16="","",'3.サラリースケール'!$H16)</f>
        <v>217860</v>
      </c>
      <c r="X11" s="369">
        <f>IF('3.サラリースケール'!$F16="","",'3.サラリースケール'!$F16)</f>
        <v>6000</v>
      </c>
      <c r="Y11" s="369">
        <f>IF('3.サラリースケール'!$I16="","",'3.サラリースケール'!$I16)</f>
        <v>10</v>
      </c>
      <c r="Z11" s="369">
        <f>IF('3.サラリースケール'!$J16="","",'3.サラリースケール'!$J16)</f>
        <v>277860</v>
      </c>
      <c r="AA11" s="369">
        <f t="shared" si="0"/>
        <v>3000</v>
      </c>
      <c r="AB11" s="369">
        <f>IF('3.サラリースケール'!$K16="","",'3.サラリースケール'!$K16)</f>
        <v>20</v>
      </c>
      <c r="AC11" s="369">
        <f>IF('3.サラリースケール'!$L16="","",'3.サラリースケール'!$L16)</f>
        <v>307860</v>
      </c>
      <c r="AD11" s="369">
        <f t="shared" si="1"/>
        <v>11</v>
      </c>
      <c r="AE11" s="369">
        <f t="shared" si="2"/>
        <v>21</v>
      </c>
      <c r="AF11" s="369">
        <f>IF('3.サラリースケール'!$G16="","",'3.サラリースケール'!$G16)</f>
        <v>8000</v>
      </c>
    </row>
    <row r="12" spans="1:32" ht="15" customHeight="1" x14ac:dyDescent="0.2">
      <c r="A12" s="9">
        <v>10</v>
      </c>
      <c r="B12" s="373">
        <v>6</v>
      </c>
      <c r="C12" s="374">
        <f t="shared" si="3"/>
        <v>99860</v>
      </c>
      <c r="D12" s="374">
        <f t="shared" si="4"/>
        <v>2500</v>
      </c>
      <c r="E12" s="374">
        <f t="shared" si="5"/>
        <v>115860</v>
      </c>
      <c r="F12" s="374">
        <f t="shared" si="6"/>
        <v>2500</v>
      </c>
      <c r="G12" s="374">
        <f t="shared" si="7"/>
        <v>134360</v>
      </c>
      <c r="H12" s="374">
        <f t="shared" si="8"/>
        <v>5000</v>
      </c>
      <c r="I12" s="374">
        <f t="shared" si="9"/>
        <v>155860</v>
      </c>
      <c r="J12" s="374">
        <f t="shared" si="10"/>
        <v>5000</v>
      </c>
      <c r="K12" s="374">
        <f t="shared" si="11"/>
        <v>180360</v>
      </c>
      <c r="L12" s="374">
        <f t="shared" si="12"/>
        <v>5500</v>
      </c>
      <c r="M12" s="374">
        <f t="shared" si="13"/>
        <v>209860</v>
      </c>
      <c r="N12" s="374">
        <f t="shared" si="14"/>
        <v>5500</v>
      </c>
      <c r="O12" s="374">
        <f t="shared" si="15"/>
        <v>247860</v>
      </c>
      <c r="P12" s="374">
        <f t="shared" si="16"/>
        <v>6000</v>
      </c>
      <c r="Q12" s="374">
        <f t="shared" si="17"/>
        <v>288860</v>
      </c>
      <c r="R12" s="375">
        <f t="shared" si="18"/>
        <v>6000</v>
      </c>
      <c r="S12" s="374">
        <f t="shared" si="19"/>
        <v>342360</v>
      </c>
      <c r="T12" s="375">
        <f t="shared" si="20"/>
        <v>6500</v>
      </c>
      <c r="V12" s="369">
        <f>IF('3.サラリースケール'!$B17="","",'3.サラリースケール'!$B17)</f>
        <v>8</v>
      </c>
      <c r="W12" s="369">
        <f>IF('3.サラリースケール'!$H17="","",'3.サラリースケール'!$H17)</f>
        <v>258860</v>
      </c>
      <c r="X12" s="369">
        <f>IF('3.サラリースケール'!$F17="","",'3.サラリースケール'!$F17)</f>
        <v>6000</v>
      </c>
      <c r="Y12" s="369">
        <f>IF('3.サラリースケール'!$I17="","",'3.サラリースケール'!$I17)</f>
        <v>12</v>
      </c>
      <c r="Z12" s="369">
        <f>IF('3.サラリースケール'!$J17="","",'3.サラリースケール'!$J17)</f>
        <v>330860</v>
      </c>
      <c r="AA12" s="369">
        <f t="shared" si="0"/>
        <v>3000</v>
      </c>
      <c r="AB12" s="369">
        <f>IF('3.サラリースケール'!$K17="","",'3.サラリースケール'!$K17)</f>
        <v>20</v>
      </c>
      <c r="AC12" s="369">
        <f>IF('3.サラリースケール'!$L17="","",'3.サラリースケール'!$L17)</f>
        <v>354860</v>
      </c>
      <c r="AD12" s="369">
        <f t="shared" si="1"/>
        <v>13</v>
      </c>
      <c r="AE12" s="369">
        <f t="shared" si="2"/>
        <v>21</v>
      </c>
      <c r="AF12" s="369">
        <f>IF('3.サラリースケール'!$G17="","",'3.サラリースケール'!$G17)</f>
        <v>11000</v>
      </c>
    </row>
    <row r="13" spans="1:32" ht="15" customHeight="1" x14ac:dyDescent="0.2">
      <c r="A13" s="9">
        <v>11</v>
      </c>
      <c r="B13" s="373">
        <v>7</v>
      </c>
      <c r="C13" s="374">
        <f t="shared" si="3"/>
        <v>102360</v>
      </c>
      <c r="D13" s="374">
        <f t="shared" si="4"/>
        <v>2500</v>
      </c>
      <c r="E13" s="374">
        <f t="shared" si="5"/>
        <v>118360</v>
      </c>
      <c r="F13" s="374">
        <f t="shared" si="6"/>
        <v>2500</v>
      </c>
      <c r="G13" s="374">
        <f t="shared" si="7"/>
        <v>139360</v>
      </c>
      <c r="H13" s="374">
        <f t="shared" si="8"/>
        <v>5000</v>
      </c>
      <c r="I13" s="374">
        <f t="shared" si="9"/>
        <v>160860</v>
      </c>
      <c r="J13" s="374">
        <f t="shared" si="10"/>
        <v>5000</v>
      </c>
      <c r="K13" s="374">
        <f t="shared" si="11"/>
        <v>185860</v>
      </c>
      <c r="L13" s="374">
        <f t="shared" si="12"/>
        <v>5500</v>
      </c>
      <c r="M13" s="374">
        <f t="shared" si="13"/>
        <v>215360</v>
      </c>
      <c r="N13" s="374">
        <f t="shared" si="14"/>
        <v>5500</v>
      </c>
      <c r="O13" s="374">
        <f t="shared" si="15"/>
        <v>253860</v>
      </c>
      <c r="P13" s="374">
        <f t="shared" si="16"/>
        <v>6000</v>
      </c>
      <c r="Q13" s="374">
        <f t="shared" si="17"/>
        <v>294860</v>
      </c>
      <c r="R13" s="375">
        <f t="shared" si="18"/>
        <v>6000</v>
      </c>
      <c r="S13" s="374">
        <f t="shared" si="19"/>
        <v>348860</v>
      </c>
      <c r="T13" s="375">
        <f t="shared" si="20"/>
        <v>6500</v>
      </c>
      <c r="V13" s="376">
        <f>IF('3.サラリースケール'!$B18="","",'3.サラリースケール'!$B18)</f>
        <v>9</v>
      </c>
      <c r="W13" s="376">
        <f>IF('3.サラリースケール'!$H18="","",'3.サラリースケール'!$H18)</f>
        <v>309860</v>
      </c>
      <c r="X13" s="376">
        <f>IF('3.サラリースケール'!$F18="","",'3.サラリースケール'!$F18)</f>
        <v>6500</v>
      </c>
      <c r="Y13" s="376">
        <f>IF('3.サラリースケール'!$I18="","",'3.サラリースケール'!$I18)</f>
        <v>12</v>
      </c>
      <c r="Z13" s="376">
        <f>IF('3.サラリースケール'!$J18="","",'3.サラリースケール'!$J18)</f>
        <v>387860</v>
      </c>
      <c r="AA13" s="376">
        <f t="shared" si="0"/>
        <v>3250</v>
      </c>
      <c r="AB13" s="376">
        <f>IF('3.サラリースケール'!$K18="","",'3.サラリースケール'!$K18)</f>
        <v>20</v>
      </c>
      <c r="AC13" s="376">
        <f>IF('3.サラリースケール'!$L18="","",'3.サラリースケール'!$L18)</f>
        <v>413860</v>
      </c>
      <c r="AD13" s="376">
        <f t="shared" si="1"/>
        <v>13</v>
      </c>
      <c r="AE13" s="376">
        <f t="shared" si="2"/>
        <v>21</v>
      </c>
      <c r="AF13" s="376">
        <f>IF('3.サラリースケール'!$G18="","",'3.サラリースケール'!$G18)</f>
        <v>15000</v>
      </c>
    </row>
    <row r="14" spans="1:32" ht="15" customHeight="1" x14ac:dyDescent="0.2">
      <c r="A14" s="9">
        <v>12</v>
      </c>
      <c r="B14" s="373">
        <v>8</v>
      </c>
      <c r="C14" s="374">
        <f t="shared" si="3"/>
        <v>104860</v>
      </c>
      <c r="D14" s="374">
        <f t="shared" si="4"/>
        <v>2500</v>
      </c>
      <c r="E14" s="374">
        <f t="shared" si="5"/>
        <v>120860</v>
      </c>
      <c r="F14" s="374">
        <f t="shared" si="6"/>
        <v>2500</v>
      </c>
      <c r="G14" s="374">
        <f t="shared" si="7"/>
        <v>141860</v>
      </c>
      <c r="H14" s="374">
        <f t="shared" si="8"/>
        <v>2500</v>
      </c>
      <c r="I14" s="374">
        <f t="shared" si="9"/>
        <v>163360</v>
      </c>
      <c r="J14" s="374">
        <f t="shared" si="10"/>
        <v>2500</v>
      </c>
      <c r="K14" s="374">
        <f t="shared" si="11"/>
        <v>191360</v>
      </c>
      <c r="L14" s="374">
        <f t="shared" si="12"/>
        <v>5500</v>
      </c>
      <c r="M14" s="374">
        <f t="shared" si="13"/>
        <v>220860</v>
      </c>
      <c r="N14" s="374">
        <f t="shared" si="14"/>
        <v>5500</v>
      </c>
      <c r="O14" s="374">
        <f t="shared" si="15"/>
        <v>259860</v>
      </c>
      <c r="P14" s="374">
        <f t="shared" si="16"/>
        <v>6000</v>
      </c>
      <c r="Q14" s="374">
        <f t="shared" si="17"/>
        <v>300860</v>
      </c>
      <c r="R14" s="375">
        <f t="shared" si="18"/>
        <v>6000</v>
      </c>
      <c r="S14" s="374">
        <f t="shared" si="19"/>
        <v>355360</v>
      </c>
      <c r="T14" s="375">
        <f t="shared" si="20"/>
        <v>6500</v>
      </c>
    </row>
    <row r="15" spans="1:32" ht="15" customHeight="1" thickBot="1" x14ac:dyDescent="0.25">
      <c r="A15" s="9">
        <v>13</v>
      </c>
      <c r="B15" s="373">
        <v>9</v>
      </c>
      <c r="C15" s="374">
        <f t="shared" si="3"/>
        <v>107360</v>
      </c>
      <c r="D15" s="374">
        <f t="shared" si="4"/>
        <v>2500</v>
      </c>
      <c r="E15" s="374">
        <f t="shared" si="5"/>
        <v>123360</v>
      </c>
      <c r="F15" s="374">
        <f t="shared" si="6"/>
        <v>2500</v>
      </c>
      <c r="G15" s="374">
        <f t="shared" si="7"/>
        <v>144360</v>
      </c>
      <c r="H15" s="374">
        <f t="shared" si="8"/>
        <v>2500</v>
      </c>
      <c r="I15" s="374">
        <f t="shared" si="9"/>
        <v>165860</v>
      </c>
      <c r="J15" s="374">
        <f t="shared" si="10"/>
        <v>2500</v>
      </c>
      <c r="K15" s="374">
        <f t="shared" si="11"/>
        <v>196860</v>
      </c>
      <c r="L15" s="374">
        <f t="shared" si="12"/>
        <v>5500</v>
      </c>
      <c r="M15" s="374">
        <f t="shared" si="13"/>
        <v>226360</v>
      </c>
      <c r="N15" s="374">
        <f t="shared" si="14"/>
        <v>5500</v>
      </c>
      <c r="O15" s="374">
        <f t="shared" si="15"/>
        <v>265860</v>
      </c>
      <c r="P15" s="374">
        <f t="shared" si="16"/>
        <v>6000</v>
      </c>
      <c r="Q15" s="374">
        <f t="shared" si="17"/>
        <v>306860</v>
      </c>
      <c r="R15" s="375">
        <f t="shared" si="18"/>
        <v>6000</v>
      </c>
      <c r="S15" s="374">
        <f t="shared" si="19"/>
        <v>361860</v>
      </c>
      <c r="T15" s="375">
        <f t="shared" si="20"/>
        <v>6500</v>
      </c>
      <c r="V15" s="377"/>
      <c r="W15" s="378"/>
      <c r="X15" s="378" t="s">
        <v>223</v>
      </c>
      <c r="AC15" s="379" t="s">
        <v>224</v>
      </c>
    </row>
    <row r="16" spans="1:32" ht="15" customHeight="1" x14ac:dyDescent="0.2">
      <c r="A16" s="9">
        <v>14</v>
      </c>
      <c r="B16" s="373">
        <v>10</v>
      </c>
      <c r="C16" s="374" t="str">
        <f t="shared" si="3"/>
        <v/>
      </c>
      <c r="D16" s="374" t="str">
        <f t="shared" si="4"/>
        <v/>
      </c>
      <c r="E16" s="374" t="str">
        <f t="shared" si="5"/>
        <v/>
      </c>
      <c r="F16" s="374" t="str">
        <f t="shared" si="6"/>
        <v/>
      </c>
      <c r="G16" s="374">
        <f t="shared" si="7"/>
        <v>146860</v>
      </c>
      <c r="H16" s="374">
        <f t="shared" si="8"/>
        <v>2500</v>
      </c>
      <c r="I16" s="374">
        <f t="shared" si="9"/>
        <v>168360</v>
      </c>
      <c r="J16" s="374">
        <f t="shared" si="10"/>
        <v>2500</v>
      </c>
      <c r="K16" s="374">
        <f t="shared" si="11"/>
        <v>199610</v>
      </c>
      <c r="L16" s="374">
        <f t="shared" si="12"/>
        <v>2750</v>
      </c>
      <c r="M16" s="374">
        <f t="shared" si="13"/>
        <v>231860</v>
      </c>
      <c r="N16" s="374">
        <f t="shared" si="14"/>
        <v>5500</v>
      </c>
      <c r="O16" s="374">
        <f t="shared" si="15"/>
        <v>271860</v>
      </c>
      <c r="P16" s="374">
        <f t="shared" si="16"/>
        <v>6000</v>
      </c>
      <c r="Q16" s="374">
        <f t="shared" si="17"/>
        <v>312860</v>
      </c>
      <c r="R16" s="375">
        <f t="shared" si="18"/>
        <v>6000</v>
      </c>
      <c r="S16" s="374">
        <f t="shared" si="19"/>
        <v>368360</v>
      </c>
      <c r="T16" s="375">
        <f t="shared" si="20"/>
        <v>6500</v>
      </c>
      <c r="V16" s="380"/>
      <c r="W16" s="381"/>
      <c r="X16" s="588" t="s">
        <v>213</v>
      </c>
      <c r="Y16" s="589"/>
      <c r="Z16" s="590"/>
      <c r="AC16" s="382" t="s">
        <v>225</v>
      </c>
      <c r="AD16" s="8"/>
    </row>
    <row r="17" spans="1:29" ht="15" customHeight="1" thickBot="1" x14ac:dyDescent="0.25">
      <c r="A17" s="9">
        <v>15</v>
      </c>
      <c r="B17" s="373">
        <v>11</v>
      </c>
      <c r="C17" s="374" t="str">
        <f t="shared" si="3"/>
        <v/>
      </c>
      <c r="D17" s="374" t="str">
        <f t="shared" si="4"/>
        <v/>
      </c>
      <c r="E17" s="374" t="str">
        <f t="shared" si="5"/>
        <v/>
      </c>
      <c r="F17" s="374" t="str">
        <f t="shared" si="6"/>
        <v/>
      </c>
      <c r="G17" s="374">
        <f t="shared" si="7"/>
        <v>149360</v>
      </c>
      <c r="H17" s="374">
        <f t="shared" si="8"/>
        <v>2500</v>
      </c>
      <c r="I17" s="374">
        <f t="shared" si="9"/>
        <v>170860</v>
      </c>
      <c r="J17" s="374">
        <f t="shared" si="10"/>
        <v>2500</v>
      </c>
      <c r="K17" s="374">
        <f t="shared" si="11"/>
        <v>202360</v>
      </c>
      <c r="L17" s="374">
        <f t="shared" si="12"/>
        <v>2750</v>
      </c>
      <c r="M17" s="374">
        <f t="shared" si="13"/>
        <v>237360</v>
      </c>
      <c r="N17" s="374">
        <f t="shared" si="14"/>
        <v>5500</v>
      </c>
      <c r="O17" s="374">
        <f t="shared" si="15"/>
        <v>277860</v>
      </c>
      <c r="P17" s="374">
        <f t="shared" si="16"/>
        <v>6000</v>
      </c>
      <c r="Q17" s="374">
        <f t="shared" si="17"/>
        <v>318860</v>
      </c>
      <c r="R17" s="375">
        <f t="shared" si="18"/>
        <v>6000</v>
      </c>
      <c r="S17" s="374">
        <f t="shared" si="19"/>
        <v>374860</v>
      </c>
      <c r="T17" s="375">
        <f t="shared" si="20"/>
        <v>6500</v>
      </c>
      <c r="V17" s="383"/>
      <c r="W17" s="384"/>
      <c r="X17" s="591">
        <f>IF('3.サラリースケール'!$E$21="","",'3.サラリースケール'!$E$21)</f>
        <v>0.5</v>
      </c>
      <c r="Y17" s="592" t="str">
        <f>IF('3.サラリースケール'!$H22="","",'3.サラリースケール'!$H22)</f>
        <v/>
      </c>
      <c r="Z17" s="593" t="str">
        <f>IF('3.サラリースケール'!$H22="","",'3.サラリースケール'!$H22)</f>
        <v/>
      </c>
    </row>
    <row r="18" spans="1:29" ht="15" customHeight="1" x14ac:dyDescent="0.2">
      <c r="A18" s="9">
        <v>16</v>
      </c>
      <c r="B18" s="373">
        <v>12</v>
      </c>
      <c r="C18" s="374" t="str">
        <f t="shared" si="3"/>
        <v/>
      </c>
      <c r="D18" s="374" t="str">
        <f t="shared" si="4"/>
        <v/>
      </c>
      <c r="E18" s="374" t="str">
        <f t="shared" si="5"/>
        <v/>
      </c>
      <c r="F18" s="374" t="str">
        <f t="shared" si="6"/>
        <v/>
      </c>
      <c r="G18" s="374">
        <f t="shared" si="7"/>
        <v>151860</v>
      </c>
      <c r="H18" s="374">
        <f t="shared" si="8"/>
        <v>2500</v>
      </c>
      <c r="I18" s="374">
        <f t="shared" si="9"/>
        <v>173360</v>
      </c>
      <c r="J18" s="374">
        <f t="shared" si="10"/>
        <v>2500</v>
      </c>
      <c r="K18" s="374">
        <f t="shared" si="11"/>
        <v>205110</v>
      </c>
      <c r="L18" s="374">
        <f t="shared" si="12"/>
        <v>2750</v>
      </c>
      <c r="M18" s="374">
        <f t="shared" si="13"/>
        <v>240110</v>
      </c>
      <c r="N18" s="374">
        <f t="shared" si="14"/>
        <v>2750</v>
      </c>
      <c r="O18" s="374">
        <f t="shared" si="15"/>
        <v>280860</v>
      </c>
      <c r="P18" s="374">
        <f t="shared" si="16"/>
        <v>3000</v>
      </c>
      <c r="Q18" s="374">
        <f t="shared" si="17"/>
        <v>324860</v>
      </c>
      <c r="R18" s="375">
        <f t="shared" si="18"/>
        <v>6000</v>
      </c>
      <c r="S18" s="374">
        <f t="shared" si="19"/>
        <v>381360</v>
      </c>
      <c r="T18" s="375">
        <f t="shared" si="20"/>
        <v>6500</v>
      </c>
    </row>
    <row r="19" spans="1:29" ht="15" customHeight="1" x14ac:dyDescent="0.2">
      <c r="A19" s="9">
        <v>17</v>
      </c>
      <c r="B19" s="373">
        <v>13</v>
      </c>
      <c r="C19" s="374" t="str">
        <f t="shared" si="3"/>
        <v/>
      </c>
      <c r="D19" s="374" t="str">
        <f t="shared" si="4"/>
        <v/>
      </c>
      <c r="E19" s="374" t="str">
        <f t="shared" si="5"/>
        <v/>
      </c>
      <c r="F19" s="374" t="str">
        <f t="shared" si="6"/>
        <v/>
      </c>
      <c r="G19" s="374">
        <f t="shared" si="7"/>
        <v>154360</v>
      </c>
      <c r="H19" s="374">
        <f t="shared" si="8"/>
        <v>2500</v>
      </c>
      <c r="I19" s="374">
        <f t="shared" si="9"/>
        <v>175860</v>
      </c>
      <c r="J19" s="374">
        <f t="shared" si="10"/>
        <v>2500</v>
      </c>
      <c r="K19" s="374">
        <f t="shared" si="11"/>
        <v>207860</v>
      </c>
      <c r="L19" s="374">
        <f t="shared" si="12"/>
        <v>2750</v>
      </c>
      <c r="M19" s="374">
        <f t="shared" si="13"/>
        <v>242860</v>
      </c>
      <c r="N19" s="374">
        <f t="shared" si="14"/>
        <v>2750</v>
      </c>
      <c r="O19" s="374">
        <f t="shared" si="15"/>
        <v>283860</v>
      </c>
      <c r="P19" s="374">
        <f t="shared" si="16"/>
        <v>3000</v>
      </c>
      <c r="Q19" s="374">
        <f t="shared" si="17"/>
        <v>330860</v>
      </c>
      <c r="R19" s="375">
        <f t="shared" si="18"/>
        <v>6000</v>
      </c>
      <c r="S19" s="374">
        <f t="shared" si="19"/>
        <v>387860</v>
      </c>
      <c r="T19" s="375">
        <f t="shared" si="20"/>
        <v>6500</v>
      </c>
      <c r="V19" s="404" t="s">
        <v>230</v>
      </c>
    </row>
    <row r="20" spans="1:29" ht="15" customHeight="1" x14ac:dyDescent="0.2">
      <c r="A20" s="9">
        <v>18</v>
      </c>
      <c r="B20" s="373">
        <v>14</v>
      </c>
      <c r="C20" s="374" t="str">
        <f t="shared" si="3"/>
        <v/>
      </c>
      <c r="D20" s="374" t="str">
        <f t="shared" si="4"/>
        <v/>
      </c>
      <c r="E20" s="374" t="str">
        <f t="shared" si="5"/>
        <v/>
      </c>
      <c r="F20" s="374" t="str">
        <f t="shared" si="6"/>
        <v/>
      </c>
      <c r="G20" s="374" t="str">
        <f t="shared" si="7"/>
        <v/>
      </c>
      <c r="H20" s="374" t="str">
        <f t="shared" si="8"/>
        <v/>
      </c>
      <c r="I20" s="374">
        <f t="shared" si="9"/>
        <v>178360</v>
      </c>
      <c r="J20" s="374">
        <f t="shared" si="10"/>
        <v>2500</v>
      </c>
      <c r="K20" s="374">
        <f t="shared" si="11"/>
        <v>210610</v>
      </c>
      <c r="L20" s="374">
        <f t="shared" si="12"/>
        <v>2750</v>
      </c>
      <c r="M20" s="374">
        <f t="shared" si="13"/>
        <v>245610</v>
      </c>
      <c r="N20" s="374">
        <f t="shared" si="14"/>
        <v>2750</v>
      </c>
      <c r="O20" s="374">
        <f t="shared" si="15"/>
        <v>286860</v>
      </c>
      <c r="P20" s="374">
        <f t="shared" si="16"/>
        <v>3000</v>
      </c>
      <c r="Q20" s="374">
        <f t="shared" si="17"/>
        <v>333860</v>
      </c>
      <c r="R20" s="375">
        <f t="shared" si="18"/>
        <v>3000</v>
      </c>
      <c r="S20" s="374">
        <f t="shared" si="19"/>
        <v>391110</v>
      </c>
      <c r="T20" s="375">
        <f t="shared" si="20"/>
        <v>3250</v>
      </c>
      <c r="V20" s="45" t="s">
        <v>164</v>
      </c>
      <c r="W20" s="45" t="s">
        <v>231</v>
      </c>
      <c r="X20" s="45" t="s">
        <v>232</v>
      </c>
    </row>
    <row r="21" spans="1:29" ht="15" customHeight="1" x14ac:dyDescent="0.2">
      <c r="A21" s="9">
        <v>19</v>
      </c>
      <c r="B21" s="373">
        <v>15</v>
      </c>
      <c r="C21" s="374" t="str">
        <f t="shared" si="3"/>
        <v/>
      </c>
      <c r="D21" s="374" t="str">
        <f t="shared" si="4"/>
        <v/>
      </c>
      <c r="E21" s="374" t="str">
        <f t="shared" si="5"/>
        <v/>
      </c>
      <c r="F21" s="374" t="str">
        <f t="shared" si="6"/>
        <v/>
      </c>
      <c r="G21" s="374" t="str">
        <f t="shared" si="7"/>
        <v/>
      </c>
      <c r="H21" s="374" t="str">
        <f t="shared" si="8"/>
        <v/>
      </c>
      <c r="I21" s="374">
        <f t="shared" si="9"/>
        <v>180860</v>
      </c>
      <c r="J21" s="374">
        <f t="shared" si="10"/>
        <v>2500</v>
      </c>
      <c r="K21" s="374">
        <f t="shared" si="11"/>
        <v>213360</v>
      </c>
      <c r="L21" s="374">
        <f t="shared" si="12"/>
        <v>2750</v>
      </c>
      <c r="M21" s="374">
        <f t="shared" si="13"/>
        <v>248360</v>
      </c>
      <c r="N21" s="374">
        <f t="shared" si="14"/>
        <v>2750</v>
      </c>
      <c r="O21" s="374">
        <f t="shared" si="15"/>
        <v>289860</v>
      </c>
      <c r="P21" s="374">
        <f t="shared" si="16"/>
        <v>3000</v>
      </c>
      <c r="Q21" s="374">
        <f t="shared" si="17"/>
        <v>336860</v>
      </c>
      <c r="R21" s="375">
        <f t="shared" si="18"/>
        <v>3000</v>
      </c>
      <c r="S21" s="374">
        <f t="shared" si="19"/>
        <v>394360</v>
      </c>
      <c r="T21" s="375">
        <f t="shared" si="20"/>
        <v>3250</v>
      </c>
      <c r="V21" s="409">
        <f>$V5</f>
        <v>1</v>
      </c>
      <c r="W21" s="406">
        <v>0</v>
      </c>
      <c r="X21" s="407">
        <v>0</v>
      </c>
      <c r="Y21" s="385"/>
      <c r="Z21" s="385"/>
      <c r="AA21" s="385"/>
      <c r="AB21" s="385"/>
      <c r="AC21" s="386"/>
    </row>
    <row r="22" spans="1:29" ht="15" customHeight="1" x14ac:dyDescent="0.2">
      <c r="A22" s="9">
        <v>20</v>
      </c>
      <c r="B22" s="373">
        <v>16</v>
      </c>
      <c r="C22" s="374" t="str">
        <f t="shared" si="3"/>
        <v/>
      </c>
      <c r="D22" s="374" t="str">
        <f t="shared" si="4"/>
        <v/>
      </c>
      <c r="E22" s="374" t="str">
        <f t="shared" si="5"/>
        <v/>
      </c>
      <c r="F22" s="374" t="str">
        <f t="shared" si="6"/>
        <v/>
      </c>
      <c r="G22" s="374" t="str">
        <f t="shared" si="7"/>
        <v/>
      </c>
      <c r="H22" s="374" t="str">
        <f t="shared" si="8"/>
        <v/>
      </c>
      <c r="I22" s="374">
        <f t="shared" si="9"/>
        <v>183360</v>
      </c>
      <c r="J22" s="374">
        <f t="shared" si="10"/>
        <v>2500</v>
      </c>
      <c r="K22" s="374">
        <f t="shared" si="11"/>
        <v>216110</v>
      </c>
      <c r="L22" s="374">
        <f t="shared" si="12"/>
        <v>2750</v>
      </c>
      <c r="M22" s="374">
        <f t="shared" si="13"/>
        <v>251110</v>
      </c>
      <c r="N22" s="374">
        <f t="shared" si="14"/>
        <v>2750</v>
      </c>
      <c r="O22" s="374">
        <f t="shared" si="15"/>
        <v>292860</v>
      </c>
      <c r="P22" s="374">
        <f t="shared" si="16"/>
        <v>3000</v>
      </c>
      <c r="Q22" s="374">
        <f t="shared" si="17"/>
        <v>339860</v>
      </c>
      <c r="R22" s="375">
        <f t="shared" si="18"/>
        <v>3000</v>
      </c>
      <c r="S22" s="374">
        <f t="shared" si="19"/>
        <v>397610</v>
      </c>
      <c r="T22" s="375">
        <f t="shared" si="20"/>
        <v>3250</v>
      </c>
      <c r="V22" s="405">
        <f t="shared" ref="V22:V29" si="21">$V6</f>
        <v>2</v>
      </c>
      <c r="W22" s="406">
        <f t="shared" ref="W22:W29" si="22">$AF6</f>
        <v>6000</v>
      </c>
      <c r="X22" s="407">
        <f>IF(W22="","",X21+W22)</f>
        <v>6000</v>
      </c>
    </row>
    <row r="23" spans="1:29" ht="15" customHeight="1" x14ac:dyDescent="0.2">
      <c r="A23" s="9">
        <v>21</v>
      </c>
      <c r="B23" s="373">
        <v>17</v>
      </c>
      <c r="C23" s="374" t="str">
        <f t="shared" si="3"/>
        <v/>
      </c>
      <c r="D23" s="374" t="str">
        <f t="shared" si="4"/>
        <v/>
      </c>
      <c r="E23" s="374" t="str">
        <f t="shared" si="5"/>
        <v/>
      </c>
      <c r="F23" s="374" t="str">
        <f t="shared" si="6"/>
        <v/>
      </c>
      <c r="G23" s="374" t="str">
        <f t="shared" si="7"/>
        <v/>
      </c>
      <c r="H23" s="374" t="str">
        <f t="shared" si="8"/>
        <v/>
      </c>
      <c r="I23" s="374" t="str">
        <f t="shared" si="9"/>
        <v/>
      </c>
      <c r="J23" s="374" t="str">
        <f t="shared" si="10"/>
        <v/>
      </c>
      <c r="K23" s="374" t="str">
        <f t="shared" si="11"/>
        <v/>
      </c>
      <c r="L23" s="374" t="str">
        <f t="shared" si="12"/>
        <v/>
      </c>
      <c r="M23" s="374">
        <f t="shared" si="13"/>
        <v>253860</v>
      </c>
      <c r="N23" s="374">
        <f t="shared" si="14"/>
        <v>2750</v>
      </c>
      <c r="O23" s="374">
        <f t="shared" si="15"/>
        <v>295860</v>
      </c>
      <c r="P23" s="374">
        <f t="shared" si="16"/>
        <v>3000</v>
      </c>
      <c r="Q23" s="374">
        <f t="shared" si="17"/>
        <v>342860</v>
      </c>
      <c r="R23" s="375">
        <f t="shared" si="18"/>
        <v>3000</v>
      </c>
      <c r="S23" s="374">
        <f t="shared" si="19"/>
        <v>400860</v>
      </c>
      <c r="T23" s="375">
        <f t="shared" si="20"/>
        <v>3250</v>
      </c>
      <c r="V23" s="405">
        <f t="shared" si="21"/>
        <v>3</v>
      </c>
      <c r="W23" s="406">
        <f t="shared" si="22"/>
        <v>6000</v>
      </c>
      <c r="X23" s="407">
        <f t="shared" ref="X23:X28" si="23">IF(W23="","",X22+W23)</f>
        <v>12000</v>
      </c>
    </row>
    <row r="24" spans="1:29" ht="15" customHeight="1" x14ac:dyDescent="0.2">
      <c r="A24" s="9">
        <v>22</v>
      </c>
      <c r="B24" s="373">
        <v>18</v>
      </c>
      <c r="C24" s="374" t="str">
        <f t="shared" si="3"/>
        <v/>
      </c>
      <c r="D24" s="374" t="str">
        <f t="shared" si="4"/>
        <v/>
      </c>
      <c r="E24" s="374" t="str">
        <f t="shared" si="5"/>
        <v/>
      </c>
      <c r="F24" s="374" t="str">
        <f t="shared" si="6"/>
        <v/>
      </c>
      <c r="G24" s="374" t="str">
        <f t="shared" si="7"/>
        <v/>
      </c>
      <c r="H24" s="374" t="str">
        <f t="shared" si="8"/>
        <v/>
      </c>
      <c r="I24" s="374" t="str">
        <f t="shared" si="9"/>
        <v/>
      </c>
      <c r="J24" s="374" t="str">
        <f t="shared" si="10"/>
        <v/>
      </c>
      <c r="K24" s="374" t="str">
        <f t="shared" si="11"/>
        <v/>
      </c>
      <c r="L24" s="374" t="str">
        <f t="shared" si="12"/>
        <v/>
      </c>
      <c r="M24" s="374">
        <f t="shared" si="13"/>
        <v>256610</v>
      </c>
      <c r="N24" s="374">
        <f t="shared" si="14"/>
        <v>2750</v>
      </c>
      <c r="O24" s="374">
        <f t="shared" si="15"/>
        <v>298860</v>
      </c>
      <c r="P24" s="374">
        <f t="shared" si="16"/>
        <v>3000</v>
      </c>
      <c r="Q24" s="374">
        <f t="shared" si="17"/>
        <v>345860</v>
      </c>
      <c r="R24" s="375">
        <f t="shared" si="18"/>
        <v>3000</v>
      </c>
      <c r="S24" s="374">
        <f t="shared" si="19"/>
        <v>404110</v>
      </c>
      <c r="T24" s="375">
        <f t="shared" si="20"/>
        <v>3250</v>
      </c>
      <c r="V24" s="405">
        <f t="shared" si="21"/>
        <v>4</v>
      </c>
      <c r="W24" s="406">
        <f t="shared" si="22"/>
        <v>6500</v>
      </c>
      <c r="X24" s="407">
        <f t="shared" si="23"/>
        <v>18500</v>
      </c>
    </row>
    <row r="25" spans="1:29" ht="15" customHeight="1" x14ac:dyDescent="0.2">
      <c r="A25" s="9">
        <v>23</v>
      </c>
      <c r="B25" s="373">
        <v>19</v>
      </c>
      <c r="C25" s="374" t="str">
        <f t="shared" si="3"/>
        <v/>
      </c>
      <c r="D25" s="374" t="str">
        <f t="shared" si="4"/>
        <v/>
      </c>
      <c r="E25" s="374" t="str">
        <f t="shared" si="5"/>
        <v/>
      </c>
      <c r="F25" s="374" t="str">
        <f t="shared" si="6"/>
        <v/>
      </c>
      <c r="G25" s="374" t="str">
        <f t="shared" si="7"/>
        <v/>
      </c>
      <c r="H25" s="374" t="str">
        <f t="shared" si="8"/>
        <v/>
      </c>
      <c r="I25" s="374" t="str">
        <f t="shared" si="9"/>
        <v/>
      </c>
      <c r="J25" s="374" t="str">
        <f t="shared" si="10"/>
        <v/>
      </c>
      <c r="K25" s="374" t="str">
        <f t="shared" si="11"/>
        <v/>
      </c>
      <c r="L25" s="374" t="str">
        <f t="shared" si="12"/>
        <v/>
      </c>
      <c r="M25" s="374">
        <f t="shared" si="13"/>
        <v>259360</v>
      </c>
      <c r="N25" s="374">
        <f t="shared" si="14"/>
        <v>2750</v>
      </c>
      <c r="O25" s="374">
        <f t="shared" si="15"/>
        <v>301860</v>
      </c>
      <c r="P25" s="374">
        <f t="shared" si="16"/>
        <v>3000</v>
      </c>
      <c r="Q25" s="374">
        <f t="shared" si="17"/>
        <v>348860</v>
      </c>
      <c r="R25" s="375">
        <f t="shared" si="18"/>
        <v>3000</v>
      </c>
      <c r="S25" s="374">
        <f t="shared" si="19"/>
        <v>407360</v>
      </c>
      <c r="T25" s="375">
        <f t="shared" si="20"/>
        <v>3250</v>
      </c>
      <c r="V25" s="405">
        <f t="shared" si="21"/>
        <v>5</v>
      </c>
      <c r="W25" s="406">
        <f t="shared" si="22"/>
        <v>7000</v>
      </c>
      <c r="X25" s="407">
        <f t="shared" si="23"/>
        <v>25500</v>
      </c>
    </row>
    <row r="26" spans="1:29" ht="15" customHeight="1" x14ac:dyDescent="0.2">
      <c r="A26" s="9">
        <v>24</v>
      </c>
      <c r="B26" s="373">
        <v>20</v>
      </c>
      <c r="C26" s="374" t="str">
        <f t="shared" si="3"/>
        <v/>
      </c>
      <c r="D26" s="374" t="str">
        <f t="shared" si="4"/>
        <v/>
      </c>
      <c r="E26" s="374" t="str">
        <f t="shared" si="5"/>
        <v/>
      </c>
      <c r="F26" s="374" t="str">
        <f t="shared" si="6"/>
        <v/>
      </c>
      <c r="G26" s="374" t="str">
        <f t="shared" si="7"/>
        <v/>
      </c>
      <c r="H26" s="374" t="str">
        <f t="shared" si="8"/>
        <v/>
      </c>
      <c r="I26" s="374" t="str">
        <f t="shared" si="9"/>
        <v/>
      </c>
      <c r="J26" s="374" t="str">
        <f t="shared" si="10"/>
        <v/>
      </c>
      <c r="K26" s="374" t="str">
        <f t="shared" si="11"/>
        <v/>
      </c>
      <c r="L26" s="374" t="str">
        <f t="shared" si="12"/>
        <v/>
      </c>
      <c r="M26" s="374">
        <f t="shared" si="13"/>
        <v>262110</v>
      </c>
      <c r="N26" s="374">
        <f t="shared" si="14"/>
        <v>2750</v>
      </c>
      <c r="O26" s="374">
        <f t="shared" si="15"/>
        <v>304860</v>
      </c>
      <c r="P26" s="374">
        <f t="shared" si="16"/>
        <v>3000</v>
      </c>
      <c r="Q26" s="374">
        <f t="shared" si="17"/>
        <v>351860</v>
      </c>
      <c r="R26" s="375">
        <f t="shared" si="18"/>
        <v>3000</v>
      </c>
      <c r="S26" s="374">
        <f t="shared" si="19"/>
        <v>410610</v>
      </c>
      <c r="T26" s="375">
        <f t="shared" si="20"/>
        <v>3250</v>
      </c>
      <c r="V26" s="405">
        <f t="shared" si="21"/>
        <v>6</v>
      </c>
      <c r="W26" s="406">
        <f t="shared" si="22"/>
        <v>7500</v>
      </c>
      <c r="X26" s="407">
        <f t="shared" si="23"/>
        <v>33000</v>
      </c>
    </row>
    <row r="27" spans="1:29" ht="15" customHeight="1" x14ac:dyDescent="0.2">
      <c r="A27" s="9">
        <v>25</v>
      </c>
      <c r="B27" s="373">
        <v>21</v>
      </c>
      <c r="C27" s="374" t="str">
        <f t="shared" si="3"/>
        <v/>
      </c>
      <c r="D27" s="374" t="str">
        <f t="shared" si="4"/>
        <v/>
      </c>
      <c r="E27" s="374" t="str">
        <f t="shared" si="5"/>
        <v/>
      </c>
      <c r="F27" s="374" t="str">
        <f t="shared" si="6"/>
        <v/>
      </c>
      <c r="G27" s="374" t="str">
        <f t="shared" si="7"/>
        <v/>
      </c>
      <c r="H27" s="374" t="str">
        <f t="shared" si="8"/>
        <v/>
      </c>
      <c r="I27" s="374" t="str">
        <f t="shared" si="9"/>
        <v/>
      </c>
      <c r="J27" s="374" t="str">
        <f t="shared" si="10"/>
        <v/>
      </c>
      <c r="K27" s="374" t="str">
        <f t="shared" si="11"/>
        <v/>
      </c>
      <c r="L27" s="374" t="str">
        <f t="shared" si="12"/>
        <v/>
      </c>
      <c r="M27" s="374">
        <f t="shared" si="13"/>
        <v>264860</v>
      </c>
      <c r="N27" s="374">
        <f t="shared" si="14"/>
        <v>2750</v>
      </c>
      <c r="O27" s="374">
        <f t="shared" si="15"/>
        <v>307860</v>
      </c>
      <c r="P27" s="374">
        <f t="shared" si="16"/>
        <v>3000</v>
      </c>
      <c r="Q27" s="374">
        <f t="shared" si="17"/>
        <v>354860</v>
      </c>
      <c r="R27" s="375">
        <f t="shared" si="18"/>
        <v>3000</v>
      </c>
      <c r="S27" s="374">
        <f t="shared" si="19"/>
        <v>413860</v>
      </c>
      <c r="T27" s="375">
        <f t="shared" si="20"/>
        <v>3250</v>
      </c>
      <c r="V27" s="405">
        <f t="shared" si="21"/>
        <v>7</v>
      </c>
      <c r="W27" s="406">
        <f t="shared" si="22"/>
        <v>8000</v>
      </c>
      <c r="X27" s="407">
        <f t="shared" si="23"/>
        <v>41000</v>
      </c>
    </row>
    <row r="28" spans="1:29" ht="15" customHeight="1" x14ac:dyDescent="0.2">
      <c r="A28" s="9">
        <v>26</v>
      </c>
      <c r="B28" s="373">
        <v>22</v>
      </c>
      <c r="C28" s="374" t="str">
        <f t="shared" si="3"/>
        <v/>
      </c>
      <c r="D28" s="374" t="str">
        <f t="shared" si="4"/>
        <v/>
      </c>
      <c r="E28" s="374" t="str">
        <f t="shared" si="5"/>
        <v/>
      </c>
      <c r="F28" s="374" t="str">
        <f t="shared" si="6"/>
        <v/>
      </c>
      <c r="G28" s="374" t="str">
        <f t="shared" si="7"/>
        <v/>
      </c>
      <c r="H28" s="374" t="str">
        <f t="shared" si="8"/>
        <v/>
      </c>
      <c r="I28" s="374" t="str">
        <f t="shared" si="9"/>
        <v/>
      </c>
      <c r="J28" s="374" t="str">
        <f t="shared" si="10"/>
        <v/>
      </c>
      <c r="K28" s="374" t="str">
        <f t="shared" si="11"/>
        <v/>
      </c>
      <c r="L28" s="374" t="str">
        <f t="shared" si="12"/>
        <v/>
      </c>
      <c r="M28" s="374" t="str">
        <f t="shared" si="13"/>
        <v/>
      </c>
      <c r="N28" s="374" t="str">
        <f t="shared" si="14"/>
        <v/>
      </c>
      <c r="O28" s="374" t="str">
        <f t="shared" si="15"/>
        <v/>
      </c>
      <c r="P28" s="374" t="str">
        <f t="shared" si="16"/>
        <v/>
      </c>
      <c r="Q28" s="374" t="str">
        <f t="shared" si="17"/>
        <v/>
      </c>
      <c r="R28" s="375" t="str">
        <f t="shared" si="18"/>
        <v/>
      </c>
      <c r="S28" s="374" t="str">
        <f t="shared" si="19"/>
        <v/>
      </c>
      <c r="T28" s="375" t="str">
        <f t="shared" si="20"/>
        <v/>
      </c>
      <c r="V28" s="405">
        <f t="shared" si="21"/>
        <v>8</v>
      </c>
      <c r="W28" s="406">
        <f t="shared" si="22"/>
        <v>11000</v>
      </c>
      <c r="X28" s="407">
        <f t="shared" si="23"/>
        <v>52000</v>
      </c>
    </row>
    <row r="29" spans="1:29" ht="15" customHeight="1" x14ac:dyDescent="0.2">
      <c r="A29" s="9">
        <v>27</v>
      </c>
      <c r="B29" s="373">
        <v>23</v>
      </c>
      <c r="C29" s="374" t="str">
        <f t="shared" si="3"/>
        <v/>
      </c>
      <c r="D29" s="374" t="str">
        <f t="shared" si="4"/>
        <v/>
      </c>
      <c r="E29" s="374" t="str">
        <f t="shared" si="5"/>
        <v/>
      </c>
      <c r="F29" s="374" t="str">
        <f t="shared" si="6"/>
        <v/>
      </c>
      <c r="G29" s="374" t="str">
        <f t="shared" si="7"/>
        <v/>
      </c>
      <c r="H29" s="374" t="str">
        <f t="shared" si="8"/>
        <v/>
      </c>
      <c r="I29" s="374" t="str">
        <f t="shared" si="9"/>
        <v/>
      </c>
      <c r="J29" s="374" t="str">
        <f t="shared" si="10"/>
        <v/>
      </c>
      <c r="K29" s="374" t="str">
        <f t="shared" si="11"/>
        <v/>
      </c>
      <c r="L29" s="374" t="str">
        <f t="shared" si="12"/>
        <v/>
      </c>
      <c r="M29" s="374" t="str">
        <f t="shared" si="13"/>
        <v/>
      </c>
      <c r="N29" s="374" t="str">
        <f t="shared" si="14"/>
        <v/>
      </c>
      <c r="O29" s="374" t="str">
        <f t="shared" si="15"/>
        <v/>
      </c>
      <c r="P29" s="374" t="str">
        <f t="shared" si="16"/>
        <v/>
      </c>
      <c r="Q29" s="374" t="str">
        <f t="shared" si="17"/>
        <v/>
      </c>
      <c r="R29" s="375" t="str">
        <f t="shared" si="18"/>
        <v/>
      </c>
      <c r="S29" s="374" t="str">
        <f t="shared" si="19"/>
        <v/>
      </c>
      <c r="T29" s="375" t="str">
        <f t="shared" si="20"/>
        <v/>
      </c>
      <c r="V29" s="405">
        <f t="shared" si="21"/>
        <v>9</v>
      </c>
      <c r="W29" s="408">
        <f t="shared" si="22"/>
        <v>15000</v>
      </c>
      <c r="X29" s="407">
        <f>IF(W29="","",X28+W29)</f>
        <v>67000</v>
      </c>
    </row>
    <row r="30" spans="1:29" ht="15" customHeight="1" x14ac:dyDescent="0.2">
      <c r="A30" s="9">
        <v>28</v>
      </c>
      <c r="B30" s="373">
        <v>24</v>
      </c>
      <c r="C30" s="374" t="str">
        <f t="shared" si="3"/>
        <v/>
      </c>
      <c r="D30" s="374" t="str">
        <f t="shared" si="4"/>
        <v/>
      </c>
      <c r="E30" s="374" t="str">
        <f t="shared" si="5"/>
        <v/>
      </c>
      <c r="F30" s="374" t="str">
        <f t="shared" si="6"/>
        <v/>
      </c>
      <c r="G30" s="374" t="str">
        <f t="shared" si="7"/>
        <v/>
      </c>
      <c r="H30" s="374" t="str">
        <f t="shared" si="8"/>
        <v/>
      </c>
      <c r="I30" s="374" t="str">
        <f t="shared" si="9"/>
        <v/>
      </c>
      <c r="J30" s="374" t="str">
        <f t="shared" si="10"/>
        <v/>
      </c>
      <c r="K30" s="374" t="str">
        <f t="shared" si="11"/>
        <v/>
      </c>
      <c r="L30" s="374" t="str">
        <f t="shared" si="12"/>
        <v/>
      </c>
      <c r="M30" s="374" t="str">
        <f t="shared" si="13"/>
        <v/>
      </c>
      <c r="N30" s="374" t="str">
        <f t="shared" si="14"/>
        <v/>
      </c>
      <c r="O30" s="374" t="str">
        <f t="shared" si="15"/>
        <v/>
      </c>
      <c r="P30" s="374" t="str">
        <f t="shared" si="16"/>
        <v/>
      </c>
      <c r="Q30" s="374" t="str">
        <f t="shared" si="17"/>
        <v/>
      </c>
      <c r="R30" s="375" t="str">
        <f t="shared" si="18"/>
        <v/>
      </c>
      <c r="S30" s="374" t="str">
        <f t="shared" si="19"/>
        <v/>
      </c>
      <c r="T30" s="375" t="str">
        <f t="shared" si="20"/>
        <v/>
      </c>
    </row>
    <row r="31" spans="1:29" ht="15" customHeight="1" x14ac:dyDescent="0.2">
      <c r="A31" s="9">
        <v>29</v>
      </c>
      <c r="B31" s="373">
        <v>25</v>
      </c>
      <c r="C31" s="374" t="str">
        <f t="shared" si="3"/>
        <v/>
      </c>
      <c r="D31" s="374" t="str">
        <f t="shared" si="4"/>
        <v/>
      </c>
      <c r="E31" s="374" t="str">
        <f t="shared" si="5"/>
        <v/>
      </c>
      <c r="F31" s="374" t="str">
        <f t="shared" si="6"/>
        <v/>
      </c>
      <c r="G31" s="374" t="str">
        <f t="shared" si="7"/>
        <v/>
      </c>
      <c r="H31" s="374" t="str">
        <f t="shared" si="8"/>
        <v/>
      </c>
      <c r="I31" s="374" t="str">
        <f t="shared" si="9"/>
        <v/>
      </c>
      <c r="J31" s="374" t="str">
        <f t="shared" si="10"/>
        <v/>
      </c>
      <c r="K31" s="374" t="str">
        <f t="shared" si="11"/>
        <v/>
      </c>
      <c r="L31" s="374" t="str">
        <f t="shared" si="12"/>
        <v/>
      </c>
      <c r="M31" s="374" t="str">
        <f t="shared" si="13"/>
        <v/>
      </c>
      <c r="N31" s="374" t="str">
        <f t="shared" si="14"/>
        <v/>
      </c>
      <c r="O31" s="374" t="str">
        <f t="shared" si="15"/>
        <v/>
      </c>
      <c r="P31" s="374" t="str">
        <f t="shared" si="16"/>
        <v/>
      </c>
      <c r="Q31" s="374" t="str">
        <f t="shared" si="17"/>
        <v/>
      </c>
      <c r="R31" s="375" t="str">
        <f t="shared" si="18"/>
        <v/>
      </c>
      <c r="S31" s="374" t="str">
        <f t="shared" si="19"/>
        <v/>
      </c>
      <c r="T31" s="375" t="str">
        <f t="shared" si="20"/>
        <v/>
      </c>
    </row>
    <row r="32" spans="1:29" ht="15" customHeight="1" x14ac:dyDescent="0.2">
      <c r="A32" s="9">
        <v>30</v>
      </c>
      <c r="B32" s="373">
        <v>26</v>
      </c>
      <c r="C32" s="374" t="str">
        <f t="shared" si="3"/>
        <v/>
      </c>
      <c r="D32" s="374" t="str">
        <f t="shared" si="4"/>
        <v/>
      </c>
      <c r="E32" s="374" t="str">
        <f t="shared" si="5"/>
        <v/>
      </c>
      <c r="F32" s="374" t="str">
        <f t="shared" si="6"/>
        <v/>
      </c>
      <c r="G32" s="374" t="str">
        <f t="shared" si="7"/>
        <v/>
      </c>
      <c r="H32" s="374" t="str">
        <f t="shared" si="8"/>
        <v/>
      </c>
      <c r="I32" s="374" t="str">
        <f t="shared" si="9"/>
        <v/>
      </c>
      <c r="J32" s="374" t="str">
        <f t="shared" si="10"/>
        <v/>
      </c>
      <c r="K32" s="374" t="str">
        <f t="shared" si="11"/>
        <v/>
      </c>
      <c r="L32" s="374" t="str">
        <f t="shared" si="12"/>
        <v/>
      </c>
      <c r="M32" s="374" t="str">
        <f t="shared" si="13"/>
        <v/>
      </c>
      <c r="N32" s="374" t="str">
        <f t="shared" si="14"/>
        <v/>
      </c>
      <c r="O32" s="374" t="str">
        <f t="shared" si="15"/>
        <v/>
      </c>
      <c r="P32" s="374" t="str">
        <f t="shared" si="16"/>
        <v/>
      </c>
      <c r="Q32" s="374" t="str">
        <f t="shared" si="17"/>
        <v/>
      </c>
      <c r="R32" s="375" t="str">
        <f t="shared" si="18"/>
        <v/>
      </c>
      <c r="S32" s="374" t="str">
        <f t="shared" si="19"/>
        <v/>
      </c>
      <c r="T32" s="375" t="str">
        <f t="shared" si="20"/>
        <v/>
      </c>
    </row>
    <row r="33" spans="1:20" ht="15" customHeight="1" x14ac:dyDescent="0.2">
      <c r="A33" s="9">
        <v>31</v>
      </c>
      <c r="B33" s="373">
        <v>27</v>
      </c>
      <c r="C33" s="374" t="str">
        <f t="shared" si="3"/>
        <v/>
      </c>
      <c r="D33" s="374" t="str">
        <f t="shared" si="4"/>
        <v/>
      </c>
      <c r="E33" s="374" t="str">
        <f t="shared" si="5"/>
        <v/>
      </c>
      <c r="F33" s="374" t="str">
        <f t="shared" si="6"/>
        <v/>
      </c>
      <c r="G33" s="374" t="str">
        <f t="shared" si="7"/>
        <v/>
      </c>
      <c r="H33" s="374" t="str">
        <f t="shared" si="8"/>
        <v/>
      </c>
      <c r="I33" s="374" t="str">
        <f t="shared" si="9"/>
        <v/>
      </c>
      <c r="J33" s="374" t="str">
        <f t="shared" si="10"/>
        <v/>
      </c>
      <c r="K33" s="374" t="str">
        <f t="shared" si="11"/>
        <v/>
      </c>
      <c r="L33" s="374" t="str">
        <f t="shared" si="12"/>
        <v/>
      </c>
      <c r="M33" s="374" t="str">
        <f t="shared" si="13"/>
        <v/>
      </c>
      <c r="N33" s="374" t="str">
        <f t="shared" si="14"/>
        <v/>
      </c>
      <c r="O33" s="374" t="str">
        <f t="shared" si="15"/>
        <v/>
      </c>
      <c r="P33" s="374" t="str">
        <f t="shared" si="16"/>
        <v/>
      </c>
      <c r="Q33" s="374" t="str">
        <f t="shared" si="17"/>
        <v/>
      </c>
      <c r="R33" s="375" t="str">
        <f t="shared" si="18"/>
        <v/>
      </c>
      <c r="S33" s="374" t="str">
        <f t="shared" si="19"/>
        <v/>
      </c>
      <c r="T33" s="375" t="str">
        <f t="shared" si="20"/>
        <v/>
      </c>
    </row>
    <row r="34" spans="1:20" ht="15" customHeight="1" x14ac:dyDescent="0.2">
      <c r="A34" s="9">
        <v>32</v>
      </c>
      <c r="B34" s="373">
        <v>28</v>
      </c>
      <c r="C34" s="374" t="str">
        <f t="shared" si="3"/>
        <v/>
      </c>
      <c r="D34" s="374" t="str">
        <f t="shared" si="4"/>
        <v/>
      </c>
      <c r="E34" s="374" t="str">
        <f t="shared" si="5"/>
        <v/>
      </c>
      <c r="F34" s="374" t="str">
        <f t="shared" si="6"/>
        <v/>
      </c>
      <c r="G34" s="374" t="str">
        <f t="shared" si="7"/>
        <v/>
      </c>
      <c r="H34" s="374" t="str">
        <f t="shared" si="8"/>
        <v/>
      </c>
      <c r="I34" s="374" t="str">
        <f t="shared" si="9"/>
        <v/>
      </c>
      <c r="J34" s="374" t="str">
        <f t="shared" si="10"/>
        <v/>
      </c>
      <c r="K34" s="374" t="str">
        <f t="shared" si="11"/>
        <v/>
      </c>
      <c r="L34" s="374" t="str">
        <f t="shared" si="12"/>
        <v/>
      </c>
      <c r="M34" s="374" t="str">
        <f t="shared" si="13"/>
        <v/>
      </c>
      <c r="N34" s="374" t="str">
        <f t="shared" si="14"/>
        <v/>
      </c>
      <c r="O34" s="374" t="str">
        <f t="shared" si="15"/>
        <v/>
      </c>
      <c r="P34" s="374" t="str">
        <f t="shared" si="16"/>
        <v/>
      </c>
      <c r="Q34" s="374" t="str">
        <f t="shared" si="17"/>
        <v/>
      </c>
      <c r="R34" s="375" t="str">
        <f t="shared" si="18"/>
        <v/>
      </c>
      <c r="S34" s="374" t="str">
        <f t="shared" si="19"/>
        <v/>
      </c>
      <c r="T34" s="375" t="str">
        <f t="shared" si="20"/>
        <v/>
      </c>
    </row>
    <row r="35" spans="1:20" ht="15" customHeight="1" x14ac:dyDescent="0.2">
      <c r="A35" s="9">
        <v>33</v>
      </c>
      <c r="B35" s="373">
        <v>29</v>
      </c>
      <c r="C35" s="374" t="str">
        <f t="shared" si="3"/>
        <v/>
      </c>
      <c r="D35" s="374" t="str">
        <f t="shared" si="4"/>
        <v/>
      </c>
      <c r="E35" s="374" t="str">
        <f t="shared" si="5"/>
        <v/>
      </c>
      <c r="F35" s="374" t="str">
        <f t="shared" si="6"/>
        <v/>
      </c>
      <c r="G35" s="374" t="str">
        <f t="shared" si="7"/>
        <v/>
      </c>
      <c r="H35" s="374" t="str">
        <f t="shared" si="8"/>
        <v/>
      </c>
      <c r="I35" s="374" t="str">
        <f t="shared" si="9"/>
        <v/>
      </c>
      <c r="J35" s="374" t="str">
        <f t="shared" si="10"/>
        <v/>
      </c>
      <c r="K35" s="374" t="str">
        <f t="shared" si="11"/>
        <v/>
      </c>
      <c r="L35" s="374" t="str">
        <f t="shared" si="12"/>
        <v/>
      </c>
      <c r="M35" s="374" t="str">
        <f t="shared" si="13"/>
        <v/>
      </c>
      <c r="N35" s="374" t="str">
        <f t="shared" si="14"/>
        <v/>
      </c>
      <c r="O35" s="374" t="str">
        <f t="shared" si="15"/>
        <v/>
      </c>
      <c r="P35" s="374" t="str">
        <f t="shared" si="16"/>
        <v/>
      </c>
      <c r="Q35" s="374" t="str">
        <f t="shared" si="17"/>
        <v/>
      </c>
      <c r="R35" s="375" t="str">
        <f t="shared" si="18"/>
        <v/>
      </c>
      <c r="S35" s="374" t="str">
        <f t="shared" si="19"/>
        <v/>
      </c>
      <c r="T35" s="375" t="str">
        <f t="shared" si="20"/>
        <v/>
      </c>
    </row>
    <row r="36" spans="1:20" ht="15" customHeight="1" x14ac:dyDescent="0.2">
      <c r="A36" s="9">
        <v>34</v>
      </c>
      <c r="B36" s="373">
        <v>30</v>
      </c>
      <c r="C36" s="374" t="str">
        <f t="shared" si="3"/>
        <v/>
      </c>
      <c r="D36" s="374" t="str">
        <f t="shared" si="4"/>
        <v/>
      </c>
      <c r="E36" s="374" t="str">
        <f t="shared" si="5"/>
        <v/>
      </c>
      <c r="F36" s="374" t="str">
        <f t="shared" si="6"/>
        <v/>
      </c>
      <c r="G36" s="374" t="str">
        <f t="shared" si="7"/>
        <v/>
      </c>
      <c r="H36" s="374" t="str">
        <f t="shared" si="8"/>
        <v/>
      </c>
      <c r="I36" s="374" t="str">
        <f t="shared" si="9"/>
        <v/>
      </c>
      <c r="J36" s="374" t="str">
        <f t="shared" si="10"/>
        <v/>
      </c>
      <c r="K36" s="374" t="str">
        <f t="shared" si="11"/>
        <v/>
      </c>
      <c r="L36" s="374" t="str">
        <f t="shared" si="12"/>
        <v/>
      </c>
      <c r="M36" s="374" t="str">
        <f t="shared" si="13"/>
        <v/>
      </c>
      <c r="N36" s="374" t="str">
        <f t="shared" si="14"/>
        <v/>
      </c>
      <c r="O36" s="374" t="str">
        <f t="shared" si="15"/>
        <v/>
      </c>
      <c r="P36" s="374" t="str">
        <f t="shared" si="16"/>
        <v/>
      </c>
      <c r="Q36" s="374" t="str">
        <f t="shared" si="17"/>
        <v/>
      </c>
      <c r="R36" s="375" t="str">
        <f t="shared" si="18"/>
        <v/>
      </c>
      <c r="S36" s="374" t="str">
        <f t="shared" si="19"/>
        <v/>
      </c>
      <c r="T36" s="375" t="str">
        <f t="shared" si="20"/>
        <v/>
      </c>
    </row>
  </sheetData>
  <sheetProtection algorithmName="SHA-512" hashValue="Eh9lxajIHMSgoUh2b7xexRdaKCVEA1/4xBh97MYEGnEKVVS72kfwx626mjHUHak6m/lzwsnbfRzFaNeg0nFWBQ==" saltValue="Jl8DSrb1fHkSO6Il9sHVOQ==" spinCount="100000" sheet="1" objects="1" scenarios="1"/>
  <mergeCells count="3">
    <mergeCell ref="O1:P1"/>
    <mergeCell ref="X16:Z16"/>
    <mergeCell ref="X17:Z17"/>
  </mergeCells>
  <phoneticPr fontId="3"/>
  <pageMargins left="0.70866141732283472" right="0.70866141732283472" top="0.74803149606299213" bottom="0.74803149606299213" header="0.31496062992125984" footer="0.31496062992125984"/>
  <pageSetup paperSize="9" scale="85" orientation="landscape" verticalDpi="0" r:id="rId1"/>
  <colBreaks count="1" manualBreakCount="1">
    <brk id="20" max="2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B1:V224"/>
  <sheetViews>
    <sheetView showGridLines="0" zoomScaleNormal="100" workbookViewId="0"/>
  </sheetViews>
  <sheetFormatPr defaultColWidth="9" defaultRowHeight="13.2" x14ac:dyDescent="0.2"/>
  <cols>
    <col min="1" max="1" width="2.6640625" style="254" customWidth="1"/>
    <col min="2" max="2" width="6.6640625" style="255" customWidth="1"/>
    <col min="3" max="4" width="9.6640625" style="253" customWidth="1"/>
    <col min="5" max="12" width="10.6640625" style="254" customWidth="1"/>
    <col min="13" max="13" width="4" style="254" customWidth="1"/>
    <col min="14" max="16384" width="9" style="254"/>
  </cols>
  <sheetData>
    <row r="1" spans="2:12" ht="27.75" customHeight="1" thickBot="1" x14ac:dyDescent="0.25">
      <c r="B1" s="289" t="s">
        <v>246</v>
      </c>
      <c r="G1" s="41"/>
      <c r="J1" s="290" t="s">
        <v>165</v>
      </c>
    </row>
    <row r="2" spans="2:12" ht="21.75" customHeight="1" thickBot="1" x14ac:dyDescent="0.25">
      <c r="B2" s="291" t="s">
        <v>247</v>
      </c>
      <c r="H2" s="594" t="s">
        <v>166</v>
      </c>
      <c r="I2" s="595"/>
      <c r="J2" s="595"/>
      <c r="K2" s="596"/>
      <c r="L2" s="292">
        <v>2</v>
      </c>
    </row>
    <row r="3" spans="2:12" ht="22.5" customHeight="1" thickBot="1" x14ac:dyDescent="0.25"/>
    <row r="4" spans="2:12" ht="21.75" customHeight="1" thickBot="1" x14ac:dyDescent="0.25">
      <c r="B4" s="293" t="s">
        <v>145</v>
      </c>
      <c r="C4" s="294" t="s">
        <v>149</v>
      </c>
      <c r="D4" s="294" t="s">
        <v>150</v>
      </c>
      <c r="E4" s="295" t="s">
        <v>151</v>
      </c>
      <c r="F4" s="295" t="s">
        <v>152</v>
      </c>
      <c r="G4" s="296" t="s">
        <v>167</v>
      </c>
      <c r="H4" s="296" t="s">
        <v>168</v>
      </c>
      <c r="I4" s="297" t="s">
        <v>169</v>
      </c>
      <c r="J4" s="298" t="s">
        <v>153</v>
      </c>
      <c r="K4" s="299" t="s">
        <v>129</v>
      </c>
      <c r="L4" s="300" t="s">
        <v>154</v>
      </c>
    </row>
    <row r="5" spans="2:12" x14ac:dyDescent="0.2">
      <c r="B5" s="301">
        <f>IF('3.サラリースケール'!$B$10="","",'3.サラリースケール'!$B$10)</f>
        <v>1</v>
      </c>
      <c r="C5" s="302">
        <v>1</v>
      </c>
      <c r="D5" s="302">
        <f>IF('3.サラリースケール'!$E$10="","",'3.サラリースケール'!$E$10)</f>
        <v>18</v>
      </c>
      <c r="E5" s="303"/>
      <c r="F5" s="303"/>
      <c r="G5" s="303">
        <f>IF('4.号俸表設計'!$C7="","",'4.号俸表設計'!$C7)</f>
        <v>77360</v>
      </c>
      <c r="H5" s="303"/>
      <c r="I5" s="304"/>
      <c r="J5" s="305">
        <f>IF('4.号俸表設計'!$D7="","",'4.号俸表設計'!$D7)</f>
        <v>0</v>
      </c>
      <c r="K5" s="306">
        <f>IF(G5="","",ROUNDUP(J5/$L$2,-1))</f>
        <v>0</v>
      </c>
      <c r="L5" s="306"/>
    </row>
    <row r="6" spans="2:12" x14ac:dyDescent="0.2">
      <c r="B6" s="307"/>
      <c r="C6" s="308">
        <v>2</v>
      </c>
      <c r="D6" s="308">
        <f>D5+1</f>
        <v>19</v>
      </c>
      <c r="E6" s="448">
        <f>IF(G6="","",F6+K6)</f>
        <v>87360</v>
      </c>
      <c r="F6" s="448">
        <f>IF(G6="","",G6+K6)</f>
        <v>84860</v>
      </c>
      <c r="G6" s="448">
        <f>IF('4.号俸表設計'!$C8="","",'4.号俸表設計'!$C8)</f>
        <v>82360</v>
      </c>
      <c r="H6" s="448">
        <f>IF(G6="","",G6-K6)</f>
        <v>79860</v>
      </c>
      <c r="I6" s="264">
        <f>IF(G6="","",H6-K6)</f>
        <v>77360</v>
      </c>
      <c r="J6" s="309">
        <f>IF('4.号俸表設計'!$D8="","",'4.号俸表設計'!$D8)</f>
        <v>5000</v>
      </c>
      <c r="K6" s="310">
        <f t="shared" ref="K6:K69" si="0">IF(G6="","",ROUNDUP(J6/$L$2,-1))</f>
        <v>2500</v>
      </c>
      <c r="L6" s="310"/>
    </row>
    <row r="7" spans="2:12" ht="14.25" customHeight="1" x14ac:dyDescent="0.2">
      <c r="B7" s="307"/>
      <c r="C7" s="308">
        <v>3</v>
      </c>
      <c r="D7" s="308">
        <f t="shared" ref="D7:D70" si="1">D6+1</f>
        <v>20</v>
      </c>
      <c r="E7" s="448">
        <f t="shared" ref="E7:E24" si="2">IF(G7="","",F7+K7)</f>
        <v>92360</v>
      </c>
      <c r="F7" s="448">
        <f t="shared" ref="F7:F24" si="3">IF(G7="","",G7+K7)</f>
        <v>89860</v>
      </c>
      <c r="G7" s="448">
        <f>IF('4.号俸表設計'!$C9="","",'4.号俸表設計'!$C9)</f>
        <v>87360</v>
      </c>
      <c r="H7" s="448">
        <f t="shared" ref="H7:H24" si="4">IF(G7="","",G7-K7)</f>
        <v>84860</v>
      </c>
      <c r="I7" s="264">
        <f t="shared" ref="I7:I24" si="5">IF(G7="","",H7-K7)</f>
        <v>82360</v>
      </c>
      <c r="J7" s="309">
        <f>IF('4.号俸表設計'!$D9="","",'4.号俸表設計'!$D9)</f>
        <v>5000</v>
      </c>
      <c r="K7" s="310">
        <f t="shared" si="0"/>
        <v>2500</v>
      </c>
      <c r="L7" s="310"/>
    </row>
    <row r="8" spans="2:12" x14ac:dyDescent="0.2">
      <c r="B8" s="307"/>
      <c r="C8" s="308">
        <v>4</v>
      </c>
      <c r="D8" s="308">
        <f t="shared" si="1"/>
        <v>21</v>
      </c>
      <c r="E8" s="448">
        <f t="shared" si="2"/>
        <v>97360</v>
      </c>
      <c r="F8" s="448">
        <f t="shared" si="3"/>
        <v>94860</v>
      </c>
      <c r="G8" s="448">
        <f>IF('4.号俸表設計'!$C10="","",'4.号俸表設計'!$C10)</f>
        <v>92360</v>
      </c>
      <c r="H8" s="448">
        <f t="shared" si="4"/>
        <v>89860</v>
      </c>
      <c r="I8" s="264">
        <f t="shared" si="5"/>
        <v>87360</v>
      </c>
      <c r="J8" s="309">
        <f>IF('4.号俸表設計'!$D10="","",'4.号俸表設計'!$D10)</f>
        <v>5000</v>
      </c>
      <c r="K8" s="310">
        <f t="shared" si="0"/>
        <v>2500</v>
      </c>
      <c r="L8" s="310"/>
    </row>
    <row r="9" spans="2:12" x14ac:dyDescent="0.2">
      <c r="B9" s="307"/>
      <c r="C9" s="308">
        <v>5</v>
      </c>
      <c r="D9" s="308">
        <f t="shared" si="1"/>
        <v>22</v>
      </c>
      <c r="E9" s="448">
        <f t="shared" si="2"/>
        <v>102360</v>
      </c>
      <c r="F9" s="448">
        <f t="shared" si="3"/>
        <v>99860</v>
      </c>
      <c r="G9" s="448">
        <f>IF('4.号俸表設計'!$C11="","",'4.号俸表設計'!$C11)</f>
        <v>97360</v>
      </c>
      <c r="H9" s="448">
        <f t="shared" si="4"/>
        <v>94860</v>
      </c>
      <c r="I9" s="264">
        <f t="shared" si="5"/>
        <v>92360</v>
      </c>
      <c r="J9" s="309">
        <f>IF('4.号俸表設計'!$D11="","",'4.号俸表設計'!$D11)</f>
        <v>5000</v>
      </c>
      <c r="K9" s="310">
        <f>IF(G9="","",ROUNDUP(J9/$L$2,-1))</f>
        <v>2500</v>
      </c>
      <c r="L9" s="310"/>
    </row>
    <row r="10" spans="2:12" x14ac:dyDescent="0.2">
      <c r="B10" s="307"/>
      <c r="C10" s="308">
        <v>6</v>
      </c>
      <c r="D10" s="308">
        <f t="shared" si="1"/>
        <v>23</v>
      </c>
      <c r="E10" s="448">
        <f t="shared" si="2"/>
        <v>102360</v>
      </c>
      <c r="F10" s="448">
        <f t="shared" si="3"/>
        <v>101110</v>
      </c>
      <c r="G10" s="448">
        <f>IF('4.号俸表設計'!$C12="","",'4.号俸表設計'!$C12)</f>
        <v>99860</v>
      </c>
      <c r="H10" s="448">
        <f t="shared" si="4"/>
        <v>98610</v>
      </c>
      <c r="I10" s="264">
        <f t="shared" si="5"/>
        <v>97360</v>
      </c>
      <c r="J10" s="309">
        <f>IF('4.号俸表設計'!$D12="","",'4.号俸表設計'!$D12)</f>
        <v>2500</v>
      </c>
      <c r="K10" s="310">
        <f t="shared" si="0"/>
        <v>1250</v>
      </c>
      <c r="L10" s="310"/>
    </row>
    <row r="11" spans="2:12" x14ac:dyDescent="0.2">
      <c r="B11" s="307"/>
      <c r="C11" s="308">
        <v>7</v>
      </c>
      <c r="D11" s="308">
        <f t="shared" si="1"/>
        <v>24</v>
      </c>
      <c r="E11" s="448">
        <f t="shared" si="2"/>
        <v>104860</v>
      </c>
      <c r="F11" s="448">
        <f t="shared" si="3"/>
        <v>103610</v>
      </c>
      <c r="G11" s="448">
        <f>IF('4.号俸表設計'!$C13="","",'4.号俸表設計'!$C13)</f>
        <v>102360</v>
      </c>
      <c r="H11" s="448">
        <f t="shared" si="4"/>
        <v>101110</v>
      </c>
      <c r="I11" s="264">
        <f t="shared" si="5"/>
        <v>99860</v>
      </c>
      <c r="J11" s="309">
        <f>IF('4.号俸表設計'!$D13="","",'4.号俸表設計'!$D13)</f>
        <v>2500</v>
      </c>
      <c r="K11" s="310">
        <f t="shared" si="0"/>
        <v>1250</v>
      </c>
      <c r="L11" s="310"/>
    </row>
    <row r="12" spans="2:12" x14ac:dyDescent="0.2">
      <c r="B12" s="307"/>
      <c r="C12" s="308">
        <v>8</v>
      </c>
      <c r="D12" s="308">
        <f t="shared" si="1"/>
        <v>25</v>
      </c>
      <c r="E12" s="448">
        <f t="shared" si="2"/>
        <v>107360</v>
      </c>
      <c r="F12" s="448">
        <f t="shared" si="3"/>
        <v>106110</v>
      </c>
      <c r="G12" s="448">
        <f>IF('4.号俸表設計'!$C14="","",'4.号俸表設計'!$C14)</f>
        <v>104860</v>
      </c>
      <c r="H12" s="448">
        <f t="shared" si="4"/>
        <v>103610</v>
      </c>
      <c r="I12" s="264">
        <f t="shared" si="5"/>
        <v>102360</v>
      </c>
      <c r="J12" s="309">
        <f>IF('4.号俸表設計'!$D14="","",'4.号俸表設計'!$D14)</f>
        <v>2500</v>
      </c>
      <c r="K12" s="310">
        <f t="shared" si="0"/>
        <v>1250</v>
      </c>
      <c r="L12" s="310"/>
    </row>
    <row r="13" spans="2:12" x14ac:dyDescent="0.2">
      <c r="B13" s="307"/>
      <c r="C13" s="308">
        <v>9</v>
      </c>
      <c r="D13" s="308">
        <f t="shared" si="1"/>
        <v>26</v>
      </c>
      <c r="E13" s="448">
        <f t="shared" si="2"/>
        <v>109860</v>
      </c>
      <c r="F13" s="448">
        <f t="shared" si="3"/>
        <v>108610</v>
      </c>
      <c r="G13" s="448">
        <f>IF('4.号俸表設計'!$C15="","",'4.号俸表設計'!$C15)</f>
        <v>107360</v>
      </c>
      <c r="H13" s="448">
        <f t="shared" si="4"/>
        <v>106110</v>
      </c>
      <c r="I13" s="264">
        <f t="shared" si="5"/>
        <v>104860</v>
      </c>
      <c r="J13" s="309">
        <f>IF('4.号俸表設計'!$D15="","",'4.号俸表設計'!$D15)</f>
        <v>2500</v>
      </c>
      <c r="K13" s="310">
        <f t="shared" si="0"/>
        <v>1250</v>
      </c>
      <c r="L13" s="310"/>
    </row>
    <row r="14" spans="2:12" x14ac:dyDescent="0.2">
      <c r="B14" s="307"/>
      <c r="C14" s="308">
        <v>10</v>
      </c>
      <c r="D14" s="308">
        <f t="shared" si="1"/>
        <v>27</v>
      </c>
      <c r="E14" s="448" t="str">
        <f t="shared" si="2"/>
        <v/>
      </c>
      <c r="F14" s="448" t="str">
        <f t="shared" si="3"/>
        <v/>
      </c>
      <c r="G14" s="448" t="str">
        <f>IF('4.号俸表設計'!$C16="","",'4.号俸表設計'!$C16)</f>
        <v/>
      </c>
      <c r="H14" s="448" t="str">
        <f t="shared" si="4"/>
        <v/>
      </c>
      <c r="I14" s="264" t="str">
        <f t="shared" si="5"/>
        <v/>
      </c>
      <c r="J14" s="309" t="str">
        <f>IF('4.号俸表設計'!$D16="","",'4.号俸表設計'!$D16)</f>
        <v/>
      </c>
      <c r="K14" s="310" t="str">
        <f t="shared" si="0"/>
        <v/>
      </c>
      <c r="L14" s="310"/>
    </row>
    <row r="15" spans="2:12" x14ac:dyDescent="0.2">
      <c r="B15" s="307"/>
      <c r="C15" s="308">
        <v>11</v>
      </c>
      <c r="D15" s="308">
        <f t="shared" si="1"/>
        <v>28</v>
      </c>
      <c r="E15" s="448" t="str">
        <f t="shared" si="2"/>
        <v/>
      </c>
      <c r="F15" s="448" t="str">
        <f t="shared" si="3"/>
        <v/>
      </c>
      <c r="G15" s="448" t="str">
        <f>IF('4.号俸表設計'!$C17="","",'4.号俸表設計'!$C17)</f>
        <v/>
      </c>
      <c r="H15" s="448" t="str">
        <f t="shared" si="4"/>
        <v/>
      </c>
      <c r="I15" s="264" t="str">
        <f t="shared" si="5"/>
        <v/>
      </c>
      <c r="J15" s="309" t="str">
        <f>IF('4.号俸表設計'!$D17="","",'4.号俸表設計'!$D17)</f>
        <v/>
      </c>
      <c r="K15" s="310" t="str">
        <f t="shared" si="0"/>
        <v/>
      </c>
      <c r="L15" s="310"/>
    </row>
    <row r="16" spans="2:12" x14ac:dyDescent="0.2">
      <c r="B16" s="307"/>
      <c r="C16" s="308">
        <v>12</v>
      </c>
      <c r="D16" s="308">
        <f t="shared" si="1"/>
        <v>29</v>
      </c>
      <c r="E16" s="448" t="str">
        <f t="shared" si="2"/>
        <v/>
      </c>
      <c r="F16" s="448" t="str">
        <f t="shared" si="3"/>
        <v/>
      </c>
      <c r="G16" s="448" t="str">
        <f>IF('4.号俸表設計'!$C18="","",'4.号俸表設計'!$C18)</f>
        <v/>
      </c>
      <c r="H16" s="448" t="str">
        <f t="shared" si="4"/>
        <v/>
      </c>
      <c r="I16" s="264" t="str">
        <f t="shared" si="5"/>
        <v/>
      </c>
      <c r="J16" s="309" t="str">
        <f>IF('4.号俸表設計'!$D18="","",'4.号俸表設計'!$D18)</f>
        <v/>
      </c>
      <c r="K16" s="310" t="str">
        <f t="shared" si="0"/>
        <v/>
      </c>
      <c r="L16" s="310"/>
    </row>
    <row r="17" spans="2:22" x14ac:dyDescent="0.2">
      <c r="B17" s="307"/>
      <c r="C17" s="308">
        <v>13</v>
      </c>
      <c r="D17" s="308">
        <f t="shared" si="1"/>
        <v>30</v>
      </c>
      <c r="E17" s="448" t="str">
        <f t="shared" si="2"/>
        <v/>
      </c>
      <c r="F17" s="448" t="str">
        <f t="shared" si="3"/>
        <v/>
      </c>
      <c r="G17" s="448" t="str">
        <f>IF('4.号俸表設計'!$C19="","",'4.号俸表設計'!$C19)</f>
        <v/>
      </c>
      <c r="H17" s="448" t="str">
        <f t="shared" si="4"/>
        <v/>
      </c>
      <c r="I17" s="264" t="str">
        <f t="shared" si="5"/>
        <v/>
      </c>
      <c r="J17" s="309" t="str">
        <f>IF('4.号俸表設計'!$D19="","",'4.号俸表設計'!$D19)</f>
        <v/>
      </c>
      <c r="K17" s="310" t="str">
        <f t="shared" si="0"/>
        <v/>
      </c>
      <c r="L17" s="310"/>
    </row>
    <row r="18" spans="2:22" x14ac:dyDescent="0.2">
      <c r="B18" s="307"/>
      <c r="C18" s="308">
        <v>14</v>
      </c>
      <c r="D18" s="308">
        <f t="shared" si="1"/>
        <v>31</v>
      </c>
      <c r="E18" s="448" t="str">
        <f t="shared" si="2"/>
        <v/>
      </c>
      <c r="F18" s="448" t="str">
        <f t="shared" si="3"/>
        <v/>
      </c>
      <c r="G18" s="448" t="str">
        <f>IF('4.号俸表設計'!$C20="","",'4.号俸表設計'!$C20)</f>
        <v/>
      </c>
      <c r="H18" s="448" t="str">
        <f t="shared" si="4"/>
        <v/>
      </c>
      <c r="I18" s="264" t="str">
        <f t="shared" si="5"/>
        <v/>
      </c>
      <c r="J18" s="309" t="str">
        <f>IF('4.号俸表設計'!$D20="","",'4.号俸表設計'!$D20)</f>
        <v/>
      </c>
      <c r="K18" s="310" t="str">
        <f t="shared" si="0"/>
        <v/>
      </c>
      <c r="L18" s="310"/>
    </row>
    <row r="19" spans="2:22" x14ac:dyDescent="0.2">
      <c r="B19" s="307"/>
      <c r="C19" s="308">
        <v>15</v>
      </c>
      <c r="D19" s="308">
        <f t="shared" si="1"/>
        <v>32</v>
      </c>
      <c r="E19" s="448" t="str">
        <f t="shared" si="2"/>
        <v/>
      </c>
      <c r="F19" s="448" t="str">
        <f t="shared" si="3"/>
        <v/>
      </c>
      <c r="G19" s="448" t="str">
        <f>IF('4.号俸表設計'!$C21="","",'4.号俸表設計'!$C21)</f>
        <v/>
      </c>
      <c r="H19" s="448" t="str">
        <f t="shared" si="4"/>
        <v/>
      </c>
      <c r="I19" s="264" t="str">
        <f t="shared" si="5"/>
        <v/>
      </c>
      <c r="J19" s="309" t="str">
        <f>IF('4.号俸表設計'!$D21="","",'4.号俸表設計'!$D21)</f>
        <v/>
      </c>
      <c r="K19" s="310" t="str">
        <f t="shared" si="0"/>
        <v/>
      </c>
      <c r="L19" s="310"/>
    </row>
    <row r="20" spans="2:22" x14ac:dyDescent="0.2">
      <c r="B20" s="307"/>
      <c r="C20" s="308">
        <v>16</v>
      </c>
      <c r="D20" s="308">
        <f t="shared" si="1"/>
        <v>33</v>
      </c>
      <c r="E20" s="448" t="str">
        <f t="shared" si="2"/>
        <v/>
      </c>
      <c r="F20" s="448" t="str">
        <f t="shared" si="3"/>
        <v/>
      </c>
      <c r="G20" s="448" t="str">
        <f>IF('4.号俸表設計'!$C22="","",'4.号俸表設計'!$C22)</f>
        <v/>
      </c>
      <c r="H20" s="448" t="str">
        <f t="shared" si="4"/>
        <v/>
      </c>
      <c r="I20" s="264" t="str">
        <f t="shared" si="5"/>
        <v/>
      </c>
      <c r="J20" s="309" t="str">
        <f>IF('4.号俸表設計'!$D22="","",'4.号俸表設計'!$D22)</f>
        <v/>
      </c>
      <c r="K20" s="310" t="str">
        <f t="shared" si="0"/>
        <v/>
      </c>
      <c r="L20" s="310"/>
    </row>
    <row r="21" spans="2:22" x14ac:dyDescent="0.2">
      <c r="B21" s="307"/>
      <c r="C21" s="308">
        <v>17</v>
      </c>
      <c r="D21" s="308">
        <f t="shared" si="1"/>
        <v>34</v>
      </c>
      <c r="E21" s="448" t="str">
        <f t="shared" si="2"/>
        <v/>
      </c>
      <c r="F21" s="448" t="str">
        <f t="shared" si="3"/>
        <v/>
      </c>
      <c r="G21" s="448" t="str">
        <f>IF('4.号俸表設計'!$C23="","",'4.号俸表設計'!$C23)</f>
        <v/>
      </c>
      <c r="H21" s="448" t="str">
        <f t="shared" si="4"/>
        <v/>
      </c>
      <c r="I21" s="264" t="str">
        <f t="shared" si="5"/>
        <v/>
      </c>
      <c r="J21" s="309" t="str">
        <f>IF('4.号俸表設計'!$D23="","",'4.号俸表設計'!$D23)</f>
        <v/>
      </c>
      <c r="K21" s="310" t="str">
        <f t="shared" si="0"/>
        <v/>
      </c>
      <c r="L21" s="310"/>
    </row>
    <row r="22" spans="2:22" x14ac:dyDescent="0.2">
      <c r="B22" s="307"/>
      <c r="C22" s="308">
        <v>18</v>
      </c>
      <c r="D22" s="308">
        <f t="shared" si="1"/>
        <v>35</v>
      </c>
      <c r="E22" s="448" t="str">
        <f t="shared" si="2"/>
        <v/>
      </c>
      <c r="F22" s="448" t="str">
        <f t="shared" si="3"/>
        <v/>
      </c>
      <c r="G22" s="448" t="str">
        <f>IF('4.号俸表設計'!$C24="","",'4.号俸表設計'!$C24)</f>
        <v/>
      </c>
      <c r="H22" s="448" t="str">
        <f t="shared" si="4"/>
        <v/>
      </c>
      <c r="I22" s="264" t="str">
        <f t="shared" si="5"/>
        <v/>
      </c>
      <c r="J22" s="309" t="str">
        <f>IF('4.号俸表設計'!$D24="","",'4.号俸表設計'!$D24)</f>
        <v/>
      </c>
      <c r="K22" s="310" t="str">
        <f t="shared" si="0"/>
        <v/>
      </c>
      <c r="L22" s="310"/>
    </row>
    <row r="23" spans="2:22" x14ac:dyDescent="0.2">
      <c r="B23" s="307"/>
      <c r="C23" s="308">
        <v>19</v>
      </c>
      <c r="D23" s="308">
        <f t="shared" si="1"/>
        <v>36</v>
      </c>
      <c r="E23" s="448" t="str">
        <f t="shared" si="2"/>
        <v/>
      </c>
      <c r="F23" s="448" t="str">
        <f t="shared" si="3"/>
        <v/>
      </c>
      <c r="G23" s="448" t="str">
        <f>IF('4.号俸表設計'!$C25="","",'4.号俸表設計'!$C25)</f>
        <v/>
      </c>
      <c r="H23" s="448" t="str">
        <f t="shared" si="4"/>
        <v/>
      </c>
      <c r="I23" s="264" t="str">
        <f t="shared" si="5"/>
        <v/>
      </c>
      <c r="J23" s="309" t="str">
        <f>IF('4.号俸表設計'!$D25="","",'4.号俸表設計'!$D25)</f>
        <v/>
      </c>
      <c r="K23" s="310" t="str">
        <f t="shared" si="0"/>
        <v/>
      </c>
      <c r="L23" s="310"/>
    </row>
    <row r="24" spans="2:22" ht="13.8" thickBot="1" x14ac:dyDescent="0.25">
      <c r="B24" s="311"/>
      <c r="C24" s="308">
        <v>20</v>
      </c>
      <c r="D24" s="308">
        <f t="shared" si="1"/>
        <v>37</v>
      </c>
      <c r="E24" s="454" t="str">
        <f t="shared" si="2"/>
        <v/>
      </c>
      <c r="F24" s="454" t="str">
        <f t="shared" si="3"/>
        <v/>
      </c>
      <c r="G24" s="454" t="str">
        <f>IF('4.号俸表設計'!$C26="","",'4.号俸表設計'!$C26)</f>
        <v/>
      </c>
      <c r="H24" s="454" t="str">
        <f t="shared" si="4"/>
        <v/>
      </c>
      <c r="I24" s="265" t="str">
        <f t="shared" si="5"/>
        <v/>
      </c>
      <c r="J24" s="312" t="str">
        <f>IF('4.号俸表設計'!$D26="","",'4.号俸表設計'!$D26)</f>
        <v/>
      </c>
      <c r="K24" s="313" t="str">
        <f t="shared" si="0"/>
        <v/>
      </c>
      <c r="L24" s="313"/>
      <c r="N24" s="424"/>
      <c r="O24" s="424"/>
      <c r="P24" s="424"/>
      <c r="Q24" s="424"/>
      <c r="R24" s="424"/>
      <c r="S24" s="424"/>
      <c r="T24" s="424"/>
      <c r="U24" s="424"/>
      <c r="V24" s="424"/>
    </row>
    <row r="25" spans="2:22" ht="13.8" thickBot="1" x14ac:dyDescent="0.25">
      <c r="B25" s="301">
        <f>IF('3.サラリースケール'!$B$11="","",'3.サラリースケール'!$B$11)</f>
        <v>2</v>
      </c>
      <c r="C25" s="302">
        <v>1</v>
      </c>
      <c r="D25" s="302">
        <f>IF('3.サラリースケール'!$E$11="","",'3.サラリースケール'!$E$11)</f>
        <v>20</v>
      </c>
      <c r="E25" s="303"/>
      <c r="F25" s="303"/>
      <c r="G25" s="303">
        <f>IF('4.号俸表設計'!$E7="","",'4.号俸表設計'!$E7)</f>
        <v>93360</v>
      </c>
      <c r="H25" s="303"/>
      <c r="I25" s="304"/>
      <c r="J25" s="305">
        <f>IF('4.号俸表設計'!$F7="","",'4.号俸表設計'!$F7)</f>
        <v>0</v>
      </c>
      <c r="K25" s="306">
        <f t="shared" si="0"/>
        <v>0</v>
      </c>
      <c r="L25" s="314">
        <f>IF('4.号俸表設計'!$E$5="","",'4.号俸表設計'!$E$5)</f>
        <v>6000</v>
      </c>
      <c r="N25" s="425" t="s">
        <v>170</v>
      </c>
      <c r="O25" s="424"/>
      <c r="P25" s="424"/>
      <c r="Q25" s="424"/>
      <c r="R25" s="424"/>
      <c r="S25" s="424"/>
      <c r="T25" s="424"/>
      <c r="U25" s="424"/>
      <c r="V25" s="424"/>
    </row>
    <row r="26" spans="2:22" x14ac:dyDescent="0.2">
      <c r="B26" s="307"/>
      <c r="C26" s="308">
        <v>2</v>
      </c>
      <c r="D26" s="308">
        <f t="shared" si="1"/>
        <v>21</v>
      </c>
      <c r="E26" s="448">
        <f>IF(G26="","",F26+K26)</f>
        <v>103360</v>
      </c>
      <c r="F26" s="448">
        <f>IF(G26="","",G26+K26)</f>
        <v>100860</v>
      </c>
      <c r="G26" s="448">
        <f>IF('4.号俸表設計'!$E8="","",'4.号俸表設計'!$E8)</f>
        <v>98360</v>
      </c>
      <c r="H26" s="448">
        <f>IF(G26="","",G26-K26)</f>
        <v>95860</v>
      </c>
      <c r="I26" s="264">
        <f>IF(G26="","",H26-K26)</f>
        <v>93360</v>
      </c>
      <c r="J26" s="309">
        <f>IF('4.号俸表設計'!$F8="","",'4.号俸表設計'!$F8)</f>
        <v>5000</v>
      </c>
      <c r="K26" s="310">
        <f t="shared" si="0"/>
        <v>2500</v>
      </c>
      <c r="L26" s="315"/>
      <c r="N26" s="426" t="s">
        <v>171</v>
      </c>
      <c r="O26" s="427"/>
      <c r="P26" s="427"/>
      <c r="Q26" s="427"/>
      <c r="R26" s="427"/>
      <c r="S26" s="426"/>
      <c r="T26" s="427"/>
      <c r="U26" s="427"/>
      <c r="V26" s="428"/>
    </row>
    <row r="27" spans="2:22" x14ac:dyDescent="0.2">
      <c r="B27" s="307"/>
      <c r="C27" s="308">
        <v>3</v>
      </c>
      <c r="D27" s="308">
        <f t="shared" si="1"/>
        <v>22</v>
      </c>
      <c r="E27" s="448">
        <f t="shared" ref="E27:E44" si="6">IF(G27="","",F27+K27)</f>
        <v>108360</v>
      </c>
      <c r="F27" s="448">
        <f t="shared" ref="F27:F44" si="7">IF(G27="","",G27+K27)</f>
        <v>105860</v>
      </c>
      <c r="G27" s="448">
        <f>IF('4.号俸表設計'!$E9="","",'4.号俸表設計'!$E9)</f>
        <v>103360</v>
      </c>
      <c r="H27" s="448">
        <f t="shared" ref="H27:H44" si="8">IF(G27="","",G27-K27)</f>
        <v>100860</v>
      </c>
      <c r="I27" s="264">
        <f t="shared" ref="I27:I44" si="9">IF(G27="","",H27-K27)</f>
        <v>98360</v>
      </c>
      <c r="J27" s="447">
        <f>IF('4.号俸表設計'!$F9="","",'4.号俸表設計'!$F9)</f>
        <v>5000</v>
      </c>
      <c r="K27" s="449">
        <f t="shared" si="0"/>
        <v>2500</v>
      </c>
      <c r="L27" s="449"/>
      <c r="N27" s="426" t="s">
        <v>255</v>
      </c>
      <c r="O27" s="427"/>
      <c r="P27" s="427"/>
      <c r="Q27" s="427"/>
      <c r="R27" s="427"/>
      <c r="S27" s="426"/>
      <c r="T27" s="427"/>
      <c r="U27" s="427"/>
      <c r="V27" s="428"/>
    </row>
    <row r="28" spans="2:22" x14ac:dyDescent="0.2">
      <c r="B28" s="307"/>
      <c r="C28" s="308">
        <v>4</v>
      </c>
      <c r="D28" s="308">
        <f t="shared" si="1"/>
        <v>23</v>
      </c>
      <c r="E28" s="448">
        <f t="shared" si="6"/>
        <v>113360</v>
      </c>
      <c r="F28" s="448">
        <f t="shared" si="7"/>
        <v>110860</v>
      </c>
      <c r="G28" s="448">
        <f>IF('4.号俸表設計'!$E10="","",'4.号俸表設計'!$E10)</f>
        <v>108360</v>
      </c>
      <c r="H28" s="448">
        <f t="shared" si="8"/>
        <v>105860</v>
      </c>
      <c r="I28" s="264">
        <f t="shared" si="9"/>
        <v>103360</v>
      </c>
      <c r="J28" s="447">
        <f>IF('4.号俸表設計'!$F10="","",'4.号俸表設計'!$F10)</f>
        <v>5000</v>
      </c>
      <c r="K28" s="449">
        <f t="shared" si="0"/>
        <v>2500</v>
      </c>
      <c r="L28" s="449"/>
      <c r="N28" s="426"/>
      <c r="O28" s="426" t="s">
        <v>256</v>
      </c>
      <c r="P28" s="427"/>
      <c r="Q28" s="427"/>
      <c r="R28" s="427"/>
      <c r="S28" s="426"/>
      <c r="T28" s="427"/>
      <c r="U28" s="427"/>
      <c r="V28" s="428"/>
    </row>
    <row r="29" spans="2:22" x14ac:dyDescent="0.2">
      <c r="B29" s="307"/>
      <c r="C29" s="308">
        <v>5</v>
      </c>
      <c r="D29" s="308">
        <f t="shared" si="1"/>
        <v>24</v>
      </c>
      <c r="E29" s="448">
        <f t="shared" si="6"/>
        <v>118360</v>
      </c>
      <c r="F29" s="448">
        <f t="shared" si="7"/>
        <v>115860</v>
      </c>
      <c r="G29" s="448">
        <f>IF('4.号俸表設計'!$E11="","",'4.号俸表設計'!$E11)</f>
        <v>113360</v>
      </c>
      <c r="H29" s="448">
        <f t="shared" si="8"/>
        <v>110860</v>
      </c>
      <c r="I29" s="264">
        <f t="shared" si="9"/>
        <v>108360</v>
      </c>
      <c r="J29" s="447">
        <f>IF('4.号俸表設計'!$F11="","",'4.号俸表設計'!$F11)</f>
        <v>5000</v>
      </c>
      <c r="K29" s="449">
        <f t="shared" si="0"/>
        <v>2500</v>
      </c>
      <c r="L29" s="449"/>
      <c r="N29" s="424"/>
      <c r="O29" s="424" t="s">
        <v>173</v>
      </c>
      <c r="P29" s="424"/>
      <c r="Q29" s="424"/>
      <c r="R29" s="424"/>
      <c r="S29" s="424"/>
      <c r="T29" s="424"/>
      <c r="U29" s="424"/>
      <c r="V29" s="424"/>
    </row>
    <row r="30" spans="2:22" x14ac:dyDescent="0.2">
      <c r="B30" s="307"/>
      <c r="C30" s="308">
        <v>6</v>
      </c>
      <c r="D30" s="308">
        <f t="shared" si="1"/>
        <v>25</v>
      </c>
      <c r="E30" s="448">
        <f t="shared" si="6"/>
        <v>118360</v>
      </c>
      <c r="F30" s="448">
        <f t="shared" si="7"/>
        <v>117110</v>
      </c>
      <c r="G30" s="448">
        <f>IF('4.号俸表設計'!$E12="","",'4.号俸表設計'!$E12)</f>
        <v>115860</v>
      </c>
      <c r="H30" s="448">
        <f t="shared" si="8"/>
        <v>114610</v>
      </c>
      <c r="I30" s="264">
        <f t="shared" si="9"/>
        <v>113360</v>
      </c>
      <c r="J30" s="447">
        <f>IF('4.号俸表設計'!$F12="","",'4.号俸表設計'!$F12)</f>
        <v>2500</v>
      </c>
      <c r="K30" s="449">
        <f t="shared" si="0"/>
        <v>1250</v>
      </c>
      <c r="L30" s="449"/>
      <c r="N30" s="426" t="s">
        <v>257</v>
      </c>
      <c r="O30" s="427"/>
      <c r="P30" s="427"/>
      <c r="Q30" s="427"/>
      <c r="R30" s="427"/>
      <c r="S30" s="426"/>
      <c r="T30" s="427"/>
      <c r="U30" s="427"/>
      <c r="V30" s="428"/>
    </row>
    <row r="31" spans="2:22" x14ac:dyDescent="0.2">
      <c r="B31" s="307"/>
      <c r="C31" s="308">
        <v>7</v>
      </c>
      <c r="D31" s="308">
        <f t="shared" si="1"/>
        <v>26</v>
      </c>
      <c r="E31" s="448">
        <f t="shared" si="6"/>
        <v>120860</v>
      </c>
      <c r="F31" s="448">
        <f t="shared" si="7"/>
        <v>119610</v>
      </c>
      <c r="G31" s="448">
        <f>IF('4.号俸表設計'!$E13="","",'4.号俸表設計'!$E13)</f>
        <v>118360</v>
      </c>
      <c r="H31" s="448">
        <f t="shared" si="8"/>
        <v>117110</v>
      </c>
      <c r="I31" s="264">
        <f t="shared" si="9"/>
        <v>115860</v>
      </c>
      <c r="J31" s="447">
        <f>IF('4.号俸表設計'!$F13="","",'4.号俸表設計'!$F13)</f>
        <v>2500</v>
      </c>
      <c r="K31" s="449">
        <f t="shared" si="0"/>
        <v>1250</v>
      </c>
      <c r="L31" s="449"/>
      <c r="N31" s="426"/>
      <c r="O31" s="426" t="s">
        <v>174</v>
      </c>
      <c r="P31" s="427"/>
      <c r="Q31" s="427"/>
      <c r="R31" s="427"/>
      <c r="S31" s="426"/>
      <c r="T31" s="427"/>
      <c r="U31" s="427"/>
      <c r="V31" s="428"/>
    </row>
    <row r="32" spans="2:22" x14ac:dyDescent="0.2">
      <c r="B32" s="307"/>
      <c r="C32" s="308">
        <v>8</v>
      </c>
      <c r="D32" s="308">
        <f t="shared" si="1"/>
        <v>27</v>
      </c>
      <c r="E32" s="448">
        <f t="shared" si="6"/>
        <v>123360</v>
      </c>
      <c r="F32" s="448">
        <f t="shared" si="7"/>
        <v>122110</v>
      </c>
      <c r="G32" s="448">
        <f>IF('4.号俸表設計'!$E14="","",'4.号俸表設計'!$E14)</f>
        <v>120860</v>
      </c>
      <c r="H32" s="448">
        <f t="shared" si="8"/>
        <v>119610</v>
      </c>
      <c r="I32" s="264">
        <f t="shared" si="9"/>
        <v>118360</v>
      </c>
      <c r="J32" s="447">
        <f>IF('4.号俸表設計'!$F14="","",'4.号俸表設計'!$F14)</f>
        <v>2500</v>
      </c>
      <c r="K32" s="449">
        <f t="shared" si="0"/>
        <v>1250</v>
      </c>
      <c r="L32" s="449"/>
      <c r="N32" s="426"/>
      <c r="O32" s="426"/>
      <c r="P32" s="426" t="s">
        <v>175</v>
      </c>
      <c r="Q32" s="427"/>
      <c r="R32" s="427"/>
      <c r="S32" s="426"/>
      <c r="T32" s="427"/>
      <c r="U32" s="427"/>
      <c r="V32" s="428"/>
    </row>
    <row r="33" spans="2:22" x14ac:dyDescent="0.2">
      <c r="B33" s="307"/>
      <c r="C33" s="308">
        <v>9</v>
      </c>
      <c r="D33" s="308">
        <f t="shared" si="1"/>
        <v>28</v>
      </c>
      <c r="E33" s="448">
        <f t="shared" si="6"/>
        <v>125860</v>
      </c>
      <c r="F33" s="448">
        <f t="shared" si="7"/>
        <v>124610</v>
      </c>
      <c r="G33" s="448">
        <f>IF('4.号俸表設計'!$E15="","",'4.号俸表設計'!$E15)</f>
        <v>123360</v>
      </c>
      <c r="H33" s="448">
        <f t="shared" si="8"/>
        <v>122110</v>
      </c>
      <c r="I33" s="264">
        <f t="shared" si="9"/>
        <v>120860</v>
      </c>
      <c r="J33" s="447">
        <f>IF('4.号俸表設計'!$F15="","",'4.号俸表設計'!$F15)</f>
        <v>2500</v>
      </c>
      <c r="K33" s="449">
        <f t="shared" si="0"/>
        <v>1250</v>
      </c>
      <c r="L33" s="449"/>
      <c r="N33" s="426"/>
      <c r="O33" s="427"/>
      <c r="P33" s="429" t="s">
        <v>176</v>
      </c>
      <c r="Q33" s="427"/>
      <c r="R33" s="427"/>
      <c r="S33" s="426"/>
      <c r="T33" s="427"/>
      <c r="U33" s="427"/>
      <c r="V33" s="428"/>
    </row>
    <row r="34" spans="2:22" x14ac:dyDescent="0.2">
      <c r="B34" s="307"/>
      <c r="C34" s="308">
        <v>10</v>
      </c>
      <c r="D34" s="308">
        <f t="shared" si="1"/>
        <v>29</v>
      </c>
      <c r="E34" s="448" t="str">
        <f t="shared" si="6"/>
        <v/>
      </c>
      <c r="F34" s="448" t="str">
        <f t="shared" si="7"/>
        <v/>
      </c>
      <c r="G34" s="448" t="str">
        <f>IF('4.号俸表設計'!$E16="","",'4.号俸表設計'!$E16)</f>
        <v/>
      </c>
      <c r="H34" s="448" t="str">
        <f t="shared" si="8"/>
        <v/>
      </c>
      <c r="I34" s="264" t="str">
        <f t="shared" si="9"/>
        <v/>
      </c>
      <c r="J34" s="447" t="str">
        <f>IF('4.号俸表設計'!$F16="","",'4.号俸表設計'!$F16)</f>
        <v/>
      </c>
      <c r="K34" s="449" t="str">
        <f t="shared" si="0"/>
        <v/>
      </c>
      <c r="L34" s="449"/>
      <c r="N34" s="424"/>
      <c r="O34" s="424"/>
      <c r="P34" s="424"/>
      <c r="Q34" s="424"/>
      <c r="R34" s="424"/>
      <c r="S34" s="424"/>
      <c r="T34" s="424"/>
      <c r="U34" s="424"/>
      <c r="V34" s="424"/>
    </row>
    <row r="35" spans="2:22" x14ac:dyDescent="0.2">
      <c r="B35" s="307"/>
      <c r="C35" s="308">
        <v>11</v>
      </c>
      <c r="D35" s="308">
        <f t="shared" si="1"/>
        <v>30</v>
      </c>
      <c r="E35" s="448" t="str">
        <f t="shared" si="6"/>
        <v/>
      </c>
      <c r="F35" s="448" t="str">
        <f t="shared" si="7"/>
        <v/>
      </c>
      <c r="G35" s="448" t="str">
        <f>IF('4.号俸表設計'!$E17="","",'4.号俸表設計'!$E17)</f>
        <v/>
      </c>
      <c r="H35" s="448" t="str">
        <f t="shared" si="8"/>
        <v/>
      </c>
      <c r="I35" s="264" t="str">
        <f t="shared" si="9"/>
        <v/>
      </c>
      <c r="J35" s="309" t="str">
        <f>IF('4.号俸表設計'!$F17="","",'4.号俸表設計'!$F17)</f>
        <v/>
      </c>
      <c r="K35" s="310" t="str">
        <f t="shared" si="0"/>
        <v/>
      </c>
      <c r="L35" s="310"/>
    </row>
    <row r="36" spans="2:22" x14ac:dyDescent="0.2">
      <c r="B36" s="307"/>
      <c r="C36" s="308">
        <v>12</v>
      </c>
      <c r="D36" s="308">
        <f t="shared" si="1"/>
        <v>31</v>
      </c>
      <c r="E36" s="448" t="str">
        <f t="shared" si="6"/>
        <v/>
      </c>
      <c r="F36" s="448" t="str">
        <f t="shared" si="7"/>
        <v/>
      </c>
      <c r="G36" s="448" t="str">
        <f>IF('4.号俸表設計'!$E18="","",'4.号俸表設計'!$E18)</f>
        <v/>
      </c>
      <c r="H36" s="448" t="str">
        <f t="shared" si="8"/>
        <v/>
      </c>
      <c r="I36" s="264" t="str">
        <f t="shared" si="9"/>
        <v/>
      </c>
      <c r="J36" s="309" t="str">
        <f>IF('4.号俸表設計'!$F18="","",'4.号俸表設計'!$F18)</f>
        <v/>
      </c>
      <c r="K36" s="310" t="str">
        <f t="shared" si="0"/>
        <v/>
      </c>
      <c r="L36" s="310"/>
    </row>
    <row r="37" spans="2:22" x14ac:dyDescent="0.2">
      <c r="B37" s="307"/>
      <c r="C37" s="308">
        <v>13</v>
      </c>
      <c r="D37" s="308">
        <f t="shared" si="1"/>
        <v>32</v>
      </c>
      <c r="E37" s="448" t="str">
        <f t="shared" si="6"/>
        <v/>
      </c>
      <c r="F37" s="448" t="str">
        <f t="shared" si="7"/>
        <v/>
      </c>
      <c r="G37" s="448" t="str">
        <f>IF('4.号俸表設計'!$E19="","",'4.号俸表設計'!$E19)</f>
        <v/>
      </c>
      <c r="H37" s="448" t="str">
        <f t="shared" si="8"/>
        <v/>
      </c>
      <c r="I37" s="264" t="str">
        <f t="shared" si="9"/>
        <v/>
      </c>
      <c r="J37" s="309" t="str">
        <f>IF('4.号俸表設計'!$F19="","",'4.号俸表設計'!$F19)</f>
        <v/>
      </c>
      <c r="K37" s="310" t="str">
        <f t="shared" si="0"/>
        <v/>
      </c>
      <c r="L37" s="310"/>
    </row>
    <row r="38" spans="2:22" x14ac:dyDescent="0.2">
      <c r="B38" s="307"/>
      <c r="C38" s="308">
        <v>14</v>
      </c>
      <c r="D38" s="308">
        <f t="shared" si="1"/>
        <v>33</v>
      </c>
      <c r="E38" s="448" t="str">
        <f t="shared" si="6"/>
        <v/>
      </c>
      <c r="F38" s="448" t="str">
        <f t="shared" si="7"/>
        <v/>
      </c>
      <c r="G38" s="448" t="str">
        <f>IF('4.号俸表設計'!$E20="","",'4.号俸表設計'!$E20)</f>
        <v/>
      </c>
      <c r="H38" s="448" t="str">
        <f t="shared" si="8"/>
        <v/>
      </c>
      <c r="I38" s="264" t="str">
        <f t="shared" si="9"/>
        <v/>
      </c>
      <c r="J38" s="309" t="str">
        <f>IF('4.号俸表設計'!$F20="","",'4.号俸表設計'!$F20)</f>
        <v/>
      </c>
      <c r="K38" s="310" t="str">
        <f t="shared" si="0"/>
        <v/>
      </c>
      <c r="L38" s="310"/>
    </row>
    <row r="39" spans="2:22" x14ac:dyDescent="0.2">
      <c r="B39" s="307"/>
      <c r="C39" s="308">
        <v>15</v>
      </c>
      <c r="D39" s="308">
        <f t="shared" si="1"/>
        <v>34</v>
      </c>
      <c r="E39" s="448" t="str">
        <f t="shared" si="6"/>
        <v/>
      </c>
      <c r="F39" s="448" t="str">
        <f t="shared" si="7"/>
        <v/>
      </c>
      <c r="G39" s="448" t="str">
        <f>IF('4.号俸表設計'!$E21="","",'4.号俸表設計'!$E21)</f>
        <v/>
      </c>
      <c r="H39" s="448" t="str">
        <f t="shared" si="8"/>
        <v/>
      </c>
      <c r="I39" s="264" t="str">
        <f t="shared" si="9"/>
        <v/>
      </c>
      <c r="J39" s="309" t="str">
        <f>IF('4.号俸表設計'!$F21="","",'4.号俸表設計'!$F21)</f>
        <v/>
      </c>
      <c r="K39" s="310" t="str">
        <f t="shared" si="0"/>
        <v/>
      </c>
      <c r="L39" s="310"/>
    </row>
    <row r="40" spans="2:22" x14ac:dyDescent="0.2">
      <c r="B40" s="307"/>
      <c r="C40" s="308">
        <v>16</v>
      </c>
      <c r="D40" s="308">
        <f t="shared" si="1"/>
        <v>35</v>
      </c>
      <c r="E40" s="448" t="str">
        <f t="shared" si="6"/>
        <v/>
      </c>
      <c r="F40" s="448" t="str">
        <f t="shared" si="7"/>
        <v/>
      </c>
      <c r="G40" s="448" t="str">
        <f>IF('4.号俸表設計'!$E22="","",'4.号俸表設計'!$E22)</f>
        <v/>
      </c>
      <c r="H40" s="448" t="str">
        <f t="shared" si="8"/>
        <v/>
      </c>
      <c r="I40" s="264" t="str">
        <f t="shared" si="9"/>
        <v/>
      </c>
      <c r="J40" s="447" t="str">
        <f>IF('4.号俸表設計'!$F22="","",'4.号俸表設計'!$F22)</f>
        <v/>
      </c>
      <c r="K40" s="449" t="str">
        <f t="shared" si="0"/>
        <v/>
      </c>
      <c r="L40" s="449"/>
    </row>
    <row r="41" spans="2:22" x14ac:dyDescent="0.2">
      <c r="B41" s="307"/>
      <c r="C41" s="308">
        <v>17</v>
      </c>
      <c r="D41" s="308">
        <f t="shared" si="1"/>
        <v>36</v>
      </c>
      <c r="E41" s="448" t="str">
        <f t="shared" si="6"/>
        <v/>
      </c>
      <c r="F41" s="448" t="str">
        <f t="shared" si="7"/>
        <v/>
      </c>
      <c r="G41" s="448" t="str">
        <f>IF('4.号俸表設計'!$E23="","",'4.号俸表設計'!$E23)</f>
        <v/>
      </c>
      <c r="H41" s="448" t="str">
        <f t="shared" si="8"/>
        <v/>
      </c>
      <c r="I41" s="264" t="str">
        <f t="shared" si="9"/>
        <v/>
      </c>
      <c r="J41" s="447" t="str">
        <f>IF('4.号俸表設計'!$F23="","",'4.号俸表設計'!$F23)</f>
        <v/>
      </c>
      <c r="K41" s="449" t="str">
        <f t="shared" si="0"/>
        <v/>
      </c>
      <c r="L41" s="449"/>
    </row>
    <row r="42" spans="2:22" x14ac:dyDescent="0.2">
      <c r="B42" s="307"/>
      <c r="C42" s="308">
        <v>18</v>
      </c>
      <c r="D42" s="308">
        <f t="shared" si="1"/>
        <v>37</v>
      </c>
      <c r="E42" s="448" t="str">
        <f t="shared" si="6"/>
        <v/>
      </c>
      <c r="F42" s="448" t="str">
        <f t="shared" si="7"/>
        <v/>
      </c>
      <c r="G42" s="448" t="str">
        <f>IF('4.号俸表設計'!$E24="","",'4.号俸表設計'!$E24)</f>
        <v/>
      </c>
      <c r="H42" s="448" t="str">
        <f t="shared" si="8"/>
        <v/>
      </c>
      <c r="I42" s="264" t="str">
        <f t="shared" si="9"/>
        <v/>
      </c>
      <c r="J42" s="447" t="str">
        <f>IF('4.号俸表設計'!$F24="","",'4.号俸表設計'!$F24)</f>
        <v/>
      </c>
      <c r="K42" s="449" t="str">
        <f t="shared" si="0"/>
        <v/>
      </c>
      <c r="L42" s="449"/>
    </row>
    <row r="43" spans="2:22" x14ac:dyDescent="0.2">
      <c r="B43" s="307"/>
      <c r="C43" s="308">
        <v>19</v>
      </c>
      <c r="D43" s="308">
        <f t="shared" si="1"/>
        <v>38</v>
      </c>
      <c r="E43" s="448" t="str">
        <f t="shared" si="6"/>
        <v/>
      </c>
      <c r="F43" s="448" t="str">
        <f t="shared" si="7"/>
        <v/>
      </c>
      <c r="G43" s="448" t="str">
        <f>IF('4.号俸表設計'!$E25="","",'4.号俸表設計'!$E25)</f>
        <v/>
      </c>
      <c r="H43" s="448" t="str">
        <f t="shared" si="8"/>
        <v/>
      </c>
      <c r="I43" s="264" t="str">
        <f t="shared" si="9"/>
        <v/>
      </c>
      <c r="J43" s="447" t="str">
        <f>IF('4.号俸表設計'!$F25="","",'4.号俸表設計'!$F25)</f>
        <v/>
      </c>
      <c r="K43" s="449" t="str">
        <f t="shared" si="0"/>
        <v/>
      </c>
      <c r="L43" s="449"/>
    </row>
    <row r="44" spans="2:22" ht="13.8" thickBot="1" x14ac:dyDescent="0.25">
      <c r="B44" s="316"/>
      <c r="C44" s="317">
        <v>20</v>
      </c>
      <c r="D44" s="317">
        <f t="shared" si="1"/>
        <v>39</v>
      </c>
      <c r="E44" s="451" t="str">
        <f t="shared" si="6"/>
        <v/>
      </c>
      <c r="F44" s="451" t="str">
        <f t="shared" si="7"/>
        <v/>
      </c>
      <c r="G44" s="451" t="str">
        <f>IF('4.号俸表設計'!$E26="","",'4.号俸表設計'!$E26)</f>
        <v/>
      </c>
      <c r="H44" s="451" t="str">
        <f t="shared" si="8"/>
        <v/>
      </c>
      <c r="I44" s="318" t="str">
        <f t="shared" si="9"/>
        <v/>
      </c>
      <c r="J44" s="450" t="str">
        <f>IF('4.号俸表設計'!$F26="","",'4.号俸表設計'!$F26)</f>
        <v/>
      </c>
      <c r="K44" s="452" t="str">
        <f t="shared" si="0"/>
        <v/>
      </c>
      <c r="L44" s="452"/>
    </row>
    <row r="45" spans="2:22" ht="13.8" thickBot="1" x14ac:dyDescent="0.25">
      <c r="B45" s="301">
        <f>IF('3.サラリースケール'!$B$12="","",'3.サラリースケール'!$B$12)</f>
        <v>3</v>
      </c>
      <c r="C45" s="302">
        <v>1</v>
      </c>
      <c r="D45" s="302">
        <f>IF('3.サラリースケール'!$E$12="","",'3.サラリースケール'!$E$12)</f>
        <v>22</v>
      </c>
      <c r="E45" s="303"/>
      <c r="F45" s="303"/>
      <c r="G45" s="303">
        <f>IF('4.号俸表設計'!$G7="","",'4.号俸表設計'!$G7)</f>
        <v>109360</v>
      </c>
      <c r="H45" s="303"/>
      <c r="I45" s="304"/>
      <c r="J45" s="305">
        <f>IF('4.号俸表設計'!$H7="","",'4.号俸表設計'!$H7)</f>
        <v>0</v>
      </c>
      <c r="K45" s="306">
        <f t="shared" si="0"/>
        <v>0</v>
      </c>
      <c r="L45" s="314">
        <f>IF('4.号俸表設計'!$G$5="","",'4.号俸表設計'!$G$5)</f>
        <v>6000</v>
      </c>
    </row>
    <row r="46" spans="2:22" x14ac:dyDescent="0.2">
      <c r="B46" s="307"/>
      <c r="C46" s="308">
        <v>2</v>
      </c>
      <c r="D46" s="308">
        <f t="shared" si="1"/>
        <v>23</v>
      </c>
      <c r="E46" s="448">
        <f>IF(G46="","",F46+K46)</f>
        <v>119360</v>
      </c>
      <c r="F46" s="448">
        <f>IF(G46="","",G46+K46)</f>
        <v>116860</v>
      </c>
      <c r="G46" s="319">
        <f>IF('4.号俸表設計'!$G8="","",'4.号俸表設計'!$G8)</f>
        <v>114360</v>
      </c>
      <c r="H46" s="448">
        <f>IF(G46="","",G46-K46)</f>
        <v>111860</v>
      </c>
      <c r="I46" s="264">
        <f>IF(G46="","",H46-K46)</f>
        <v>109360</v>
      </c>
      <c r="J46" s="309">
        <f>IF('4.号俸表設計'!$H8="","",'4.号俸表設計'!$H8)</f>
        <v>5000</v>
      </c>
      <c r="K46" s="310">
        <f t="shared" si="0"/>
        <v>2500</v>
      </c>
      <c r="L46" s="315"/>
    </row>
    <row r="47" spans="2:22" x14ac:dyDescent="0.2">
      <c r="B47" s="307"/>
      <c r="C47" s="308">
        <v>3</v>
      </c>
      <c r="D47" s="308">
        <f t="shared" si="1"/>
        <v>24</v>
      </c>
      <c r="E47" s="448">
        <f t="shared" ref="E47:E64" si="10">IF(G47="","",F47+K47)</f>
        <v>124360</v>
      </c>
      <c r="F47" s="448">
        <f t="shared" ref="F47:F64" si="11">IF(G47="","",G47+K47)</f>
        <v>121860</v>
      </c>
      <c r="G47" s="448">
        <f>IF('4.号俸表設計'!$G9="","",'4.号俸表設計'!$G9)</f>
        <v>119360</v>
      </c>
      <c r="H47" s="448">
        <f t="shared" ref="H47:H64" si="12">IF(G47="","",G47-K47)</f>
        <v>116860</v>
      </c>
      <c r="I47" s="264">
        <f t="shared" ref="I47:I64" si="13">IF(G47="","",H47-K47)</f>
        <v>114360</v>
      </c>
      <c r="J47" s="447">
        <f>IF('4.号俸表設計'!$H9="","",'4.号俸表設計'!$H9)</f>
        <v>5000</v>
      </c>
      <c r="K47" s="449">
        <f t="shared" si="0"/>
        <v>2500</v>
      </c>
      <c r="L47" s="449"/>
    </row>
    <row r="48" spans="2:22" x14ac:dyDescent="0.2">
      <c r="B48" s="307"/>
      <c r="C48" s="308">
        <v>4</v>
      </c>
      <c r="D48" s="308">
        <f t="shared" si="1"/>
        <v>25</v>
      </c>
      <c r="E48" s="448">
        <f t="shared" si="10"/>
        <v>129360</v>
      </c>
      <c r="F48" s="448">
        <f t="shared" si="11"/>
        <v>126860</v>
      </c>
      <c r="G48" s="448">
        <f>IF('4.号俸表設計'!$G10="","",'4.号俸表設計'!$G10)</f>
        <v>124360</v>
      </c>
      <c r="H48" s="448">
        <f t="shared" si="12"/>
        <v>121860</v>
      </c>
      <c r="I48" s="264">
        <f t="shared" si="13"/>
        <v>119360</v>
      </c>
      <c r="J48" s="447">
        <f>IF('4.号俸表設計'!$H10="","",'4.号俸表設計'!$H10)</f>
        <v>5000</v>
      </c>
      <c r="K48" s="449">
        <f t="shared" si="0"/>
        <v>2500</v>
      </c>
      <c r="L48" s="449"/>
    </row>
    <row r="49" spans="2:12" x14ac:dyDescent="0.2">
      <c r="B49" s="307"/>
      <c r="C49" s="308">
        <v>5</v>
      </c>
      <c r="D49" s="308">
        <f t="shared" si="1"/>
        <v>26</v>
      </c>
      <c r="E49" s="448">
        <f t="shared" si="10"/>
        <v>134360</v>
      </c>
      <c r="F49" s="448">
        <f t="shared" si="11"/>
        <v>131860</v>
      </c>
      <c r="G49" s="448">
        <f>IF('4.号俸表設計'!$G11="","",'4.号俸表設計'!$G11)</f>
        <v>129360</v>
      </c>
      <c r="H49" s="448">
        <f t="shared" si="12"/>
        <v>126860</v>
      </c>
      <c r="I49" s="264">
        <f t="shared" si="13"/>
        <v>124360</v>
      </c>
      <c r="J49" s="447">
        <f>IF('4.号俸表設計'!$H11="","",'4.号俸表設計'!$H11)</f>
        <v>5000</v>
      </c>
      <c r="K49" s="449">
        <f t="shared" si="0"/>
        <v>2500</v>
      </c>
      <c r="L49" s="449"/>
    </row>
    <row r="50" spans="2:12" x14ac:dyDescent="0.2">
      <c r="B50" s="307"/>
      <c r="C50" s="308">
        <v>6</v>
      </c>
      <c r="D50" s="308">
        <f t="shared" si="1"/>
        <v>27</v>
      </c>
      <c r="E50" s="448">
        <f t="shared" si="10"/>
        <v>139360</v>
      </c>
      <c r="F50" s="448">
        <f t="shared" si="11"/>
        <v>136860</v>
      </c>
      <c r="G50" s="448">
        <f>IF('4.号俸表設計'!$G12="","",'4.号俸表設計'!$G12)</f>
        <v>134360</v>
      </c>
      <c r="H50" s="448">
        <f t="shared" si="12"/>
        <v>131860</v>
      </c>
      <c r="I50" s="264">
        <f t="shared" si="13"/>
        <v>129360</v>
      </c>
      <c r="J50" s="447">
        <f>IF('4.号俸表設計'!$H12="","",'4.号俸表設計'!$H12)</f>
        <v>5000</v>
      </c>
      <c r="K50" s="449">
        <f t="shared" si="0"/>
        <v>2500</v>
      </c>
      <c r="L50" s="449"/>
    </row>
    <row r="51" spans="2:12" x14ac:dyDescent="0.2">
      <c r="B51" s="307"/>
      <c r="C51" s="308">
        <v>7</v>
      </c>
      <c r="D51" s="308">
        <f t="shared" si="1"/>
        <v>28</v>
      </c>
      <c r="E51" s="448">
        <f t="shared" si="10"/>
        <v>144360</v>
      </c>
      <c r="F51" s="448">
        <f t="shared" si="11"/>
        <v>141860</v>
      </c>
      <c r="G51" s="448">
        <f>IF('4.号俸表設計'!$G13="","",'4.号俸表設計'!$G13)</f>
        <v>139360</v>
      </c>
      <c r="H51" s="448">
        <f t="shared" si="12"/>
        <v>136860</v>
      </c>
      <c r="I51" s="264">
        <f t="shared" si="13"/>
        <v>134360</v>
      </c>
      <c r="J51" s="309">
        <f>IF('4.号俸表設計'!$H13="","",'4.号俸表設計'!$H13)</f>
        <v>5000</v>
      </c>
      <c r="K51" s="310">
        <f t="shared" si="0"/>
        <v>2500</v>
      </c>
      <c r="L51" s="310"/>
    </row>
    <row r="52" spans="2:12" x14ac:dyDescent="0.2">
      <c r="B52" s="307"/>
      <c r="C52" s="308">
        <v>8</v>
      </c>
      <c r="D52" s="308">
        <f t="shared" si="1"/>
        <v>29</v>
      </c>
      <c r="E52" s="448">
        <f t="shared" si="10"/>
        <v>144360</v>
      </c>
      <c r="F52" s="448">
        <f t="shared" si="11"/>
        <v>143110</v>
      </c>
      <c r="G52" s="448">
        <f>IF('4.号俸表設計'!$G14="","",'4.号俸表設計'!$G14)</f>
        <v>141860</v>
      </c>
      <c r="H52" s="448">
        <f t="shared" si="12"/>
        <v>140610</v>
      </c>
      <c r="I52" s="264">
        <f t="shared" si="13"/>
        <v>139360</v>
      </c>
      <c r="J52" s="309">
        <f>IF('4.号俸表設計'!$H14="","",'4.号俸表設計'!$H14)</f>
        <v>2500</v>
      </c>
      <c r="K52" s="310">
        <f t="shared" si="0"/>
        <v>1250</v>
      </c>
      <c r="L52" s="310"/>
    </row>
    <row r="53" spans="2:12" x14ac:dyDescent="0.2">
      <c r="B53" s="307"/>
      <c r="C53" s="308">
        <v>9</v>
      </c>
      <c r="D53" s="308">
        <f t="shared" si="1"/>
        <v>30</v>
      </c>
      <c r="E53" s="448">
        <f t="shared" si="10"/>
        <v>146860</v>
      </c>
      <c r="F53" s="448">
        <f t="shared" si="11"/>
        <v>145610</v>
      </c>
      <c r="G53" s="448">
        <f>IF('4.号俸表設計'!$G15="","",'4.号俸表設計'!$G15)</f>
        <v>144360</v>
      </c>
      <c r="H53" s="448">
        <f t="shared" si="12"/>
        <v>143110</v>
      </c>
      <c r="I53" s="264">
        <f t="shared" si="13"/>
        <v>141860</v>
      </c>
      <c r="J53" s="309">
        <f>IF('4.号俸表設計'!$H15="","",'4.号俸表設計'!$H15)</f>
        <v>2500</v>
      </c>
      <c r="K53" s="310">
        <f t="shared" si="0"/>
        <v>1250</v>
      </c>
      <c r="L53" s="310"/>
    </row>
    <row r="54" spans="2:12" x14ac:dyDescent="0.2">
      <c r="B54" s="307"/>
      <c r="C54" s="308">
        <v>10</v>
      </c>
      <c r="D54" s="308">
        <f t="shared" si="1"/>
        <v>31</v>
      </c>
      <c r="E54" s="448">
        <f t="shared" si="10"/>
        <v>149360</v>
      </c>
      <c r="F54" s="448">
        <f t="shared" si="11"/>
        <v>148110</v>
      </c>
      <c r="G54" s="448">
        <f>IF('4.号俸表設計'!$G16="","",'4.号俸表設計'!$G16)</f>
        <v>146860</v>
      </c>
      <c r="H54" s="448">
        <f t="shared" si="12"/>
        <v>145610</v>
      </c>
      <c r="I54" s="264">
        <f t="shared" si="13"/>
        <v>144360</v>
      </c>
      <c r="J54" s="309">
        <f>IF('4.号俸表設計'!$H16="","",'4.号俸表設計'!$H16)</f>
        <v>2500</v>
      </c>
      <c r="K54" s="310">
        <f t="shared" si="0"/>
        <v>1250</v>
      </c>
      <c r="L54" s="310"/>
    </row>
    <row r="55" spans="2:12" x14ac:dyDescent="0.2">
      <c r="B55" s="307"/>
      <c r="C55" s="308">
        <v>11</v>
      </c>
      <c r="D55" s="308">
        <f t="shared" si="1"/>
        <v>32</v>
      </c>
      <c r="E55" s="448">
        <f t="shared" si="10"/>
        <v>151860</v>
      </c>
      <c r="F55" s="448">
        <f t="shared" si="11"/>
        <v>150610</v>
      </c>
      <c r="G55" s="448">
        <f>IF('4.号俸表設計'!$G17="","",'4.号俸表設計'!$G17)</f>
        <v>149360</v>
      </c>
      <c r="H55" s="448">
        <f t="shared" si="12"/>
        <v>148110</v>
      </c>
      <c r="I55" s="264">
        <f t="shared" si="13"/>
        <v>146860</v>
      </c>
      <c r="J55" s="309">
        <f>IF('4.号俸表設計'!$H17="","",'4.号俸表設計'!$H17)</f>
        <v>2500</v>
      </c>
      <c r="K55" s="310">
        <f t="shared" si="0"/>
        <v>1250</v>
      </c>
      <c r="L55" s="310"/>
    </row>
    <row r="56" spans="2:12" x14ac:dyDescent="0.2">
      <c r="B56" s="307"/>
      <c r="C56" s="308">
        <v>12</v>
      </c>
      <c r="D56" s="308">
        <f t="shared" si="1"/>
        <v>33</v>
      </c>
      <c r="E56" s="448">
        <f t="shared" si="10"/>
        <v>154360</v>
      </c>
      <c r="F56" s="448">
        <f t="shared" si="11"/>
        <v>153110</v>
      </c>
      <c r="G56" s="448">
        <f>IF('4.号俸表設計'!$G18="","",'4.号俸表設計'!$G18)</f>
        <v>151860</v>
      </c>
      <c r="H56" s="448">
        <f t="shared" si="12"/>
        <v>150610</v>
      </c>
      <c r="I56" s="264">
        <f t="shared" si="13"/>
        <v>149360</v>
      </c>
      <c r="J56" s="447">
        <f>IF('4.号俸表設計'!$H18="","",'4.号俸表設計'!$H18)</f>
        <v>2500</v>
      </c>
      <c r="K56" s="449">
        <f t="shared" si="0"/>
        <v>1250</v>
      </c>
      <c r="L56" s="449"/>
    </row>
    <row r="57" spans="2:12" x14ac:dyDescent="0.2">
      <c r="B57" s="307"/>
      <c r="C57" s="308">
        <v>13</v>
      </c>
      <c r="D57" s="308">
        <f t="shared" si="1"/>
        <v>34</v>
      </c>
      <c r="E57" s="448">
        <f t="shared" si="10"/>
        <v>156860</v>
      </c>
      <c r="F57" s="448">
        <f t="shared" si="11"/>
        <v>155610</v>
      </c>
      <c r="G57" s="448">
        <f>IF('4.号俸表設計'!$G19="","",'4.号俸表設計'!$G19)</f>
        <v>154360</v>
      </c>
      <c r="H57" s="448">
        <f t="shared" si="12"/>
        <v>153110</v>
      </c>
      <c r="I57" s="264">
        <f t="shared" si="13"/>
        <v>151860</v>
      </c>
      <c r="J57" s="447">
        <f>IF('4.号俸表設計'!$H19="","",'4.号俸表設計'!$H19)</f>
        <v>2500</v>
      </c>
      <c r="K57" s="449">
        <f t="shared" si="0"/>
        <v>1250</v>
      </c>
      <c r="L57" s="449"/>
    </row>
    <row r="58" spans="2:12" x14ac:dyDescent="0.2">
      <c r="B58" s="307"/>
      <c r="C58" s="308">
        <v>14</v>
      </c>
      <c r="D58" s="308">
        <f t="shared" si="1"/>
        <v>35</v>
      </c>
      <c r="E58" s="448" t="str">
        <f t="shared" si="10"/>
        <v/>
      </c>
      <c r="F58" s="448" t="str">
        <f t="shared" si="11"/>
        <v/>
      </c>
      <c r="G58" s="448" t="str">
        <f>IF('4.号俸表設計'!$G20="","",'4.号俸表設計'!$G20)</f>
        <v/>
      </c>
      <c r="H58" s="448" t="str">
        <f t="shared" si="12"/>
        <v/>
      </c>
      <c r="I58" s="264" t="str">
        <f t="shared" si="13"/>
        <v/>
      </c>
      <c r="J58" s="447" t="str">
        <f>IF('4.号俸表設計'!$H20="","",'4.号俸表設計'!$H20)</f>
        <v/>
      </c>
      <c r="K58" s="449" t="str">
        <f t="shared" si="0"/>
        <v/>
      </c>
      <c r="L58" s="449"/>
    </row>
    <row r="59" spans="2:12" x14ac:dyDescent="0.2">
      <c r="B59" s="307"/>
      <c r="C59" s="308">
        <v>15</v>
      </c>
      <c r="D59" s="308">
        <f t="shared" si="1"/>
        <v>36</v>
      </c>
      <c r="E59" s="448" t="str">
        <f t="shared" si="10"/>
        <v/>
      </c>
      <c r="F59" s="448" t="str">
        <f t="shared" si="11"/>
        <v/>
      </c>
      <c r="G59" s="448" t="str">
        <f>IF('4.号俸表設計'!$G21="","",'4.号俸表設計'!$G21)</f>
        <v/>
      </c>
      <c r="H59" s="448" t="str">
        <f t="shared" si="12"/>
        <v/>
      </c>
      <c r="I59" s="264" t="str">
        <f t="shared" si="13"/>
        <v/>
      </c>
      <c r="J59" s="447" t="str">
        <f>IF('4.号俸表設計'!$H21="","",'4.号俸表設計'!$H21)</f>
        <v/>
      </c>
      <c r="K59" s="449" t="str">
        <f t="shared" si="0"/>
        <v/>
      </c>
      <c r="L59" s="449"/>
    </row>
    <row r="60" spans="2:12" x14ac:dyDescent="0.2">
      <c r="B60" s="307"/>
      <c r="C60" s="308">
        <v>16</v>
      </c>
      <c r="D60" s="308">
        <f t="shared" si="1"/>
        <v>37</v>
      </c>
      <c r="E60" s="448" t="str">
        <f t="shared" si="10"/>
        <v/>
      </c>
      <c r="F60" s="448" t="str">
        <f t="shared" si="11"/>
        <v/>
      </c>
      <c r="G60" s="448" t="str">
        <f>IF('4.号俸表設計'!$G22="","",'4.号俸表設計'!$G22)</f>
        <v/>
      </c>
      <c r="H60" s="448" t="str">
        <f t="shared" si="12"/>
        <v/>
      </c>
      <c r="I60" s="264" t="str">
        <f t="shared" si="13"/>
        <v/>
      </c>
      <c r="J60" s="447" t="str">
        <f>IF('4.号俸表設計'!$H22="","",'4.号俸表設計'!$H22)</f>
        <v/>
      </c>
      <c r="K60" s="449" t="str">
        <f t="shared" si="0"/>
        <v/>
      </c>
      <c r="L60" s="449"/>
    </row>
    <row r="61" spans="2:12" x14ac:dyDescent="0.2">
      <c r="B61" s="307"/>
      <c r="C61" s="308">
        <v>17</v>
      </c>
      <c r="D61" s="308">
        <f t="shared" si="1"/>
        <v>38</v>
      </c>
      <c r="E61" s="448" t="str">
        <f t="shared" si="10"/>
        <v/>
      </c>
      <c r="F61" s="448" t="str">
        <f t="shared" si="11"/>
        <v/>
      </c>
      <c r="G61" s="448" t="str">
        <f>IF('4.号俸表設計'!$G23="","",'4.号俸表設計'!$G23)</f>
        <v/>
      </c>
      <c r="H61" s="448" t="str">
        <f t="shared" si="12"/>
        <v/>
      </c>
      <c r="I61" s="264" t="str">
        <f t="shared" si="13"/>
        <v/>
      </c>
      <c r="J61" s="447" t="str">
        <f>IF('4.号俸表設計'!$H23="","",'4.号俸表設計'!$H23)</f>
        <v/>
      </c>
      <c r="K61" s="449" t="str">
        <f t="shared" si="0"/>
        <v/>
      </c>
      <c r="L61" s="449"/>
    </row>
    <row r="62" spans="2:12" x14ac:dyDescent="0.2">
      <c r="B62" s="307"/>
      <c r="C62" s="308">
        <v>18</v>
      </c>
      <c r="D62" s="308">
        <f t="shared" si="1"/>
        <v>39</v>
      </c>
      <c r="E62" s="448" t="str">
        <f t="shared" si="10"/>
        <v/>
      </c>
      <c r="F62" s="448" t="str">
        <f t="shared" si="11"/>
        <v/>
      </c>
      <c r="G62" s="448" t="str">
        <f>IF('4.号俸表設計'!$G24="","",'4.号俸表設計'!$G24)</f>
        <v/>
      </c>
      <c r="H62" s="448" t="str">
        <f t="shared" si="12"/>
        <v/>
      </c>
      <c r="I62" s="264" t="str">
        <f t="shared" si="13"/>
        <v/>
      </c>
      <c r="J62" s="447" t="str">
        <f>IF('4.号俸表設計'!$H24="","",'4.号俸表設計'!$H24)</f>
        <v/>
      </c>
      <c r="K62" s="449" t="str">
        <f t="shared" si="0"/>
        <v/>
      </c>
      <c r="L62" s="449"/>
    </row>
    <row r="63" spans="2:12" x14ac:dyDescent="0.2">
      <c r="B63" s="307"/>
      <c r="C63" s="308">
        <v>19</v>
      </c>
      <c r="D63" s="308">
        <f t="shared" si="1"/>
        <v>40</v>
      </c>
      <c r="E63" s="448" t="str">
        <f t="shared" si="10"/>
        <v/>
      </c>
      <c r="F63" s="448" t="str">
        <f t="shared" si="11"/>
        <v/>
      </c>
      <c r="G63" s="448" t="str">
        <f>IF('4.号俸表設計'!$G25="","",'4.号俸表設計'!$G25)</f>
        <v/>
      </c>
      <c r="H63" s="448" t="str">
        <f t="shared" si="12"/>
        <v/>
      </c>
      <c r="I63" s="264" t="str">
        <f t="shared" si="13"/>
        <v/>
      </c>
      <c r="J63" s="447" t="str">
        <f>IF('4.号俸表設計'!$H25="","",'4.号俸表設計'!$H25)</f>
        <v/>
      </c>
      <c r="K63" s="449" t="str">
        <f t="shared" si="0"/>
        <v/>
      </c>
      <c r="L63" s="449"/>
    </row>
    <row r="64" spans="2:12" ht="13.8" thickBot="1" x14ac:dyDescent="0.25">
      <c r="B64" s="311"/>
      <c r="C64" s="320">
        <v>20</v>
      </c>
      <c r="D64" s="320">
        <f t="shared" si="1"/>
        <v>41</v>
      </c>
      <c r="E64" s="454" t="str">
        <f t="shared" si="10"/>
        <v/>
      </c>
      <c r="F64" s="454" t="str">
        <f t="shared" si="11"/>
        <v/>
      </c>
      <c r="G64" s="454" t="str">
        <f>IF('4.号俸表設計'!$G26="","",'4.号俸表設計'!$G26)</f>
        <v/>
      </c>
      <c r="H64" s="454" t="str">
        <f t="shared" si="12"/>
        <v/>
      </c>
      <c r="I64" s="265" t="str">
        <f t="shared" si="13"/>
        <v/>
      </c>
      <c r="J64" s="453" t="str">
        <f>IF('4.号俸表設計'!$H26="","",'4.号俸表設計'!$H26)</f>
        <v/>
      </c>
      <c r="K64" s="455" t="str">
        <f t="shared" si="0"/>
        <v/>
      </c>
      <c r="L64" s="455"/>
    </row>
    <row r="65" spans="2:12" ht="13.8" thickBot="1" x14ac:dyDescent="0.25">
      <c r="B65" s="301">
        <f>IF('3.サラリースケール'!$B$13="","",'3.サラリースケール'!$B$13)</f>
        <v>4</v>
      </c>
      <c r="C65" s="302">
        <v>1</v>
      </c>
      <c r="D65" s="302">
        <f>IF('3.サラリースケール'!$E$13="","",'3.サラリースケール'!$E$13)</f>
        <v>25</v>
      </c>
      <c r="E65" s="303"/>
      <c r="F65" s="303"/>
      <c r="G65" s="303">
        <f>IF('4.号俸表設計'!$I7="","",'4.号俸表設計'!$I7)</f>
        <v>130860</v>
      </c>
      <c r="H65" s="303"/>
      <c r="I65" s="304"/>
      <c r="J65" s="305">
        <f>IF('4.号俸表設計'!$J7="","",'4.号俸表設計'!$J7)</f>
        <v>0</v>
      </c>
      <c r="K65" s="306">
        <f t="shared" si="0"/>
        <v>0</v>
      </c>
      <c r="L65" s="314">
        <f>IF('4.号俸表設計'!$I$5="","",'4.号俸表設計'!$I$5)</f>
        <v>6500</v>
      </c>
    </row>
    <row r="66" spans="2:12" x14ac:dyDescent="0.2">
      <c r="B66" s="307"/>
      <c r="C66" s="308">
        <v>2</v>
      </c>
      <c r="D66" s="308">
        <f t="shared" si="1"/>
        <v>26</v>
      </c>
      <c r="E66" s="448">
        <f>IF(G66="","",F66+K66)</f>
        <v>140860</v>
      </c>
      <c r="F66" s="448">
        <f>IF(G66="","",G66+K66)</f>
        <v>138360</v>
      </c>
      <c r="G66" s="448">
        <f>IF('4.号俸表設計'!$I8="","",'4.号俸表設計'!$I8)</f>
        <v>135860</v>
      </c>
      <c r="H66" s="448">
        <f>IF(G66="","",G66-K66)</f>
        <v>133360</v>
      </c>
      <c r="I66" s="264">
        <f>IF(G66="","",H66-K66)</f>
        <v>130860</v>
      </c>
      <c r="J66" s="309">
        <f>IF('4.号俸表設計'!$J8="","",'4.号俸表設計'!$J8)</f>
        <v>5000</v>
      </c>
      <c r="K66" s="310">
        <f t="shared" si="0"/>
        <v>2500</v>
      </c>
      <c r="L66" s="315"/>
    </row>
    <row r="67" spans="2:12" x14ac:dyDescent="0.2">
      <c r="B67" s="307"/>
      <c r="C67" s="308">
        <v>3</v>
      </c>
      <c r="D67" s="308">
        <f t="shared" si="1"/>
        <v>27</v>
      </c>
      <c r="E67" s="448">
        <f t="shared" ref="E67:E84" si="14">IF(G67="","",F67+K67)</f>
        <v>145860</v>
      </c>
      <c r="F67" s="448">
        <f t="shared" ref="F67:F84" si="15">IF(G67="","",G67+K67)</f>
        <v>143360</v>
      </c>
      <c r="G67" s="448">
        <f>IF('4.号俸表設計'!$I9="","",'4.号俸表設計'!$I9)</f>
        <v>140860</v>
      </c>
      <c r="H67" s="448">
        <f t="shared" ref="H67:H84" si="16">IF(G67="","",G67-K67)</f>
        <v>138360</v>
      </c>
      <c r="I67" s="264">
        <f t="shared" ref="I67:I84" si="17">IF(G67="","",H67-K67)</f>
        <v>135860</v>
      </c>
      <c r="J67" s="447">
        <f>IF('4.号俸表設計'!$J9="","",'4.号俸表設計'!$J9)</f>
        <v>5000</v>
      </c>
      <c r="K67" s="449">
        <f t="shared" si="0"/>
        <v>2500</v>
      </c>
      <c r="L67" s="449"/>
    </row>
    <row r="68" spans="2:12" x14ac:dyDescent="0.2">
      <c r="B68" s="307"/>
      <c r="C68" s="308">
        <v>4</v>
      </c>
      <c r="D68" s="308">
        <f t="shared" si="1"/>
        <v>28</v>
      </c>
      <c r="E68" s="448">
        <f t="shared" si="14"/>
        <v>150860</v>
      </c>
      <c r="F68" s="448">
        <f t="shared" si="15"/>
        <v>148360</v>
      </c>
      <c r="G68" s="448">
        <f>IF('4.号俸表設計'!$I10="","",'4.号俸表設計'!$I10)</f>
        <v>145860</v>
      </c>
      <c r="H68" s="448">
        <f t="shared" si="16"/>
        <v>143360</v>
      </c>
      <c r="I68" s="264">
        <f t="shared" si="17"/>
        <v>140860</v>
      </c>
      <c r="J68" s="447">
        <f>IF('4.号俸表設計'!$J10="","",'4.号俸表設計'!$J10)</f>
        <v>5000</v>
      </c>
      <c r="K68" s="449">
        <f t="shared" si="0"/>
        <v>2500</v>
      </c>
      <c r="L68" s="449"/>
    </row>
    <row r="69" spans="2:12" x14ac:dyDescent="0.2">
      <c r="B69" s="307"/>
      <c r="C69" s="308">
        <v>5</v>
      </c>
      <c r="D69" s="308">
        <f t="shared" si="1"/>
        <v>29</v>
      </c>
      <c r="E69" s="448">
        <f t="shared" si="14"/>
        <v>155860</v>
      </c>
      <c r="F69" s="448">
        <f t="shared" si="15"/>
        <v>153360</v>
      </c>
      <c r="G69" s="448">
        <f>IF('4.号俸表設計'!$I11="","",'4.号俸表設計'!$I11)</f>
        <v>150860</v>
      </c>
      <c r="H69" s="448">
        <f t="shared" si="16"/>
        <v>148360</v>
      </c>
      <c r="I69" s="264">
        <f t="shared" si="17"/>
        <v>145860</v>
      </c>
      <c r="J69" s="309">
        <f>IF('4.号俸表設計'!$J11="","",'4.号俸表設計'!$J11)</f>
        <v>5000</v>
      </c>
      <c r="K69" s="310">
        <f t="shared" si="0"/>
        <v>2500</v>
      </c>
      <c r="L69" s="310"/>
    </row>
    <row r="70" spans="2:12" x14ac:dyDescent="0.2">
      <c r="B70" s="307"/>
      <c r="C70" s="308">
        <v>6</v>
      </c>
      <c r="D70" s="308">
        <f t="shared" si="1"/>
        <v>30</v>
      </c>
      <c r="E70" s="448">
        <f t="shared" si="14"/>
        <v>160860</v>
      </c>
      <c r="F70" s="448">
        <f t="shared" si="15"/>
        <v>158360</v>
      </c>
      <c r="G70" s="448">
        <f>IF('4.号俸表設計'!$I12="","",'4.号俸表設計'!$I12)</f>
        <v>155860</v>
      </c>
      <c r="H70" s="448">
        <f t="shared" si="16"/>
        <v>153360</v>
      </c>
      <c r="I70" s="264">
        <f t="shared" si="17"/>
        <v>150860</v>
      </c>
      <c r="J70" s="309">
        <f>IF('4.号俸表設計'!$J12="","",'4.号俸表設計'!$J12)</f>
        <v>5000</v>
      </c>
      <c r="K70" s="310">
        <f t="shared" ref="K70:K133" si="18">IF(G70="","",ROUNDUP(J70/$L$2,-1))</f>
        <v>2500</v>
      </c>
      <c r="L70" s="310"/>
    </row>
    <row r="71" spans="2:12" x14ac:dyDescent="0.2">
      <c r="B71" s="307"/>
      <c r="C71" s="308">
        <v>7</v>
      </c>
      <c r="D71" s="308">
        <f t="shared" ref="D71:D134" si="19">D70+1</f>
        <v>31</v>
      </c>
      <c r="E71" s="448">
        <f t="shared" si="14"/>
        <v>165860</v>
      </c>
      <c r="F71" s="448">
        <f t="shared" si="15"/>
        <v>163360</v>
      </c>
      <c r="G71" s="448">
        <f>IF('4.号俸表設計'!$I13="","",'4.号俸表設計'!$I13)</f>
        <v>160860</v>
      </c>
      <c r="H71" s="448">
        <f t="shared" si="16"/>
        <v>158360</v>
      </c>
      <c r="I71" s="264">
        <f t="shared" si="17"/>
        <v>155860</v>
      </c>
      <c r="J71" s="309">
        <f>IF('4.号俸表設計'!$J13="","",'4.号俸表設計'!$J13)</f>
        <v>5000</v>
      </c>
      <c r="K71" s="310">
        <f t="shared" si="18"/>
        <v>2500</v>
      </c>
      <c r="L71" s="310"/>
    </row>
    <row r="72" spans="2:12" x14ac:dyDescent="0.2">
      <c r="B72" s="307"/>
      <c r="C72" s="308">
        <v>8</v>
      </c>
      <c r="D72" s="308">
        <f t="shared" si="19"/>
        <v>32</v>
      </c>
      <c r="E72" s="448">
        <f t="shared" si="14"/>
        <v>165860</v>
      </c>
      <c r="F72" s="448">
        <f t="shared" si="15"/>
        <v>164610</v>
      </c>
      <c r="G72" s="448">
        <f>IF('4.号俸表設計'!$I14="","",'4.号俸表設計'!$I14)</f>
        <v>163360</v>
      </c>
      <c r="H72" s="448">
        <f t="shared" si="16"/>
        <v>162110</v>
      </c>
      <c r="I72" s="264">
        <f t="shared" si="17"/>
        <v>160860</v>
      </c>
      <c r="J72" s="309">
        <f>IF('4.号俸表設計'!$J14="","",'4.号俸表設計'!$J14)</f>
        <v>2500</v>
      </c>
      <c r="K72" s="310">
        <f t="shared" si="18"/>
        <v>1250</v>
      </c>
      <c r="L72" s="310"/>
    </row>
    <row r="73" spans="2:12" x14ac:dyDescent="0.2">
      <c r="B73" s="307"/>
      <c r="C73" s="308">
        <v>9</v>
      </c>
      <c r="D73" s="308">
        <f t="shared" si="19"/>
        <v>33</v>
      </c>
      <c r="E73" s="448">
        <f t="shared" si="14"/>
        <v>168360</v>
      </c>
      <c r="F73" s="448">
        <f t="shared" si="15"/>
        <v>167110</v>
      </c>
      <c r="G73" s="448">
        <f>IF('4.号俸表設計'!$I15="","",'4.号俸表設計'!$I15)</f>
        <v>165860</v>
      </c>
      <c r="H73" s="448">
        <f t="shared" si="16"/>
        <v>164610</v>
      </c>
      <c r="I73" s="264">
        <f t="shared" si="17"/>
        <v>163360</v>
      </c>
      <c r="J73" s="309">
        <f>IF('4.号俸表設計'!$J15="","",'4.号俸表設計'!$J15)</f>
        <v>2500</v>
      </c>
      <c r="K73" s="310">
        <f t="shared" si="18"/>
        <v>1250</v>
      </c>
      <c r="L73" s="310"/>
    </row>
    <row r="74" spans="2:12" x14ac:dyDescent="0.2">
      <c r="B74" s="307"/>
      <c r="C74" s="308">
        <v>10</v>
      </c>
      <c r="D74" s="308">
        <f t="shared" si="19"/>
        <v>34</v>
      </c>
      <c r="E74" s="448">
        <f t="shared" si="14"/>
        <v>170860</v>
      </c>
      <c r="F74" s="448">
        <f t="shared" si="15"/>
        <v>169610</v>
      </c>
      <c r="G74" s="448">
        <f>IF('4.号俸表設計'!$I16="","",'4.号俸表設計'!$I16)</f>
        <v>168360</v>
      </c>
      <c r="H74" s="448">
        <f t="shared" si="16"/>
        <v>167110</v>
      </c>
      <c r="I74" s="264">
        <f t="shared" si="17"/>
        <v>165860</v>
      </c>
      <c r="J74" s="447">
        <f>IF('4.号俸表設計'!$J16="","",'4.号俸表設計'!$J16)</f>
        <v>2500</v>
      </c>
      <c r="K74" s="449">
        <f t="shared" si="18"/>
        <v>1250</v>
      </c>
      <c r="L74" s="449"/>
    </row>
    <row r="75" spans="2:12" x14ac:dyDescent="0.2">
      <c r="B75" s="307"/>
      <c r="C75" s="308">
        <v>11</v>
      </c>
      <c r="D75" s="308">
        <f t="shared" si="19"/>
        <v>35</v>
      </c>
      <c r="E75" s="448">
        <f t="shared" si="14"/>
        <v>173360</v>
      </c>
      <c r="F75" s="448">
        <f t="shared" si="15"/>
        <v>172110</v>
      </c>
      <c r="G75" s="448">
        <f>IF('4.号俸表設計'!$I17="","",'4.号俸表設計'!$I17)</f>
        <v>170860</v>
      </c>
      <c r="H75" s="448">
        <f t="shared" si="16"/>
        <v>169610</v>
      </c>
      <c r="I75" s="264">
        <f t="shared" si="17"/>
        <v>168360</v>
      </c>
      <c r="J75" s="447">
        <f>IF('4.号俸表設計'!$J17="","",'4.号俸表設計'!$J17)</f>
        <v>2500</v>
      </c>
      <c r="K75" s="449">
        <f t="shared" si="18"/>
        <v>1250</v>
      </c>
      <c r="L75" s="449"/>
    </row>
    <row r="76" spans="2:12" x14ac:dyDescent="0.2">
      <c r="B76" s="307"/>
      <c r="C76" s="308">
        <v>12</v>
      </c>
      <c r="D76" s="308">
        <f t="shared" si="19"/>
        <v>36</v>
      </c>
      <c r="E76" s="448">
        <f t="shared" si="14"/>
        <v>175860</v>
      </c>
      <c r="F76" s="448">
        <f t="shared" si="15"/>
        <v>174610</v>
      </c>
      <c r="G76" s="448">
        <f>IF('4.号俸表設計'!$I18="","",'4.号俸表設計'!$I18)</f>
        <v>173360</v>
      </c>
      <c r="H76" s="448">
        <f t="shared" si="16"/>
        <v>172110</v>
      </c>
      <c r="I76" s="264">
        <f t="shared" si="17"/>
        <v>170860</v>
      </c>
      <c r="J76" s="447">
        <f>IF('4.号俸表設計'!$J18="","",'4.号俸表設計'!$J18)</f>
        <v>2500</v>
      </c>
      <c r="K76" s="449">
        <f t="shared" si="18"/>
        <v>1250</v>
      </c>
      <c r="L76" s="449"/>
    </row>
    <row r="77" spans="2:12" x14ac:dyDescent="0.2">
      <c r="B77" s="307"/>
      <c r="C77" s="308">
        <v>13</v>
      </c>
      <c r="D77" s="308">
        <f t="shared" si="19"/>
        <v>37</v>
      </c>
      <c r="E77" s="448">
        <f t="shared" si="14"/>
        <v>178360</v>
      </c>
      <c r="F77" s="448">
        <f t="shared" si="15"/>
        <v>177110</v>
      </c>
      <c r="G77" s="448">
        <f>IF('4.号俸表設計'!$I19="","",'4.号俸表設計'!$I19)</f>
        <v>175860</v>
      </c>
      <c r="H77" s="448">
        <f t="shared" si="16"/>
        <v>174610</v>
      </c>
      <c r="I77" s="264">
        <f t="shared" si="17"/>
        <v>173360</v>
      </c>
      <c r="J77" s="447">
        <f>IF('4.号俸表設計'!$J19="","",'4.号俸表設計'!$J19)</f>
        <v>2500</v>
      </c>
      <c r="K77" s="449">
        <f t="shared" si="18"/>
        <v>1250</v>
      </c>
      <c r="L77" s="449"/>
    </row>
    <row r="78" spans="2:12" x14ac:dyDescent="0.2">
      <c r="B78" s="307"/>
      <c r="C78" s="308">
        <v>14</v>
      </c>
      <c r="D78" s="308">
        <f t="shared" si="19"/>
        <v>38</v>
      </c>
      <c r="E78" s="448">
        <f t="shared" si="14"/>
        <v>180860</v>
      </c>
      <c r="F78" s="448">
        <f t="shared" si="15"/>
        <v>179610</v>
      </c>
      <c r="G78" s="448">
        <f>IF('4.号俸表設計'!$I20="","",'4.号俸表設計'!$I20)</f>
        <v>178360</v>
      </c>
      <c r="H78" s="448">
        <f t="shared" si="16"/>
        <v>177110</v>
      </c>
      <c r="I78" s="264">
        <f t="shared" si="17"/>
        <v>175860</v>
      </c>
      <c r="J78" s="447">
        <f>IF('4.号俸表設計'!$J20="","",'4.号俸表設計'!$J20)</f>
        <v>2500</v>
      </c>
      <c r="K78" s="449">
        <f t="shared" si="18"/>
        <v>1250</v>
      </c>
      <c r="L78" s="449"/>
    </row>
    <row r="79" spans="2:12" x14ac:dyDescent="0.2">
      <c r="B79" s="307"/>
      <c r="C79" s="308">
        <v>15</v>
      </c>
      <c r="D79" s="308">
        <f t="shared" si="19"/>
        <v>39</v>
      </c>
      <c r="E79" s="448">
        <f t="shared" si="14"/>
        <v>183360</v>
      </c>
      <c r="F79" s="448">
        <f t="shared" si="15"/>
        <v>182110</v>
      </c>
      <c r="G79" s="448">
        <f>IF('4.号俸表設計'!$I21="","",'4.号俸表設計'!$I21)</f>
        <v>180860</v>
      </c>
      <c r="H79" s="448">
        <f t="shared" si="16"/>
        <v>179610</v>
      </c>
      <c r="I79" s="264">
        <f t="shared" si="17"/>
        <v>178360</v>
      </c>
      <c r="J79" s="447">
        <f>IF('4.号俸表設計'!$J21="","",'4.号俸表設計'!$J21)</f>
        <v>2500</v>
      </c>
      <c r="K79" s="449">
        <f t="shared" si="18"/>
        <v>1250</v>
      </c>
      <c r="L79" s="449"/>
    </row>
    <row r="80" spans="2:12" x14ac:dyDescent="0.2">
      <c r="B80" s="307"/>
      <c r="C80" s="308">
        <v>16</v>
      </c>
      <c r="D80" s="308">
        <f t="shared" si="19"/>
        <v>40</v>
      </c>
      <c r="E80" s="448">
        <f t="shared" si="14"/>
        <v>185860</v>
      </c>
      <c r="F80" s="448">
        <f t="shared" si="15"/>
        <v>184610</v>
      </c>
      <c r="G80" s="448">
        <f>IF('4.号俸表設計'!$I22="","",'4.号俸表設計'!$I22)</f>
        <v>183360</v>
      </c>
      <c r="H80" s="448">
        <f t="shared" si="16"/>
        <v>182110</v>
      </c>
      <c r="I80" s="264">
        <f t="shared" si="17"/>
        <v>180860</v>
      </c>
      <c r="J80" s="447">
        <f>IF('4.号俸表設計'!$J22="","",'4.号俸表設計'!$J22)</f>
        <v>2500</v>
      </c>
      <c r="K80" s="449">
        <f t="shared" si="18"/>
        <v>1250</v>
      </c>
      <c r="L80" s="449"/>
    </row>
    <row r="81" spans="2:12" x14ac:dyDescent="0.2">
      <c r="B81" s="307"/>
      <c r="C81" s="308">
        <v>17</v>
      </c>
      <c r="D81" s="308">
        <f t="shared" si="19"/>
        <v>41</v>
      </c>
      <c r="E81" s="448" t="str">
        <f t="shared" si="14"/>
        <v/>
      </c>
      <c r="F81" s="448" t="str">
        <f t="shared" si="15"/>
        <v/>
      </c>
      <c r="G81" s="448" t="str">
        <f>IF('4.号俸表設計'!$I23="","",'4.号俸表設計'!$I23)</f>
        <v/>
      </c>
      <c r="H81" s="448" t="str">
        <f t="shared" si="16"/>
        <v/>
      </c>
      <c r="I81" s="264" t="str">
        <f t="shared" si="17"/>
        <v/>
      </c>
      <c r="J81" s="447" t="str">
        <f>IF('4.号俸表設計'!$J23="","",'4.号俸表設計'!$J23)</f>
        <v/>
      </c>
      <c r="K81" s="449" t="str">
        <f t="shared" si="18"/>
        <v/>
      </c>
      <c r="L81" s="449"/>
    </row>
    <row r="82" spans="2:12" x14ac:dyDescent="0.2">
      <c r="B82" s="307"/>
      <c r="C82" s="308">
        <v>18</v>
      </c>
      <c r="D82" s="308">
        <f t="shared" si="19"/>
        <v>42</v>
      </c>
      <c r="E82" s="448" t="str">
        <f t="shared" si="14"/>
        <v/>
      </c>
      <c r="F82" s="448" t="str">
        <f t="shared" si="15"/>
        <v/>
      </c>
      <c r="G82" s="448" t="str">
        <f>IF('4.号俸表設計'!$I24="","",'4.号俸表設計'!$I24)</f>
        <v/>
      </c>
      <c r="H82" s="448" t="str">
        <f t="shared" si="16"/>
        <v/>
      </c>
      <c r="I82" s="264" t="str">
        <f t="shared" si="17"/>
        <v/>
      </c>
      <c r="J82" s="447" t="str">
        <f>IF('4.号俸表設計'!$J24="","",'4.号俸表設計'!$J24)</f>
        <v/>
      </c>
      <c r="K82" s="449" t="str">
        <f t="shared" si="18"/>
        <v/>
      </c>
      <c r="L82" s="449"/>
    </row>
    <row r="83" spans="2:12" x14ac:dyDescent="0.2">
      <c r="B83" s="307"/>
      <c r="C83" s="308">
        <v>19</v>
      </c>
      <c r="D83" s="308">
        <f t="shared" si="19"/>
        <v>43</v>
      </c>
      <c r="E83" s="448" t="str">
        <f t="shared" si="14"/>
        <v/>
      </c>
      <c r="F83" s="448" t="str">
        <f t="shared" si="15"/>
        <v/>
      </c>
      <c r="G83" s="448" t="str">
        <f>IF('4.号俸表設計'!$I25="","",'4.号俸表設計'!$I25)</f>
        <v/>
      </c>
      <c r="H83" s="448" t="str">
        <f t="shared" si="16"/>
        <v/>
      </c>
      <c r="I83" s="264" t="str">
        <f t="shared" si="17"/>
        <v/>
      </c>
      <c r="J83" s="447" t="str">
        <f>IF('4.号俸表設計'!$J25="","",'4.号俸表設計'!$J25)</f>
        <v/>
      </c>
      <c r="K83" s="449" t="str">
        <f t="shared" si="18"/>
        <v/>
      </c>
      <c r="L83" s="449"/>
    </row>
    <row r="84" spans="2:12" ht="13.8" thickBot="1" x14ac:dyDescent="0.25">
      <c r="B84" s="311"/>
      <c r="C84" s="308">
        <v>20</v>
      </c>
      <c r="D84" s="308">
        <f t="shared" si="19"/>
        <v>44</v>
      </c>
      <c r="E84" s="454" t="str">
        <f t="shared" si="14"/>
        <v/>
      </c>
      <c r="F84" s="454" t="str">
        <f t="shared" si="15"/>
        <v/>
      </c>
      <c r="G84" s="454" t="str">
        <f>IF('4.号俸表設計'!$I26="","",'4.号俸表設計'!$I26)</f>
        <v/>
      </c>
      <c r="H84" s="454" t="str">
        <f t="shared" si="16"/>
        <v/>
      </c>
      <c r="I84" s="265" t="str">
        <f t="shared" si="17"/>
        <v/>
      </c>
      <c r="J84" s="453" t="str">
        <f>IF('4.号俸表設計'!$J26="","",'4.号俸表設計'!$J26)</f>
        <v/>
      </c>
      <c r="K84" s="455" t="str">
        <f t="shared" si="18"/>
        <v/>
      </c>
      <c r="L84" s="455"/>
    </row>
    <row r="85" spans="2:12" ht="13.8" thickBot="1" x14ac:dyDescent="0.25">
      <c r="B85" s="301">
        <f>IF('3.サラリースケール'!$B$14="","",'3.サラリースケール'!$B$14)</f>
        <v>5</v>
      </c>
      <c r="C85" s="302">
        <v>1</v>
      </c>
      <c r="D85" s="302">
        <f>IF('3.サラリースケール'!$E$14="","",'3.サラリースケール'!$E$14)</f>
        <v>28</v>
      </c>
      <c r="E85" s="303"/>
      <c r="F85" s="303"/>
      <c r="G85" s="303">
        <f>IF('4.号俸表設計'!$K7="","",'4.号俸表設計'!$K7)</f>
        <v>152860</v>
      </c>
      <c r="H85" s="303"/>
      <c r="I85" s="304"/>
      <c r="J85" s="305">
        <f>IF('4.号俸表設計'!$L7="","",'4.号俸表設計'!$L7)</f>
        <v>0</v>
      </c>
      <c r="K85" s="306">
        <f t="shared" si="18"/>
        <v>0</v>
      </c>
      <c r="L85" s="314">
        <f>IF('4.号俸表設計'!$K$5="","",'4.号俸表設計'!$K$5)</f>
        <v>7000</v>
      </c>
    </row>
    <row r="86" spans="2:12" x14ac:dyDescent="0.2">
      <c r="B86" s="307"/>
      <c r="C86" s="308">
        <v>2</v>
      </c>
      <c r="D86" s="308">
        <f t="shared" si="19"/>
        <v>29</v>
      </c>
      <c r="E86" s="448">
        <f>IF(G86="","",F86+K86)</f>
        <v>163860</v>
      </c>
      <c r="F86" s="448">
        <f>IF(G86="","",G86+K86)</f>
        <v>161110</v>
      </c>
      <c r="G86" s="448">
        <f>IF('4.号俸表設計'!$K8="","",'4.号俸表設計'!$K8)</f>
        <v>158360</v>
      </c>
      <c r="H86" s="448">
        <f>IF(G86="","",G86-K86)</f>
        <v>155610</v>
      </c>
      <c r="I86" s="264">
        <f>IF(G86="","",H86-K86)</f>
        <v>152860</v>
      </c>
      <c r="J86" s="309">
        <f>IF('4.号俸表設計'!$L8="","",'4.号俸表設計'!$L8)</f>
        <v>5500</v>
      </c>
      <c r="K86" s="310">
        <f t="shared" si="18"/>
        <v>2750</v>
      </c>
      <c r="L86" s="315"/>
    </row>
    <row r="87" spans="2:12" x14ac:dyDescent="0.2">
      <c r="B87" s="307"/>
      <c r="C87" s="308">
        <v>3</v>
      </c>
      <c r="D87" s="308">
        <f t="shared" si="19"/>
        <v>30</v>
      </c>
      <c r="E87" s="448">
        <f t="shared" ref="E87:E104" si="20">IF(G87="","",F87+K87)</f>
        <v>169360</v>
      </c>
      <c r="F87" s="448">
        <f t="shared" ref="F87:F104" si="21">IF(G87="","",G87+K87)</f>
        <v>166610</v>
      </c>
      <c r="G87" s="448">
        <f>IF('4.号俸表設計'!$K9="","",'4.号俸表設計'!$K9)</f>
        <v>163860</v>
      </c>
      <c r="H87" s="448">
        <f t="shared" ref="H87:H104" si="22">IF(G87="","",G87-K87)</f>
        <v>161110</v>
      </c>
      <c r="I87" s="264">
        <f t="shared" ref="I87:I104" si="23">IF(G87="","",H87-K87)</f>
        <v>158360</v>
      </c>
      <c r="J87" s="447">
        <f>IF('4.号俸表設計'!$L9="","",'4.号俸表設計'!$L9)</f>
        <v>5500</v>
      </c>
      <c r="K87" s="449">
        <f t="shared" si="18"/>
        <v>2750</v>
      </c>
      <c r="L87" s="449"/>
    </row>
    <row r="88" spans="2:12" x14ac:dyDescent="0.2">
      <c r="B88" s="307"/>
      <c r="C88" s="308">
        <v>4</v>
      </c>
      <c r="D88" s="308">
        <f t="shared" si="19"/>
        <v>31</v>
      </c>
      <c r="E88" s="448">
        <f t="shared" si="20"/>
        <v>174860</v>
      </c>
      <c r="F88" s="448">
        <f t="shared" si="21"/>
        <v>172110</v>
      </c>
      <c r="G88" s="448">
        <f>IF('4.号俸表設計'!$K10="","",'4.号俸表設計'!$K10)</f>
        <v>169360</v>
      </c>
      <c r="H88" s="448">
        <f t="shared" si="22"/>
        <v>166610</v>
      </c>
      <c r="I88" s="264">
        <f t="shared" si="23"/>
        <v>163860</v>
      </c>
      <c r="J88" s="447">
        <f>IF('4.号俸表設計'!$L10="","",'4.号俸表設計'!$L10)</f>
        <v>5500</v>
      </c>
      <c r="K88" s="449">
        <f t="shared" si="18"/>
        <v>2750</v>
      </c>
      <c r="L88" s="449"/>
    </row>
    <row r="89" spans="2:12" x14ac:dyDescent="0.2">
      <c r="B89" s="307"/>
      <c r="C89" s="308">
        <v>5</v>
      </c>
      <c r="D89" s="308">
        <f t="shared" si="19"/>
        <v>32</v>
      </c>
      <c r="E89" s="448">
        <f t="shared" si="20"/>
        <v>180360</v>
      </c>
      <c r="F89" s="448">
        <f t="shared" si="21"/>
        <v>177610</v>
      </c>
      <c r="G89" s="448">
        <f>IF('4.号俸表設計'!$K11="","",'4.号俸表設計'!$K11)</f>
        <v>174860</v>
      </c>
      <c r="H89" s="448">
        <f t="shared" si="22"/>
        <v>172110</v>
      </c>
      <c r="I89" s="264">
        <f t="shared" si="23"/>
        <v>169360</v>
      </c>
      <c r="J89" s="447">
        <f>IF('4.号俸表設計'!$L11="","",'4.号俸表設計'!$L11)</f>
        <v>5500</v>
      </c>
      <c r="K89" s="449">
        <f t="shared" si="18"/>
        <v>2750</v>
      </c>
      <c r="L89" s="449"/>
    </row>
    <row r="90" spans="2:12" x14ac:dyDescent="0.2">
      <c r="B90" s="307"/>
      <c r="C90" s="308">
        <v>6</v>
      </c>
      <c r="D90" s="308">
        <f t="shared" si="19"/>
        <v>33</v>
      </c>
      <c r="E90" s="448">
        <f t="shared" si="20"/>
        <v>185860</v>
      </c>
      <c r="F90" s="448">
        <f t="shared" si="21"/>
        <v>183110</v>
      </c>
      <c r="G90" s="448">
        <f>IF('4.号俸表設計'!$K12="","",'4.号俸表設計'!$K12)</f>
        <v>180360</v>
      </c>
      <c r="H90" s="448">
        <f t="shared" si="22"/>
        <v>177610</v>
      </c>
      <c r="I90" s="264">
        <f t="shared" si="23"/>
        <v>174860</v>
      </c>
      <c r="J90" s="447">
        <f>IF('4.号俸表設計'!$L12="","",'4.号俸表設計'!$L12)</f>
        <v>5500</v>
      </c>
      <c r="K90" s="449">
        <f t="shared" si="18"/>
        <v>2750</v>
      </c>
      <c r="L90" s="449"/>
    </row>
    <row r="91" spans="2:12" x14ac:dyDescent="0.2">
      <c r="B91" s="307"/>
      <c r="C91" s="308">
        <v>7</v>
      </c>
      <c r="D91" s="308">
        <f t="shared" si="19"/>
        <v>34</v>
      </c>
      <c r="E91" s="448">
        <f t="shared" si="20"/>
        <v>191360</v>
      </c>
      <c r="F91" s="448">
        <f t="shared" si="21"/>
        <v>188610</v>
      </c>
      <c r="G91" s="448">
        <f>IF('4.号俸表設計'!$K13="","",'4.号俸表設計'!$K13)</f>
        <v>185860</v>
      </c>
      <c r="H91" s="448">
        <f t="shared" si="22"/>
        <v>183110</v>
      </c>
      <c r="I91" s="264">
        <f t="shared" si="23"/>
        <v>180360</v>
      </c>
      <c r="J91" s="309">
        <f>IF('4.号俸表設計'!$L13="","",'4.号俸表設計'!$L13)</f>
        <v>5500</v>
      </c>
      <c r="K91" s="310">
        <f t="shared" si="18"/>
        <v>2750</v>
      </c>
      <c r="L91" s="310"/>
    </row>
    <row r="92" spans="2:12" x14ac:dyDescent="0.2">
      <c r="B92" s="307"/>
      <c r="C92" s="308">
        <v>8</v>
      </c>
      <c r="D92" s="308">
        <f t="shared" si="19"/>
        <v>35</v>
      </c>
      <c r="E92" s="448">
        <f t="shared" si="20"/>
        <v>196860</v>
      </c>
      <c r="F92" s="448">
        <f t="shared" si="21"/>
        <v>194110</v>
      </c>
      <c r="G92" s="448">
        <f>IF('4.号俸表設計'!$K14="","",'4.号俸表設計'!$K14)</f>
        <v>191360</v>
      </c>
      <c r="H92" s="448">
        <f t="shared" si="22"/>
        <v>188610</v>
      </c>
      <c r="I92" s="264">
        <f t="shared" si="23"/>
        <v>185860</v>
      </c>
      <c r="J92" s="309">
        <f>IF('4.号俸表設計'!$L14="","",'4.号俸表設計'!$L14)</f>
        <v>5500</v>
      </c>
      <c r="K92" s="310">
        <f t="shared" si="18"/>
        <v>2750</v>
      </c>
      <c r="L92" s="310"/>
    </row>
    <row r="93" spans="2:12" x14ac:dyDescent="0.2">
      <c r="B93" s="307"/>
      <c r="C93" s="308">
        <v>9</v>
      </c>
      <c r="D93" s="308">
        <f t="shared" si="19"/>
        <v>36</v>
      </c>
      <c r="E93" s="448">
        <f t="shared" si="20"/>
        <v>202360</v>
      </c>
      <c r="F93" s="448">
        <f t="shared" si="21"/>
        <v>199610</v>
      </c>
      <c r="G93" s="448">
        <f>IF('4.号俸表設計'!$K15="","",'4.号俸表設計'!$K15)</f>
        <v>196860</v>
      </c>
      <c r="H93" s="448">
        <f t="shared" si="22"/>
        <v>194110</v>
      </c>
      <c r="I93" s="264">
        <f t="shared" si="23"/>
        <v>191360</v>
      </c>
      <c r="J93" s="309">
        <f>IF('4.号俸表設計'!$L15="","",'4.号俸表設計'!$L15)</f>
        <v>5500</v>
      </c>
      <c r="K93" s="310">
        <f t="shared" si="18"/>
        <v>2750</v>
      </c>
      <c r="L93" s="310"/>
    </row>
    <row r="94" spans="2:12" x14ac:dyDescent="0.2">
      <c r="B94" s="307"/>
      <c r="C94" s="308">
        <v>10</v>
      </c>
      <c r="D94" s="308">
        <f t="shared" si="19"/>
        <v>37</v>
      </c>
      <c r="E94" s="448">
        <f t="shared" si="20"/>
        <v>202370</v>
      </c>
      <c r="F94" s="448">
        <f t="shared" si="21"/>
        <v>200990</v>
      </c>
      <c r="G94" s="448">
        <f>IF('4.号俸表設計'!$K16="","",'4.号俸表設計'!$K16)</f>
        <v>199610</v>
      </c>
      <c r="H94" s="448">
        <f t="shared" si="22"/>
        <v>198230</v>
      </c>
      <c r="I94" s="264">
        <f t="shared" si="23"/>
        <v>196850</v>
      </c>
      <c r="J94" s="309">
        <f>IF('4.号俸表設計'!$L16="","",'4.号俸表設計'!$L16)</f>
        <v>2750</v>
      </c>
      <c r="K94" s="310">
        <f t="shared" si="18"/>
        <v>1380</v>
      </c>
      <c r="L94" s="310"/>
    </row>
    <row r="95" spans="2:12" x14ac:dyDescent="0.2">
      <c r="B95" s="307"/>
      <c r="C95" s="308">
        <v>11</v>
      </c>
      <c r="D95" s="308">
        <f t="shared" si="19"/>
        <v>38</v>
      </c>
      <c r="E95" s="448">
        <f t="shared" si="20"/>
        <v>205120</v>
      </c>
      <c r="F95" s="448">
        <f t="shared" si="21"/>
        <v>203740</v>
      </c>
      <c r="G95" s="448">
        <f>IF('4.号俸表設計'!$K17="","",'4.号俸表設計'!$K17)</f>
        <v>202360</v>
      </c>
      <c r="H95" s="448">
        <f t="shared" si="22"/>
        <v>200980</v>
      </c>
      <c r="I95" s="264">
        <f t="shared" si="23"/>
        <v>199600</v>
      </c>
      <c r="J95" s="309">
        <f>IF('4.号俸表設計'!$L17="","",'4.号俸表設計'!$L17)</f>
        <v>2750</v>
      </c>
      <c r="K95" s="310">
        <f t="shared" si="18"/>
        <v>1380</v>
      </c>
      <c r="L95" s="310"/>
    </row>
    <row r="96" spans="2:12" x14ac:dyDescent="0.2">
      <c r="B96" s="307"/>
      <c r="C96" s="308">
        <v>12</v>
      </c>
      <c r="D96" s="308">
        <f t="shared" si="19"/>
        <v>39</v>
      </c>
      <c r="E96" s="448">
        <f t="shared" si="20"/>
        <v>207870</v>
      </c>
      <c r="F96" s="448">
        <f t="shared" si="21"/>
        <v>206490</v>
      </c>
      <c r="G96" s="448">
        <f>IF('4.号俸表設計'!$K18="","",'4.号俸表設計'!$K18)</f>
        <v>205110</v>
      </c>
      <c r="H96" s="448">
        <f t="shared" si="22"/>
        <v>203730</v>
      </c>
      <c r="I96" s="264">
        <f t="shared" si="23"/>
        <v>202350</v>
      </c>
      <c r="J96" s="447">
        <f>IF('4.号俸表設計'!$L18="","",'4.号俸表設計'!$L18)</f>
        <v>2750</v>
      </c>
      <c r="K96" s="449">
        <f t="shared" si="18"/>
        <v>1380</v>
      </c>
      <c r="L96" s="449"/>
    </row>
    <row r="97" spans="2:12" x14ac:dyDescent="0.2">
      <c r="B97" s="307"/>
      <c r="C97" s="308">
        <v>13</v>
      </c>
      <c r="D97" s="308">
        <f t="shared" si="19"/>
        <v>40</v>
      </c>
      <c r="E97" s="448">
        <f t="shared" si="20"/>
        <v>210620</v>
      </c>
      <c r="F97" s="448">
        <f t="shared" si="21"/>
        <v>209240</v>
      </c>
      <c r="G97" s="448">
        <f>IF('4.号俸表設計'!$K19="","",'4.号俸表設計'!$K19)</f>
        <v>207860</v>
      </c>
      <c r="H97" s="448">
        <f t="shared" si="22"/>
        <v>206480</v>
      </c>
      <c r="I97" s="264">
        <f t="shared" si="23"/>
        <v>205100</v>
      </c>
      <c r="J97" s="447">
        <f>IF('4.号俸表設計'!$L19="","",'4.号俸表設計'!$L19)</f>
        <v>2750</v>
      </c>
      <c r="K97" s="449">
        <f t="shared" si="18"/>
        <v>1380</v>
      </c>
      <c r="L97" s="449"/>
    </row>
    <row r="98" spans="2:12" x14ac:dyDescent="0.2">
      <c r="B98" s="307"/>
      <c r="C98" s="308">
        <v>14</v>
      </c>
      <c r="D98" s="308">
        <f t="shared" si="19"/>
        <v>41</v>
      </c>
      <c r="E98" s="448">
        <f t="shared" si="20"/>
        <v>213370</v>
      </c>
      <c r="F98" s="448">
        <f t="shared" si="21"/>
        <v>211990</v>
      </c>
      <c r="G98" s="448">
        <f>IF('4.号俸表設計'!$K20="","",'4.号俸表設計'!$K20)</f>
        <v>210610</v>
      </c>
      <c r="H98" s="448">
        <f t="shared" si="22"/>
        <v>209230</v>
      </c>
      <c r="I98" s="264">
        <f t="shared" si="23"/>
        <v>207850</v>
      </c>
      <c r="J98" s="447">
        <f>IF('4.号俸表設計'!$L20="","",'4.号俸表設計'!$L20)</f>
        <v>2750</v>
      </c>
      <c r="K98" s="449">
        <f t="shared" si="18"/>
        <v>1380</v>
      </c>
      <c r="L98" s="449"/>
    </row>
    <row r="99" spans="2:12" x14ac:dyDescent="0.2">
      <c r="B99" s="307"/>
      <c r="C99" s="308">
        <v>15</v>
      </c>
      <c r="D99" s="308">
        <f t="shared" si="19"/>
        <v>42</v>
      </c>
      <c r="E99" s="448">
        <f t="shared" si="20"/>
        <v>216120</v>
      </c>
      <c r="F99" s="448">
        <f t="shared" si="21"/>
        <v>214740</v>
      </c>
      <c r="G99" s="448">
        <f>IF('4.号俸表設計'!$K21="","",'4.号俸表設計'!$K21)</f>
        <v>213360</v>
      </c>
      <c r="H99" s="448">
        <f t="shared" si="22"/>
        <v>211980</v>
      </c>
      <c r="I99" s="264">
        <f t="shared" si="23"/>
        <v>210600</v>
      </c>
      <c r="J99" s="447">
        <f>IF('4.号俸表設計'!$L21="","",'4.号俸表設計'!$L21)</f>
        <v>2750</v>
      </c>
      <c r="K99" s="449">
        <f t="shared" si="18"/>
        <v>1380</v>
      </c>
      <c r="L99" s="449"/>
    </row>
    <row r="100" spans="2:12" x14ac:dyDescent="0.2">
      <c r="B100" s="307"/>
      <c r="C100" s="308">
        <v>16</v>
      </c>
      <c r="D100" s="308">
        <f t="shared" si="19"/>
        <v>43</v>
      </c>
      <c r="E100" s="448">
        <f t="shared" si="20"/>
        <v>218870</v>
      </c>
      <c r="F100" s="448">
        <f t="shared" si="21"/>
        <v>217490</v>
      </c>
      <c r="G100" s="448">
        <f>IF('4.号俸表設計'!$K22="","",'4.号俸表設計'!$K22)</f>
        <v>216110</v>
      </c>
      <c r="H100" s="448">
        <f t="shared" si="22"/>
        <v>214730</v>
      </c>
      <c r="I100" s="264">
        <f t="shared" si="23"/>
        <v>213350</v>
      </c>
      <c r="J100" s="447">
        <f>IF('4.号俸表設計'!$L22="","",'4.号俸表設計'!$L22)</f>
        <v>2750</v>
      </c>
      <c r="K100" s="449">
        <f t="shared" si="18"/>
        <v>1380</v>
      </c>
      <c r="L100" s="449"/>
    </row>
    <row r="101" spans="2:12" x14ac:dyDescent="0.2">
      <c r="B101" s="307"/>
      <c r="C101" s="308">
        <v>17</v>
      </c>
      <c r="D101" s="308">
        <f t="shared" si="19"/>
        <v>44</v>
      </c>
      <c r="E101" s="448" t="str">
        <f t="shared" si="20"/>
        <v/>
      </c>
      <c r="F101" s="448" t="str">
        <f t="shared" si="21"/>
        <v/>
      </c>
      <c r="G101" s="448" t="str">
        <f>IF('4.号俸表設計'!$K23="","",'4.号俸表設計'!$K23)</f>
        <v/>
      </c>
      <c r="H101" s="448" t="str">
        <f t="shared" si="22"/>
        <v/>
      </c>
      <c r="I101" s="264" t="str">
        <f t="shared" si="23"/>
        <v/>
      </c>
      <c r="J101" s="447" t="str">
        <f>IF('4.号俸表設計'!$L23="","",'4.号俸表設計'!$L23)</f>
        <v/>
      </c>
      <c r="K101" s="449" t="str">
        <f t="shared" si="18"/>
        <v/>
      </c>
      <c r="L101" s="449"/>
    </row>
    <row r="102" spans="2:12" x14ac:dyDescent="0.2">
      <c r="B102" s="307"/>
      <c r="C102" s="308">
        <v>18</v>
      </c>
      <c r="D102" s="308">
        <f t="shared" si="19"/>
        <v>45</v>
      </c>
      <c r="E102" s="448" t="str">
        <f t="shared" si="20"/>
        <v/>
      </c>
      <c r="F102" s="448" t="str">
        <f t="shared" si="21"/>
        <v/>
      </c>
      <c r="G102" s="448" t="str">
        <f>IF('4.号俸表設計'!$K24="","",'4.号俸表設計'!$K24)</f>
        <v/>
      </c>
      <c r="H102" s="448" t="str">
        <f t="shared" si="22"/>
        <v/>
      </c>
      <c r="I102" s="264" t="str">
        <f t="shared" si="23"/>
        <v/>
      </c>
      <c r="J102" s="447" t="str">
        <f>IF('4.号俸表設計'!$L24="","",'4.号俸表設計'!$L24)</f>
        <v/>
      </c>
      <c r="K102" s="449" t="str">
        <f t="shared" si="18"/>
        <v/>
      </c>
      <c r="L102" s="449"/>
    </row>
    <row r="103" spans="2:12" x14ac:dyDescent="0.2">
      <c r="B103" s="307"/>
      <c r="C103" s="308">
        <v>19</v>
      </c>
      <c r="D103" s="308">
        <f t="shared" si="19"/>
        <v>46</v>
      </c>
      <c r="E103" s="448" t="str">
        <f t="shared" si="20"/>
        <v/>
      </c>
      <c r="F103" s="448" t="str">
        <f t="shared" si="21"/>
        <v/>
      </c>
      <c r="G103" s="448" t="str">
        <f>IF('4.号俸表設計'!$K25="","",'4.号俸表設計'!$K25)</f>
        <v/>
      </c>
      <c r="H103" s="448" t="str">
        <f t="shared" si="22"/>
        <v/>
      </c>
      <c r="I103" s="264" t="str">
        <f t="shared" si="23"/>
        <v/>
      </c>
      <c r="J103" s="447" t="str">
        <f>IF('4.号俸表設計'!$L25="","",'4.号俸表設計'!$L25)</f>
        <v/>
      </c>
      <c r="K103" s="449" t="str">
        <f t="shared" si="18"/>
        <v/>
      </c>
      <c r="L103" s="449"/>
    </row>
    <row r="104" spans="2:12" ht="13.8" thickBot="1" x14ac:dyDescent="0.25">
      <c r="B104" s="311"/>
      <c r="C104" s="308">
        <v>20</v>
      </c>
      <c r="D104" s="308">
        <f t="shared" si="19"/>
        <v>47</v>
      </c>
      <c r="E104" s="454" t="str">
        <f t="shared" si="20"/>
        <v/>
      </c>
      <c r="F104" s="454" t="str">
        <f t="shared" si="21"/>
        <v/>
      </c>
      <c r="G104" s="454" t="str">
        <f>IF('4.号俸表設計'!$K26="","",'4.号俸表設計'!$K26)</f>
        <v/>
      </c>
      <c r="H104" s="454" t="str">
        <f t="shared" si="22"/>
        <v/>
      </c>
      <c r="I104" s="265" t="str">
        <f t="shared" si="23"/>
        <v/>
      </c>
      <c r="J104" s="453" t="str">
        <f>IF('4.号俸表設計'!$L26="","",'4.号俸表設計'!$L26)</f>
        <v/>
      </c>
      <c r="K104" s="455" t="str">
        <f t="shared" si="18"/>
        <v/>
      </c>
      <c r="L104" s="455"/>
    </row>
    <row r="105" spans="2:12" ht="13.8" thickBot="1" x14ac:dyDescent="0.25">
      <c r="B105" s="301">
        <f>IF('3.サラリースケール'!$B$15="","",'3.サラリースケール'!$B$15)</f>
        <v>6</v>
      </c>
      <c r="C105" s="302">
        <v>1</v>
      </c>
      <c r="D105" s="302">
        <f>IF('3.サラリースケール'!$E$15="","",'3.サラリースケール'!$E$15)</f>
        <v>32</v>
      </c>
      <c r="E105" s="303"/>
      <c r="F105" s="303"/>
      <c r="G105" s="303">
        <f>IF('4.号俸表設計'!$M7="","",'4.号俸表設計'!$M7)</f>
        <v>182360</v>
      </c>
      <c r="H105" s="303"/>
      <c r="I105" s="304"/>
      <c r="J105" s="305">
        <f>IF('4.号俸表設計'!$N7="","",'4.号俸表設計'!$N7)</f>
        <v>0</v>
      </c>
      <c r="K105" s="306">
        <f t="shared" si="18"/>
        <v>0</v>
      </c>
      <c r="L105" s="314">
        <f>IF('4.号俸表設計'!$M$5="","",'4.号俸表設計'!$M$5)</f>
        <v>7500</v>
      </c>
    </row>
    <row r="106" spans="2:12" x14ac:dyDescent="0.2">
      <c r="B106" s="307"/>
      <c r="C106" s="308">
        <v>2</v>
      </c>
      <c r="D106" s="308">
        <f t="shared" si="19"/>
        <v>33</v>
      </c>
      <c r="E106" s="448">
        <f>IF(G106="","",F106+K106)</f>
        <v>193360</v>
      </c>
      <c r="F106" s="448">
        <f>IF(G106="","",G106+K106)</f>
        <v>190610</v>
      </c>
      <c r="G106" s="448">
        <f>IF('4.号俸表設計'!$M8="","",'4.号俸表設計'!$M8)</f>
        <v>187860</v>
      </c>
      <c r="H106" s="448">
        <f>IF(G106="","",G106-K106)</f>
        <v>185110</v>
      </c>
      <c r="I106" s="264">
        <f>IF(G106="","",H106-K106)</f>
        <v>182360</v>
      </c>
      <c r="J106" s="309">
        <f>IF('4.号俸表設計'!$N8="","",'4.号俸表設計'!$N8)</f>
        <v>5500</v>
      </c>
      <c r="K106" s="310">
        <f t="shared" si="18"/>
        <v>2750</v>
      </c>
      <c r="L106" s="315"/>
    </row>
    <row r="107" spans="2:12" x14ac:dyDescent="0.2">
      <c r="B107" s="307"/>
      <c r="C107" s="308">
        <v>3</v>
      </c>
      <c r="D107" s="308">
        <f t="shared" si="19"/>
        <v>34</v>
      </c>
      <c r="E107" s="448">
        <f t="shared" ref="E107:E134" si="24">IF(G107="","",F107+K107)</f>
        <v>198860</v>
      </c>
      <c r="F107" s="448">
        <f t="shared" ref="F107:F134" si="25">IF(G107="","",G107+K107)</f>
        <v>196110</v>
      </c>
      <c r="G107" s="448">
        <f>IF('4.号俸表設計'!$M9="","",'4.号俸表設計'!$M9)</f>
        <v>193360</v>
      </c>
      <c r="H107" s="448">
        <f t="shared" ref="H107:H134" si="26">IF(G107="","",G107-K107)</f>
        <v>190610</v>
      </c>
      <c r="I107" s="264">
        <f t="shared" ref="I107:I134" si="27">IF(G107="","",H107-K107)</f>
        <v>187860</v>
      </c>
      <c r="J107" s="447">
        <f>IF('4.号俸表設計'!$N9="","",'4.号俸表設計'!$N9)</f>
        <v>5500</v>
      </c>
      <c r="K107" s="449">
        <f t="shared" si="18"/>
        <v>2750</v>
      </c>
      <c r="L107" s="449"/>
    </row>
    <row r="108" spans="2:12" x14ac:dyDescent="0.2">
      <c r="B108" s="307"/>
      <c r="C108" s="308">
        <v>4</v>
      </c>
      <c r="D108" s="308">
        <f t="shared" si="19"/>
        <v>35</v>
      </c>
      <c r="E108" s="448">
        <f t="shared" si="24"/>
        <v>204360</v>
      </c>
      <c r="F108" s="448">
        <f t="shared" si="25"/>
        <v>201610</v>
      </c>
      <c r="G108" s="448">
        <f>IF('4.号俸表設計'!$M10="","",'4.号俸表設計'!$M10)</f>
        <v>198860</v>
      </c>
      <c r="H108" s="448">
        <f t="shared" si="26"/>
        <v>196110</v>
      </c>
      <c r="I108" s="264">
        <f t="shared" si="27"/>
        <v>193360</v>
      </c>
      <c r="J108" s="447">
        <f>IF('4.号俸表設計'!$N10="","",'4.号俸表設計'!$N10)</f>
        <v>5500</v>
      </c>
      <c r="K108" s="449">
        <f t="shared" si="18"/>
        <v>2750</v>
      </c>
      <c r="L108" s="449"/>
    </row>
    <row r="109" spans="2:12" x14ac:dyDescent="0.2">
      <c r="B109" s="307"/>
      <c r="C109" s="308">
        <v>5</v>
      </c>
      <c r="D109" s="308">
        <f t="shared" si="19"/>
        <v>36</v>
      </c>
      <c r="E109" s="448">
        <f t="shared" si="24"/>
        <v>209860</v>
      </c>
      <c r="F109" s="448">
        <f t="shared" si="25"/>
        <v>207110</v>
      </c>
      <c r="G109" s="448">
        <f>IF('4.号俸表設計'!$M11="","",'4.号俸表設計'!$M11)</f>
        <v>204360</v>
      </c>
      <c r="H109" s="448">
        <f t="shared" si="26"/>
        <v>201610</v>
      </c>
      <c r="I109" s="264">
        <f t="shared" si="27"/>
        <v>198860</v>
      </c>
      <c r="J109" s="447">
        <f>IF('4.号俸表設計'!$N11="","",'4.号俸表設計'!$N11)</f>
        <v>5500</v>
      </c>
      <c r="K109" s="449">
        <f t="shared" si="18"/>
        <v>2750</v>
      </c>
      <c r="L109" s="449"/>
    </row>
    <row r="110" spans="2:12" x14ac:dyDescent="0.2">
      <c r="B110" s="307"/>
      <c r="C110" s="308">
        <v>6</v>
      </c>
      <c r="D110" s="308">
        <f t="shared" si="19"/>
        <v>37</v>
      </c>
      <c r="E110" s="448">
        <f t="shared" si="24"/>
        <v>215360</v>
      </c>
      <c r="F110" s="448">
        <f t="shared" si="25"/>
        <v>212610</v>
      </c>
      <c r="G110" s="448">
        <f>IF('4.号俸表設計'!$M12="","",'4.号俸表設計'!$M12)</f>
        <v>209860</v>
      </c>
      <c r="H110" s="448">
        <f t="shared" si="26"/>
        <v>207110</v>
      </c>
      <c r="I110" s="264">
        <f t="shared" si="27"/>
        <v>204360</v>
      </c>
      <c r="J110" s="447">
        <f>IF('4.号俸表設計'!$N12="","",'4.号俸表設計'!$N12)</f>
        <v>5500</v>
      </c>
      <c r="K110" s="449">
        <f t="shared" si="18"/>
        <v>2750</v>
      </c>
      <c r="L110" s="449"/>
    </row>
    <row r="111" spans="2:12" x14ac:dyDescent="0.2">
      <c r="B111" s="307"/>
      <c r="C111" s="308">
        <v>7</v>
      </c>
      <c r="D111" s="308">
        <f t="shared" si="19"/>
        <v>38</v>
      </c>
      <c r="E111" s="448">
        <f t="shared" si="24"/>
        <v>220860</v>
      </c>
      <c r="F111" s="448">
        <f t="shared" si="25"/>
        <v>218110</v>
      </c>
      <c r="G111" s="448">
        <f>IF('4.号俸表設計'!$M13="","",'4.号俸表設計'!$M13)</f>
        <v>215360</v>
      </c>
      <c r="H111" s="448">
        <f t="shared" si="26"/>
        <v>212610</v>
      </c>
      <c r="I111" s="264">
        <f t="shared" si="27"/>
        <v>209860</v>
      </c>
      <c r="J111" s="447">
        <f>IF('4.号俸表設計'!$N13="","",'4.号俸表設計'!$N13)</f>
        <v>5500</v>
      </c>
      <c r="K111" s="449">
        <f t="shared" si="18"/>
        <v>2750</v>
      </c>
      <c r="L111" s="449"/>
    </row>
    <row r="112" spans="2:12" x14ac:dyDescent="0.2">
      <c r="B112" s="307"/>
      <c r="C112" s="308">
        <v>8</v>
      </c>
      <c r="D112" s="308">
        <f t="shared" si="19"/>
        <v>39</v>
      </c>
      <c r="E112" s="448">
        <f t="shared" si="24"/>
        <v>226360</v>
      </c>
      <c r="F112" s="448">
        <f t="shared" si="25"/>
        <v>223610</v>
      </c>
      <c r="G112" s="448">
        <f>IF('4.号俸表設計'!$M14="","",'4.号俸表設計'!$M14)</f>
        <v>220860</v>
      </c>
      <c r="H112" s="448">
        <f t="shared" si="26"/>
        <v>218110</v>
      </c>
      <c r="I112" s="264">
        <f t="shared" si="27"/>
        <v>215360</v>
      </c>
      <c r="J112" s="309">
        <f>IF('4.号俸表設計'!$N14="","",'4.号俸表設計'!$N14)</f>
        <v>5500</v>
      </c>
      <c r="K112" s="310">
        <f t="shared" si="18"/>
        <v>2750</v>
      </c>
      <c r="L112" s="310"/>
    </row>
    <row r="113" spans="2:12" x14ac:dyDescent="0.2">
      <c r="B113" s="307"/>
      <c r="C113" s="308">
        <v>9</v>
      </c>
      <c r="D113" s="308">
        <f t="shared" si="19"/>
        <v>40</v>
      </c>
      <c r="E113" s="448">
        <f t="shared" si="24"/>
        <v>231860</v>
      </c>
      <c r="F113" s="448">
        <f t="shared" si="25"/>
        <v>229110</v>
      </c>
      <c r="G113" s="448">
        <f>IF('4.号俸表設計'!$M15="","",'4.号俸表設計'!$M15)</f>
        <v>226360</v>
      </c>
      <c r="H113" s="448">
        <f t="shared" si="26"/>
        <v>223610</v>
      </c>
      <c r="I113" s="264">
        <f t="shared" si="27"/>
        <v>220860</v>
      </c>
      <c r="J113" s="309">
        <f>IF('4.号俸表設計'!$N15="","",'4.号俸表設計'!$N15)</f>
        <v>5500</v>
      </c>
      <c r="K113" s="310">
        <f t="shared" si="18"/>
        <v>2750</v>
      </c>
      <c r="L113" s="310"/>
    </row>
    <row r="114" spans="2:12" x14ac:dyDescent="0.2">
      <c r="B114" s="307"/>
      <c r="C114" s="308">
        <v>10</v>
      </c>
      <c r="D114" s="308">
        <f t="shared" si="19"/>
        <v>41</v>
      </c>
      <c r="E114" s="448">
        <f t="shared" si="24"/>
        <v>237360</v>
      </c>
      <c r="F114" s="448">
        <f t="shared" si="25"/>
        <v>234610</v>
      </c>
      <c r="G114" s="448">
        <f>IF('4.号俸表設計'!$M16="","",'4.号俸表設計'!$M16)</f>
        <v>231860</v>
      </c>
      <c r="H114" s="448">
        <f t="shared" si="26"/>
        <v>229110</v>
      </c>
      <c r="I114" s="264">
        <f t="shared" si="27"/>
        <v>226360</v>
      </c>
      <c r="J114" s="309">
        <f>IF('4.号俸表設計'!$N16="","",'4.号俸表設計'!$N16)</f>
        <v>5500</v>
      </c>
      <c r="K114" s="310">
        <f t="shared" si="18"/>
        <v>2750</v>
      </c>
      <c r="L114" s="310"/>
    </row>
    <row r="115" spans="2:12" x14ac:dyDescent="0.2">
      <c r="B115" s="307"/>
      <c r="C115" s="308">
        <v>11</v>
      </c>
      <c r="D115" s="308">
        <f t="shared" si="19"/>
        <v>42</v>
      </c>
      <c r="E115" s="448">
        <f t="shared" si="24"/>
        <v>242860</v>
      </c>
      <c r="F115" s="448">
        <f t="shared" si="25"/>
        <v>240110</v>
      </c>
      <c r="G115" s="448">
        <f>IF('4.号俸表設計'!$M17="","",'4.号俸表設計'!$M17)</f>
        <v>237360</v>
      </c>
      <c r="H115" s="448">
        <f t="shared" si="26"/>
        <v>234610</v>
      </c>
      <c r="I115" s="264">
        <f t="shared" si="27"/>
        <v>231860</v>
      </c>
      <c r="J115" s="309">
        <f>IF('4.号俸表設計'!$N17="","",'4.号俸表設計'!$N17)</f>
        <v>5500</v>
      </c>
      <c r="K115" s="310">
        <f t="shared" si="18"/>
        <v>2750</v>
      </c>
      <c r="L115" s="310"/>
    </row>
    <row r="116" spans="2:12" x14ac:dyDescent="0.2">
      <c r="B116" s="307"/>
      <c r="C116" s="308">
        <v>12</v>
      </c>
      <c r="D116" s="308">
        <f t="shared" si="19"/>
        <v>43</v>
      </c>
      <c r="E116" s="448">
        <f t="shared" si="24"/>
        <v>242870</v>
      </c>
      <c r="F116" s="448">
        <f t="shared" si="25"/>
        <v>241490</v>
      </c>
      <c r="G116" s="448">
        <f>IF('4.号俸表設計'!$M18="","",'4.号俸表設計'!$M18)</f>
        <v>240110</v>
      </c>
      <c r="H116" s="448">
        <f t="shared" si="26"/>
        <v>238730</v>
      </c>
      <c r="I116" s="264">
        <f t="shared" si="27"/>
        <v>237350</v>
      </c>
      <c r="J116" s="309">
        <f>IF('4.号俸表設計'!$N18="","",'4.号俸表設計'!$N18)</f>
        <v>2750</v>
      </c>
      <c r="K116" s="310">
        <f t="shared" si="18"/>
        <v>1380</v>
      </c>
      <c r="L116" s="310"/>
    </row>
    <row r="117" spans="2:12" x14ac:dyDescent="0.2">
      <c r="B117" s="307"/>
      <c r="C117" s="308">
        <v>13</v>
      </c>
      <c r="D117" s="308">
        <f t="shared" si="19"/>
        <v>44</v>
      </c>
      <c r="E117" s="448">
        <f t="shared" si="24"/>
        <v>245620</v>
      </c>
      <c r="F117" s="448">
        <f t="shared" si="25"/>
        <v>244240</v>
      </c>
      <c r="G117" s="448">
        <f>IF('4.号俸表設計'!$M19="","",'4.号俸表設計'!$M19)</f>
        <v>242860</v>
      </c>
      <c r="H117" s="448">
        <f t="shared" si="26"/>
        <v>241480</v>
      </c>
      <c r="I117" s="264">
        <f t="shared" si="27"/>
        <v>240100</v>
      </c>
      <c r="J117" s="309">
        <f>IF('4.号俸表設計'!$N19="","",'4.号俸表設計'!$N19)</f>
        <v>2750</v>
      </c>
      <c r="K117" s="310">
        <f t="shared" si="18"/>
        <v>1380</v>
      </c>
      <c r="L117" s="310"/>
    </row>
    <row r="118" spans="2:12" x14ac:dyDescent="0.2">
      <c r="B118" s="307"/>
      <c r="C118" s="308">
        <v>14</v>
      </c>
      <c r="D118" s="308">
        <f t="shared" si="19"/>
        <v>45</v>
      </c>
      <c r="E118" s="448">
        <f t="shared" si="24"/>
        <v>248370</v>
      </c>
      <c r="F118" s="448">
        <f t="shared" si="25"/>
        <v>246990</v>
      </c>
      <c r="G118" s="448">
        <f>IF('4.号俸表設計'!$M20="","",'4.号俸表設計'!$M20)</f>
        <v>245610</v>
      </c>
      <c r="H118" s="448">
        <f t="shared" si="26"/>
        <v>244230</v>
      </c>
      <c r="I118" s="264">
        <f t="shared" si="27"/>
        <v>242850</v>
      </c>
      <c r="J118" s="309">
        <f>IF('4.号俸表設計'!$N20="","",'4.号俸表設計'!$N20)</f>
        <v>2750</v>
      </c>
      <c r="K118" s="310">
        <f t="shared" si="18"/>
        <v>1380</v>
      </c>
      <c r="L118" s="310"/>
    </row>
    <row r="119" spans="2:12" x14ac:dyDescent="0.2">
      <c r="B119" s="307"/>
      <c r="C119" s="308">
        <v>15</v>
      </c>
      <c r="D119" s="308">
        <f t="shared" si="19"/>
        <v>46</v>
      </c>
      <c r="E119" s="448">
        <f t="shared" si="24"/>
        <v>251120</v>
      </c>
      <c r="F119" s="448">
        <f t="shared" si="25"/>
        <v>249740</v>
      </c>
      <c r="G119" s="448">
        <f>IF('4.号俸表設計'!$M21="","",'4.号俸表設計'!$M21)</f>
        <v>248360</v>
      </c>
      <c r="H119" s="448">
        <f t="shared" si="26"/>
        <v>246980</v>
      </c>
      <c r="I119" s="264">
        <f t="shared" si="27"/>
        <v>245600</v>
      </c>
      <c r="J119" s="309">
        <f>IF('4.号俸表設計'!$N21="","",'4.号俸表設計'!$N21)</f>
        <v>2750</v>
      </c>
      <c r="K119" s="310">
        <f t="shared" si="18"/>
        <v>1380</v>
      </c>
      <c r="L119" s="310"/>
    </row>
    <row r="120" spans="2:12" x14ac:dyDescent="0.2">
      <c r="B120" s="307"/>
      <c r="C120" s="308">
        <v>16</v>
      </c>
      <c r="D120" s="308">
        <f t="shared" si="19"/>
        <v>47</v>
      </c>
      <c r="E120" s="448">
        <f t="shared" si="24"/>
        <v>253870</v>
      </c>
      <c r="F120" s="448">
        <f t="shared" si="25"/>
        <v>252490</v>
      </c>
      <c r="G120" s="448">
        <f>IF('4.号俸表設計'!$M22="","",'4.号俸表設計'!$M22)</f>
        <v>251110</v>
      </c>
      <c r="H120" s="448">
        <f t="shared" si="26"/>
        <v>249730</v>
      </c>
      <c r="I120" s="264">
        <f t="shared" si="27"/>
        <v>248350</v>
      </c>
      <c r="J120" s="309">
        <f>IF('4.号俸表設計'!$N22="","",'4.号俸表設計'!$N22)</f>
        <v>2750</v>
      </c>
      <c r="K120" s="310">
        <f t="shared" si="18"/>
        <v>1380</v>
      </c>
      <c r="L120" s="310"/>
    </row>
    <row r="121" spans="2:12" x14ac:dyDescent="0.2">
      <c r="B121" s="307"/>
      <c r="C121" s="308">
        <v>17</v>
      </c>
      <c r="D121" s="308">
        <f t="shared" si="19"/>
        <v>48</v>
      </c>
      <c r="E121" s="448">
        <f t="shared" si="24"/>
        <v>256620</v>
      </c>
      <c r="F121" s="448">
        <f t="shared" si="25"/>
        <v>255240</v>
      </c>
      <c r="G121" s="448">
        <f>IF('4.号俸表設計'!$M23="","",'4.号俸表設計'!$M23)</f>
        <v>253860</v>
      </c>
      <c r="H121" s="448">
        <f t="shared" si="26"/>
        <v>252480</v>
      </c>
      <c r="I121" s="264">
        <f t="shared" si="27"/>
        <v>251100</v>
      </c>
      <c r="J121" s="309">
        <f>IF('4.号俸表設計'!$N23="","",'4.号俸表設計'!$N23)</f>
        <v>2750</v>
      </c>
      <c r="K121" s="310">
        <f t="shared" si="18"/>
        <v>1380</v>
      </c>
      <c r="L121" s="310"/>
    </row>
    <row r="122" spans="2:12" x14ac:dyDescent="0.2">
      <c r="B122" s="307"/>
      <c r="C122" s="308">
        <v>18</v>
      </c>
      <c r="D122" s="308">
        <f t="shared" si="19"/>
        <v>49</v>
      </c>
      <c r="E122" s="448">
        <f t="shared" si="24"/>
        <v>259370</v>
      </c>
      <c r="F122" s="448">
        <f t="shared" si="25"/>
        <v>257990</v>
      </c>
      <c r="G122" s="448">
        <f>IF('4.号俸表設計'!$M24="","",'4.号俸表設計'!$M24)</f>
        <v>256610</v>
      </c>
      <c r="H122" s="448">
        <f t="shared" si="26"/>
        <v>255230</v>
      </c>
      <c r="I122" s="264">
        <f t="shared" si="27"/>
        <v>253850</v>
      </c>
      <c r="J122" s="309">
        <f>IF('4.号俸表設計'!$N24="","",'4.号俸表設計'!$N24)</f>
        <v>2750</v>
      </c>
      <c r="K122" s="310">
        <f t="shared" si="18"/>
        <v>1380</v>
      </c>
      <c r="L122" s="310"/>
    </row>
    <row r="123" spans="2:12" x14ac:dyDescent="0.2">
      <c r="B123" s="307"/>
      <c r="C123" s="308">
        <v>19</v>
      </c>
      <c r="D123" s="308">
        <f t="shared" si="19"/>
        <v>50</v>
      </c>
      <c r="E123" s="448">
        <f t="shared" si="24"/>
        <v>262120</v>
      </c>
      <c r="F123" s="448">
        <f t="shared" si="25"/>
        <v>260740</v>
      </c>
      <c r="G123" s="448">
        <f>IF('4.号俸表設計'!$M25="","",'4.号俸表設計'!$M25)</f>
        <v>259360</v>
      </c>
      <c r="H123" s="448">
        <f t="shared" si="26"/>
        <v>257980</v>
      </c>
      <c r="I123" s="264">
        <f t="shared" si="27"/>
        <v>256600</v>
      </c>
      <c r="J123" s="309">
        <f>IF('4.号俸表設計'!$N25="","",'4.号俸表設計'!$N25)</f>
        <v>2750</v>
      </c>
      <c r="K123" s="310">
        <f t="shared" si="18"/>
        <v>1380</v>
      </c>
      <c r="L123" s="310"/>
    </row>
    <row r="124" spans="2:12" x14ac:dyDescent="0.2">
      <c r="B124" s="307"/>
      <c r="C124" s="308">
        <v>20</v>
      </c>
      <c r="D124" s="308">
        <f t="shared" si="19"/>
        <v>51</v>
      </c>
      <c r="E124" s="448">
        <f t="shared" si="24"/>
        <v>264870</v>
      </c>
      <c r="F124" s="448">
        <f t="shared" si="25"/>
        <v>263490</v>
      </c>
      <c r="G124" s="448">
        <f>IF('4.号俸表設計'!$M26="","",'4.号俸表設計'!$M26)</f>
        <v>262110</v>
      </c>
      <c r="H124" s="448">
        <f t="shared" si="26"/>
        <v>260730</v>
      </c>
      <c r="I124" s="264">
        <f t="shared" si="27"/>
        <v>259350</v>
      </c>
      <c r="J124" s="309">
        <f>IF('4.号俸表設計'!$N26="","",'4.号俸表設計'!$N26)</f>
        <v>2750</v>
      </c>
      <c r="K124" s="310">
        <f t="shared" si="18"/>
        <v>1380</v>
      </c>
      <c r="L124" s="310"/>
    </row>
    <row r="125" spans="2:12" x14ac:dyDescent="0.2">
      <c r="B125" s="307"/>
      <c r="C125" s="308">
        <v>21</v>
      </c>
      <c r="D125" s="308">
        <f t="shared" si="19"/>
        <v>52</v>
      </c>
      <c r="E125" s="448">
        <f t="shared" si="24"/>
        <v>267620</v>
      </c>
      <c r="F125" s="448">
        <f t="shared" si="25"/>
        <v>266240</v>
      </c>
      <c r="G125" s="448">
        <f>IF('4.号俸表設計'!$M27="","",'4.号俸表設計'!$M27)</f>
        <v>264860</v>
      </c>
      <c r="H125" s="448">
        <f t="shared" si="26"/>
        <v>263480</v>
      </c>
      <c r="I125" s="264">
        <f t="shared" si="27"/>
        <v>262100</v>
      </c>
      <c r="J125" s="309">
        <f>IF('4.号俸表設計'!$N27="","",'4.号俸表設計'!$N27)</f>
        <v>2750</v>
      </c>
      <c r="K125" s="310">
        <f t="shared" si="18"/>
        <v>1380</v>
      </c>
      <c r="L125" s="310"/>
    </row>
    <row r="126" spans="2:12" x14ac:dyDescent="0.2">
      <c r="B126" s="307"/>
      <c r="C126" s="308">
        <v>22</v>
      </c>
      <c r="D126" s="308">
        <f t="shared" si="19"/>
        <v>53</v>
      </c>
      <c r="E126" s="448" t="str">
        <f t="shared" si="24"/>
        <v/>
      </c>
      <c r="F126" s="448" t="str">
        <f t="shared" si="25"/>
        <v/>
      </c>
      <c r="G126" s="448" t="str">
        <f>IF('4.号俸表設計'!$M28="","",'4.号俸表設計'!$M28)</f>
        <v/>
      </c>
      <c r="H126" s="448" t="str">
        <f t="shared" si="26"/>
        <v/>
      </c>
      <c r="I126" s="264" t="str">
        <f t="shared" si="27"/>
        <v/>
      </c>
      <c r="J126" s="309" t="str">
        <f>IF('4.号俸表設計'!$N28="","",'4.号俸表設計'!$N28)</f>
        <v/>
      </c>
      <c r="K126" s="310" t="str">
        <f t="shared" si="18"/>
        <v/>
      </c>
      <c r="L126" s="310"/>
    </row>
    <row r="127" spans="2:12" x14ac:dyDescent="0.2">
      <c r="B127" s="307"/>
      <c r="C127" s="308">
        <v>23</v>
      </c>
      <c r="D127" s="308">
        <f t="shared" si="19"/>
        <v>54</v>
      </c>
      <c r="E127" s="448" t="str">
        <f t="shared" si="24"/>
        <v/>
      </c>
      <c r="F127" s="448" t="str">
        <f t="shared" si="25"/>
        <v/>
      </c>
      <c r="G127" s="448" t="str">
        <f>IF('4.号俸表設計'!$M29="","",'4.号俸表設計'!$M29)</f>
        <v/>
      </c>
      <c r="H127" s="448" t="str">
        <f t="shared" si="26"/>
        <v/>
      </c>
      <c r="I127" s="264" t="str">
        <f t="shared" si="27"/>
        <v/>
      </c>
      <c r="J127" s="447" t="str">
        <f>IF('4.号俸表設計'!$N29="","",'4.号俸表設計'!$N29)</f>
        <v/>
      </c>
      <c r="K127" s="449" t="str">
        <f t="shared" si="18"/>
        <v/>
      </c>
      <c r="L127" s="449"/>
    </row>
    <row r="128" spans="2:12" x14ac:dyDescent="0.2">
      <c r="B128" s="307"/>
      <c r="C128" s="308">
        <v>24</v>
      </c>
      <c r="D128" s="308">
        <f t="shared" si="19"/>
        <v>55</v>
      </c>
      <c r="E128" s="448" t="str">
        <f t="shared" si="24"/>
        <v/>
      </c>
      <c r="F128" s="448" t="str">
        <f t="shared" si="25"/>
        <v/>
      </c>
      <c r="G128" s="448" t="str">
        <f>IF('4.号俸表設計'!$M30="","",'4.号俸表設計'!$M30)</f>
        <v/>
      </c>
      <c r="H128" s="448" t="str">
        <f t="shared" si="26"/>
        <v/>
      </c>
      <c r="I128" s="264" t="str">
        <f t="shared" si="27"/>
        <v/>
      </c>
      <c r="J128" s="447" t="str">
        <f>IF('4.号俸表設計'!$N30="","",'4.号俸表設計'!$N30)</f>
        <v/>
      </c>
      <c r="K128" s="449" t="str">
        <f t="shared" si="18"/>
        <v/>
      </c>
      <c r="L128" s="449"/>
    </row>
    <row r="129" spans="2:12" x14ac:dyDescent="0.2">
      <c r="B129" s="307"/>
      <c r="C129" s="308">
        <v>25</v>
      </c>
      <c r="D129" s="308">
        <f t="shared" si="19"/>
        <v>56</v>
      </c>
      <c r="E129" s="448" t="str">
        <f t="shared" si="24"/>
        <v/>
      </c>
      <c r="F129" s="448" t="str">
        <f t="shared" si="25"/>
        <v/>
      </c>
      <c r="G129" s="448" t="str">
        <f>IF('4.号俸表設計'!$M31="","",'4.号俸表設計'!$M31)</f>
        <v/>
      </c>
      <c r="H129" s="448" t="str">
        <f t="shared" si="26"/>
        <v/>
      </c>
      <c r="I129" s="264" t="str">
        <f t="shared" si="27"/>
        <v/>
      </c>
      <c r="J129" s="447" t="str">
        <f>IF('4.号俸表設計'!$N31="","",'4.号俸表設計'!$N31)</f>
        <v/>
      </c>
      <c r="K129" s="449" t="str">
        <f t="shared" si="18"/>
        <v/>
      </c>
      <c r="L129" s="449"/>
    </row>
    <row r="130" spans="2:12" x14ac:dyDescent="0.2">
      <c r="B130" s="307"/>
      <c r="C130" s="308">
        <v>26</v>
      </c>
      <c r="D130" s="308">
        <f t="shared" si="19"/>
        <v>57</v>
      </c>
      <c r="E130" s="448" t="str">
        <f t="shared" si="24"/>
        <v/>
      </c>
      <c r="F130" s="448" t="str">
        <f t="shared" si="25"/>
        <v/>
      </c>
      <c r="G130" s="448" t="str">
        <f>IF('4.号俸表設計'!$M32="","",'4.号俸表設計'!$M32)</f>
        <v/>
      </c>
      <c r="H130" s="448" t="str">
        <f t="shared" si="26"/>
        <v/>
      </c>
      <c r="I130" s="264" t="str">
        <f t="shared" si="27"/>
        <v/>
      </c>
      <c r="J130" s="447" t="str">
        <f>IF('4.号俸表設計'!$N32="","",'4.号俸表設計'!$N32)</f>
        <v/>
      </c>
      <c r="K130" s="449" t="str">
        <f t="shared" si="18"/>
        <v/>
      </c>
      <c r="L130" s="449"/>
    </row>
    <row r="131" spans="2:12" x14ac:dyDescent="0.2">
      <c r="B131" s="307"/>
      <c r="C131" s="308">
        <v>27</v>
      </c>
      <c r="D131" s="308">
        <f t="shared" si="19"/>
        <v>58</v>
      </c>
      <c r="E131" s="448" t="str">
        <f t="shared" si="24"/>
        <v/>
      </c>
      <c r="F131" s="448" t="str">
        <f t="shared" si="25"/>
        <v/>
      </c>
      <c r="G131" s="448" t="str">
        <f>IF('4.号俸表設計'!$M33="","",'4.号俸表設計'!$M33)</f>
        <v/>
      </c>
      <c r="H131" s="448" t="str">
        <f t="shared" si="26"/>
        <v/>
      </c>
      <c r="I131" s="264" t="str">
        <f t="shared" si="27"/>
        <v/>
      </c>
      <c r="J131" s="447" t="str">
        <f>IF('4.号俸表設計'!$N33="","",'4.号俸表設計'!$N33)</f>
        <v/>
      </c>
      <c r="K131" s="449" t="str">
        <f t="shared" si="18"/>
        <v/>
      </c>
      <c r="L131" s="449"/>
    </row>
    <row r="132" spans="2:12" x14ac:dyDescent="0.2">
      <c r="B132" s="307"/>
      <c r="C132" s="308">
        <v>28</v>
      </c>
      <c r="D132" s="308">
        <f t="shared" si="19"/>
        <v>59</v>
      </c>
      <c r="E132" s="448" t="str">
        <f t="shared" si="24"/>
        <v/>
      </c>
      <c r="F132" s="448" t="str">
        <f t="shared" si="25"/>
        <v/>
      </c>
      <c r="G132" s="448" t="str">
        <f>IF('4.号俸表設計'!$M34="","",'4.号俸表設計'!$M34)</f>
        <v/>
      </c>
      <c r="H132" s="448" t="str">
        <f t="shared" si="26"/>
        <v/>
      </c>
      <c r="I132" s="264" t="str">
        <f t="shared" si="27"/>
        <v/>
      </c>
      <c r="J132" s="447" t="str">
        <f>IF('4.号俸表設計'!$N34="","",'4.号俸表設計'!$N34)</f>
        <v/>
      </c>
      <c r="K132" s="449" t="str">
        <f t="shared" si="18"/>
        <v/>
      </c>
      <c r="L132" s="449"/>
    </row>
    <row r="133" spans="2:12" x14ac:dyDescent="0.2">
      <c r="B133" s="307"/>
      <c r="C133" s="308">
        <v>29</v>
      </c>
      <c r="D133" s="308">
        <f t="shared" si="19"/>
        <v>60</v>
      </c>
      <c r="E133" s="448" t="str">
        <f t="shared" si="24"/>
        <v/>
      </c>
      <c r="F133" s="448" t="str">
        <f t="shared" si="25"/>
        <v/>
      </c>
      <c r="G133" s="448" t="str">
        <f>IF('4.号俸表設計'!$M35="","",'4.号俸表設計'!$M35)</f>
        <v/>
      </c>
      <c r="H133" s="448" t="str">
        <f t="shared" si="26"/>
        <v/>
      </c>
      <c r="I133" s="264" t="str">
        <f t="shared" si="27"/>
        <v/>
      </c>
      <c r="J133" s="447" t="str">
        <f>IF('4.号俸表設計'!$N35="","",'4.号俸表設計'!$N35)</f>
        <v/>
      </c>
      <c r="K133" s="449" t="str">
        <f t="shared" si="18"/>
        <v/>
      </c>
      <c r="L133" s="449"/>
    </row>
    <row r="134" spans="2:12" ht="13.8" thickBot="1" x14ac:dyDescent="0.25">
      <c r="B134" s="311"/>
      <c r="C134" s="308">
        <v>30</v>
      </c>
      <c r="D134" s="320">
        <f t="shared" si="19"/>
        <v>61</v>
      </c>
      <c r="E134" s="454" t="str">
        <f t="shared" si="24"/>
        <v/>
      </c>
      <c r="F134" s="454" t="str">
        <f t="shared" si="25"/>
        <v/>
      </c>
      <c r="G134" s="454" t="str">
        <f>IF('4.号俸表設計'!$M36="","",'4.号俸表設計'!$M36)</f>
        <v/>
      </c>
      <c r="H134" s="454" t="str">
        <f t="shared" si="26"/>
        <v/>
      </c>
      <c r="I134" s="265" t="str">
        <f t="shared" si="27"/>
        <v/>
      </c>
      <c r="J134" s="453" t="str">
        <f>IF('4.号俸表設計'!$N36="","",'4.号俸表設計'!$N36)</f>
        <v/>
      </c>
      <c r="K134" s="455" t="str">
        <f t="shared" ref="K134:K197" si="28">IF(G134="","",ROUNDUP(J134/$L$2,-1))</f>
        <v/>
      </c>
      <c r="L134" s="455"/>
    </row>
    <row r="135" spans="2:12" ht="13.8" thickBot="1" x14ac:dyDescent="0.25">
      <c r="B135" s="301">
        <f>IF('3.サラリースケール'!$B$16="","",'3.サラリースケール'!$B$16)</f>
        <v>7</v>
      </c>
      <c r="C135" s="302">
        <v>1</v>
      </c>
      <c r="D135" s="302">
        <f>IF('3.サラリースケール'!$E$16="","",'3.サラリースケール'!$E$16)</f>
        <v>37</v>
      </c>
      <c r="E135" s="303"/>
      <c r="F135" s="303"/>
      <c r="G135" s="303">
        <f>IF('4.号俸表設計'!$O7="","",'4.号俸表設計'!$O7)</f>
        <v>217860</v>
      </c>
      <c r="H135" s="303"/>
      <c r="I135" s="304"/>
      <c r="J135" s="305">
        <f>IF('4.号俸表設計'!$P7="","",'4.号俸表設計'!$P7)</f>
        <v>0</v>
      </c>
      <c r="K135" s="306">
        <f t="shared" si="28"/>
        <v>0</v>
      </c>
      <c r="L135" s="314">
        <f>IF('4.号俸表設計'!$O$5="","",'4.号俸表設計'!$O$5)</f>
        <v>8000</v>
      </c>
    </row>
    <row r="136" spans="2:12" x14ac:dyDescent="0.2">
      <c r="B136" s="307"/>
      <c r="C136" s="308">
        <v>2</v>
      </c>
      <c r="D136" s="308">
        <f t="shared" ref="D136:D164" si="29">D135+1</f>
        <v>38</v>
      </c>
      <c r="E136" s="448">
        <f>IF(G136="","",F136+K136)</f>
        <v>229860</v>
      </c>
      <c r="F136" s="448">
        <f>IF(G136="","",G136+K136)</f>
        <v>226860</v>
      </c>
      <c r="G136" s="448">
        <f>IF('4.号俸表設計'!$O8="","",'4.号俸表設計'!$O8)</f>
        <v>223860</v>
      </c>
      <c r="H136" s="448">
        <f>IF(G136="","",G136-K136)</f>
        <v>220860</v>
      </c>
      <c r="I136" s="264">
        <f>IF(G136="","",H136-K136)</f>
        <v>217860</v>
      </c>
      <c r="J136" s="309">
        <f>IF('4.号俸表設計'!$P8="","",'4.号俸表設計'!$P8)</f>
        <v>6000</v>
      </c>
      <c r="K136" s="310">
        <f t="shared" si="28"/>
        <v>3000</v>
      </c>
      <c r="L136" s="315"/>
    </row>
    <row r="137" spans="2:12" x14ac:dyDescent="0.2">
      <c r="B137" s="307"/>
      <c r="C137" s="308">
        <v>3</v>
      </c>
      <c r="D137" s="308">
        <f t="shared" si="29"/>
        <v>39</v>
      </c>
      <c r="E137" s="448">
        <f t="shared" ref="E137:E164" si="30">IF(G137="","",F137+K137)</f>
        <v>235860</v>
      </c>
      <c r="F137" s="448">
        <f t="shared" ref="F137:F164" si="31">IF(G137="","",G137+K137)</f>
        <v>232860</v>
      </c>
      <c r="G137" s="448">
        <f>IF('4.号俸表設計'!$O9="","",'4.号俸表設計'!$O9)</f>
        <v>229860</v>
      </c>
      <c r="H137" s="448">
        <f t="shared" ref="H137:H164" si="32">IF(G137="","",G137-K137)</f>
        <v>226860</v>
      </c>
      <c r="I137" s="264">
        <f t="shared" ref="I137:I164" si="33">IF(G137="","",H137-K137)</f>
        <v>223860</v>
      </c>
      <c r="J137" s="447">
        <f>IF('4.号俸表設計'!$P9="","",'4.号俸表設計'!$P9)</f>
        <v>6000</v>
      </c>
      <c r="K137" s="449">
        <f t="shared" si="28"/>
        <v>3000</v>
      </c>
      <c r="L137" s="449"/>
    </row>
    <row r="138" spans="2:12" x14ac:dyDescent="0.2">
      <c r="B138" s="307"/>
      <c r="C138" s="308">
        <v>4</v>
      </c>
      <c r="D138" s="308">
        <f t="shared" si="29"/>
        <v>40</v>
      </c>
      <c r="E138" s="448">
        <f t="shared" si="30"/>
        <v>241860</v>
      </c>
      <c r="F138" s="448">
        <f t="shared" si="31"/>
        <v>238860</v>
      </c>
      <c r="G138" s="448">
        <f>IF('4.号俸表設計'!$O10="","",'4.号俸表設計'!$O10)</f>
        <v>235860</v>
      </c>
      <c r="H138" s="448">
        <f t="shared" si="32"/>
        <v>232860</v>
      </c>
      <c r="I138" s="264">
        <f t="shared" si="33"/>
        <v>229860</v>
      </c>
      <c r="J138" s="447">
        <f>IF('4.号俸表設計'!$P10="","",'4.号俸表設計'!$P10)</f>
        <v>6000</v>
      </c>
      <c r="K138" s="449">
        <f t="shared" si="28"/>
        <v>3000</v>
      </c>
      <c r="L138" s="449"/>
    </row>
    <row r="139" spans="2:12" x14ac:dyDescent="0.2">
      <c r="B139" s="307"/>
      <c r="C139" s="308">
        <v>5</v>
      </c>
      <c r="D139" s="308">
        <f t="shared" si="29"/>
        <v>41</v>
      </c>
      <c r="E139" s="448">
        <f t="shared" si="30"/>
        <v>247860</v>
      </c>
      <c r="F139" s="448">
        <f t="shared" si="31"/>
        <v>244860</v>
      </c>
      <c r="G139" s="448">
        <f>IF('4.号俸表設計'!$O11="","",'4.号俸表設計'!$O11)</f>
        <v>241860</v>
      </c>
      <c r="H139" s="448">
        <f t="shared" si="32"/>
        <v>238860</v>
      </c>
      <c r="I139" s="264">
        <f t="shared" si="33"/>
        <v>235860</v>
      </c>
      <c r="J139" s="447">
        <f>IF('4.号俸表設計'!$P11="","",'4.号俸表設計'!$P11)</f>
        <v>6000</v>
      </c>
      <c r="K139" s="449">
        <f t="shared" si="28"/>
        <v>3000</v>
      </c>
      <c r="L139" s="449"/>
    </row>
    <row r="140" spans="2:12" x14ac:dyDescent="0.2">
      <c r="B140" s="307"/>
      <c r="C140" s="308">
        <v>6</v>
      </c>
      <c r="D140" s="308">
        <f t="shared" si="29"/>
        <v>42</v>
      </c>
      <c r="E140" s="448">
        <f t="shared" si="30"/>
        <v>253860</v>
      </c>
      <c r="F140" s="448">
        <f t="shared" si="31"/>
        <v>250860</v>
      </c>
      <c r="G140" s="448">
        <f>IF('4.号俸表設計'!$O12="","",'4.号俸表設計'!$O12)</f>
        <v>247860</v>
      </c>
      <c r="H140" s="448">
        <f t="shared" si="32"/>
        <v>244860</v>
      </c>
      <c r="I140" s="264">
        <f t="shared" si="33"/>
        <v>241860</v>
      </c>
      <c r="J140" s="447">
        <f>IF('4.号俸表設計'!$P12="","",'4.号俸表設計'!$P12)</f>
        <v>6000</v>
      </c>
      <c r="K140" s="449">
        <f t="shared" si="28"/>
        <v>3000</v>
      </c>
      <c r="L140" s="449"/>
    </row>
    <row r="141" spans="2:12" x14ac:dyDescent="0.2">
      <c r="B141" s="307"/>
      <c r="C141" s="308">
        <v>7</v>
      </c>
      <c r="D141" s="308">
        <f t="shared" si="29"/>
        <v>43</v>
      </c>
      <c r="E141" s="448">
        <f t="shared" si="30"/>
        <v>259860</v>
      </c>
      <c r="F141" s="448">
        <f t="shared" si="31"/>
        <v>256860</v>
      </c>
      <c r="G141" s="448">
        <f>IF('4.号俸表設計'!$O13="","",'4.号俸表設計'!$O13)</f>
        <v>253860</v>
      </c>
      <c r="H141" s="448">
        <f t="shared" si="32"/>
        <v>250860</v>
      </c>
      <c r="I141" s="264">
        <f t="shared" si="33"/>
        <v>247860</v>
      </c>
      <c r="J141" s="447">
        <f>IF('4.号俸表設計'!$P13="","",'4.号俸表設計'!$P13)</f>
        <v>6000</v>
      </c>
      <c r="K141" s="449">
        <f t="shared" si="28"/>
        <v>3000</v>
      </c>
      <c r="L141" s="449"/>
    </row>
    <row r="142" spans="2:12" x14ac:dyDescent="0.2">
      <c r="B142" s="307"/>
      <c r="C142" s="308">
        <v>8</v>
      </c>
      <c r="D142" s="308">
        <f t="shared" si="29"/>
        <v>44</v>
      </c>
      <c r="E142" s="448">
        <f t="shared" si="30"/>
        <v>265860</v>
      </c>
      <c r="F142" s="448">
        <f t="shared" si="31"/>
        <v>262860</v>
      </c>
      <c r="G142" s="448">
        <f>IF('4.号俸表設計'!$O14="","",'4.号俸表設計'!$O14)</f>
        <v>259860</v>
      </c>
      <c r="H142" s="448">
        <f t="shared" si="32"/>
        <v>256860</v>
      </c>
      <c r="I142" s="264">
        <f t="shared" si="33"/>
        <v>253860</v>
      </c>
      <c r="J142" s="309">
        <f>IF('4.号俸表設計'!$P14="","",'4.号俸表設計'!$P14)</f>
        <v>6000</v>
      </c>
      <c r="K142" s="310">
        <f t="shared" si="28"/>
        <v>3000</v>
      </c>
      <c r="L142" s="310"/>
    </row>
    <row r="143" spans="2:12" x14ac:dyDescent="0.2">
      <c r="B143" s="307"/>
      <c r="C143" s="308">
        <v>9</v>
      </c>
      <c r="D143" s="308">
        <f t="shared" si="29"/>
        <v>45</v>
      </c>
      <c r="E143" s="448">
        <f t="shared" si="30"/>
        <v>271860</v>
      </c>
      <c r="F143" s="448">
        <f t="shared" si="31"/>
        <v>268860</v>
      </c>
      <c r="G143" s="448">
        <f>IF('4.号俸表設計'!$O15="","",'4.号俸表設計'!$O15)</f>
        <v>265860</v>
      </c>
      <c r="H143" s="448">
        <f t="shared" si="32"/>
        <v>262860</v>
      </c>
      <c r="I143" s="264">
        <f t="shared" si="33"/>
        <v>259860</v>
      </c>
      <c r="J143" s="309">
        <f>IF('4.号俸表設計'!$P15="","",'4.号俸表設計'!$P15)</f>
        <v>6000</v>
      </c>
      <c r="K143" s="310">
        <f t="shared" si="28"/>
        <v>3000</v>
      </c>
      <c r="L143" s="310"/>
    </row>
    <row r="144" spans="2:12" x14ac:dyDescent="0.2">
      <c r="B144" s="307"/>
      <c r="C144" s="308">
        <v>10</v>
      </c>
      <c r="D144" s="308">
        <f t="shared" si="29"/>
        <v>46</v>
      </c>
      <c r="E144" s="448">
        <f t="shared" si="30"/>
        <v>277860</v>
      </c>
      <c r="F144" s="448">
        <f t="shared" si="31"/>
        <v>274860</v>
      </c>
      <c r="G144" s="448">
        <f>IF('4.号俸表設計'!$O16="","",'4.号俸表設計'!$O16)</f>
        <v>271860</v>
      </c>
      <c r="H144" s="448">
        <f t="shared" si="32"/>
        <v>268860</v>
      </c>
      <c r="I144" s="264">
        <f t="shared" si="33"/>
        <v>265860</v>
      </c>
      <c r="J144" s="309">
        <f>IF('4.号俸表設計'!$P16="","",'4.号俸表設計'!$P16)</f>
        <v>6000</v>
      </c>
      <c r="K144" s="310">
        <f t="shared" si="28"/>
        <v>3000</v>
      </c>
      <c r="L144" s="310"/>
    </row>
    <row r="145" spans="2:12" x14ac:dyDescent="0.2">
      <c r="B145" s="307"/>
      <c r="C145" s="308">
        <v>11</v>
      </c>
      <c r="D145" s="308">
        <f t="shared" si="29"/>
        <v>47</v>
      </c>
      <c r="E145" s="448">
        <f t="shared" si="30"/>
        <v>283860</v>
      </c>
      <c r="F145" s="448">
        <f t="shared" si="31"/>
        <v>280860</v>
      </c>
      <c r="G145" s="448">
        <f>IF('4.号俸表設計'!$O17="","",'4.号俸表設計'!$O17)</f>
        <v>277860</v>
      </c>
      <c r="H145" s="448">
        <f t="shared" si="32"/>
        <v>274860</v>
      </c>
      <c r="I145" s="264">
        <f t="shared" si="33"/>
        <v>271860</v>
      </c>
      <c r="J145" s="309">
        <f>IF('4.号俸表設計'!$P17="","",'4.号俸表設計'!$P17)</f>
        <v>6000</v>
      </c>
      <c r="K145" s="310">
        <f t="shared" si="28"/>
        <v>3000</v>
      </c>
      <c r="L145" s="310"/>
    </row>
    <row r="146" spans="2:12" x14ac:dyDescent="0.2">
      <c r="B146" s="307"/>
      <c r="C146" s="308">
        <v>12</v>
      </c>
      <c r="D146" s="308">
        <f t="shared" si="29"/>
        <v>48</v>
      </c>
      <c r="E146" s="448">
        <f t="shared" si="30"/>
        <v>283860</v>
      </c>
      <c r="F146" s="448">
        <f t="shared" si="31"/>
        <v>282360</v>
      </c>
      <c r="G146" s="448">
        <f>IF('4.号俸表設計'!$O18="","",'4.号俸表設計'!$O18)</f>
        <v>280860</v>
      </c>
      <c r="H146" s="448">
        <f t="shared" si="32"/>
        <v>279360</v>
      </c>
      <c r="I146" s="264">
        <f t="shared" si="33"/>
        <v>277860</v>
      </c>
      <c r="J146" s="309">
        <f>IF('4.号俸表設計'!$P18="","",'4.号俸表設計'!$P18)</f>
        <v>3000</v>
      </c>
      <c r="K146" s="310">
        <f t="shared" si="28"/>
        <v>1500</v>
      </c>
      <c r="L146" s="310"/>
    </row>
    <row r="147" spans="2:12" x14ac:dyDescent="0.2">
      <c r="B147" s="307"/>
      <c r="C147" s="308">
        <v>13</v>
      </c>
      <c r="D147" s="308">
        <f t="shared" si="29"/>
        <v>49</v>
      </c>
      <c r="E147" s="448">
        <f t="shared" si="30"/>
        <v>286860</v>
      </c>
      <c r="F147" s="448">
        <f t="shared" si="31"/>
        <v>285360</v>
      </c>
      <c r="G147" s="448">
        <f>IF('4.号俸表設計'!$O19="","",'4.号俸表設計'!$O19)</f>
        <v>283860</v>
      </c>
      <c r="H147" s="448">
        <f t="shared" si="32"/>
        <v>282360</v>
      </c>
      <c r="I147" s="264">
        <f t="shared" si="33"/>
        <v>280860</v>
      </c>
      <c r="J147" s="309">
        <f>IF('4.号俸表設計'!$P19="","",'4.号俸表設計'!$P19)</f>
        <v>3000</v>
      </c>
      <c r="K147" s="310">
        <f t="shared" si="28"/>
        <v>1500</v>
      </c>
      <c r="L147" s="310"/>
    </row>
    <row r="148" spans="2:12" x14ac:dyDescent="0.2">
      <c r="B148" s="307"/>
      <c r="C148" s="308">
        <v>14</v>
      </c>
      <c r="D148" s="308">
        <f t="shared" si="29"/>
        <v>50</v>
      </c>
      <c r="E148" s="448">
        <f t="shared" si="30"/>
        <v>289860</v>
      </c>
      <c r="F148" s="448">
        <f t="shared" si="31"/>
        <v>288360</v>
      </c>
      <c r="G148" s="448">
        <f>IF('4.号俸表設計'!$O20="","",'4.号俸表設計'!$O20)</f>
        <v>286860</v>
      </c>
      <c r="H148" s="448">
        <f t="shared" si="32"/>
        <v>285360</v>
      </c>
      <c r="I148" s="264">
        <f t="shared" si="33"/>
        <v>283860</v>
      </c>
      <c r="J148" s="309">
        <f>IF('4.号俸表設計'!$P20="","",'4.号俸表設計'!$P20)</f>
        <v>3000</v>
      </c>
      <c r="K148" s="310">
        <f t="shared" si="28"/>
        <v>1500</v>
      </c>
      <c r="L148" s="310"/>
    </row>
    <row r="149" spans="2:12" x14ac:dyDescent="0.2">
      <c r="B149" s="307"/>
      <c r="C149" s="308">
        <v>15</v>
      </c>
      <c r="D149" s="308">
        <f t="shared" si="29"/>
        <v>51</v>
      </c>
      <c r="E149" s="448">
        <f t="shared" si="30"/>
        <v>292860</v>
      </c>
      <c r="F149" s="448">
        <f t="shared" si="31"/>
        <v>291360</v>
      </c>
      <c r="G149" s="448">
        <f>IF('4.号俸表設計'!$O21="","",'4.号俸表設計'!$O21)</f>
        <v>289860</v>
      </c>
      <c r="H149" s="448">
        <f t="shared" si="32"/>
        <v>288360</v>
      </c>
      <c r="I149" s="264">
        <f t="shared" si="33"/>
        <v>286860</v>
      </c>
      <c r="J149" s="309">
        <f>IF('4.号俸表設計'!$P21="","",'4.号俸表設計'!$P21)</f>
        <v>3000</v>
      </c>
      <c r="K149" s="310">
        <f t="shared" si="28"/>
        <v>1500</v>
      </c>
      <c r="L149" s="310"/>
    </row>
    <row r="150" spans="2:12" x14ac:dyDescent="0.2">
      <c r="B150" s="307"/>
      <c r="C150" s="308">
        <v>16</v>
      </c>
      <c r="D150" s="308">
        <f t="shared" si="29"/>
        <v>52</v>
      </c>
      <c r="E150" s="448">
        <f t="shared" si="30"/>
        <v>295860</v>
      </c>
      <c r="F150" s="448">
        <f t="shared" si="31"/>
        <v>294360</v>
      </c>
      <c r="G150" s="448">
        <f>IF('4.号俸表設計'!$O22="","",'4.号俸表設計'!$O22)</f>
        <v>292860</v>
      </c>
      <c r="H150" s="448">
        <f t="shared" si="32"/>
        <v>291360</v>
      </c>
      <c r="I150" s="264">
        <f t="shared" si="33"/>
        <v>289860</v>
      </c>
      <c r="J150" s="309">
        <f>IF('4.号俸表設計'!$P22="","",'4.号俸表設計'!$P22)</f>
        <v>3000</v>
      </c>
      <c r="K150" s="310">
        <f t="shared" si="28"/>
        <v>1500</v>
      </c>
      <c r="L150" s="310"/>
    </row>
    <row r="151" spans="2:12" x14ac:dyDescent="0.2">
      <c r="B151" s="307"/>
      <c r="C151" s="308">
        <v>17</v>
      </c>
      <c r="D151" s="308">
        <f t="shared" si="29"/>
        <v>53</v>
      </c>
      <c r="E151" s="448">
        <f t="shared" si="30"/>
        <v>298860</v>
      </c>
      <c r="F151" s="448">
        <f t="shared" si="31"/>
        <v>297360</v>
      </c>
      <c r="G151" s="448">
        <f>IF('4.号俸表設計'!$O23="","",'4.号俸表設計'!$O23)</f>
        <v>295860</v>
      </c>
      <c r="H151" s="448">
        <f t="shared" si="32"/>
        <v>294360</v>
      </c>
      <c r="I151" s="264">
        <f t="shared" si="33"/>
        <v>292860</v>
      </c>
      <c r="J151" s="309">
        <f>IF('4.号俸表設計'!$P23="","",'4.号俸表設計'!$P23)</f>
        <v>3000</v>
      </c>
      <c r="K151" s="310">
        <f t="shared" si="28"/>
        <v>1500</v>
      </c>
      <c r="L151" s="310"/>
    </row>
    <row r="152" spans="2:12" x14ac:dyDescent="0.2">
      <c r="B152" s="307"/>
      <c r="C152" s="308">
        <v>18</v>
      </c>
      <c r="D152" s="308">
        <f t="shared" si="29"/>
        <v>54</v>
      </c>
      <c r="E152" s="448">
        <f t="shared" si="30"/>
        <v>301860</v>
      </c>
      <c r="F152" s="448">
        <f t="shared" si="31"/>
        <v>300360</v>
      </c>
      <c r="G152" s="448">
        <f>IF('4.号俸表設計'!$O24="","",'4.号俸表設計'!$O24)</f>
        <v>298860</v>
      </c>
      <c r="H152" s="448">
        <f t="shared" si="32"/>
        <v>297360</v>
      </c>
      <c r="I152" s="264">
        <f t="shared" si="33"/>
        <v>295860</v>
      </c>
      <c r="J152" s="309">
        <f>IF('4.号俸表設計'!$P24="","",'4.号俸表設計'!$P24)</f>
        <v>3000</v>
      </c>
      <c r="K152" s="310">
        <f t="shared" si="28"/>
        <v>1500</v>
      </c>
      <c r="L152" s="310"/>
    </row>
    <row r="153" spans="2:12" x14ac:dyDescent="0.2">
      <c r="B153" s="307"/>
      <c r="C153" s="308">
        <v>19</v>
      </c>
      <c r="D153" s="308">
        <f t="shared" si="29"/>
        <v>55</v>
      </c>
      <c r="E153" s="448">
        <f t="shared" si="30"/>
        <v>304860</v>
      </c>
      <c r="F153" s="448">
        <f t="shared" si="31"/>
        <v>303360</v>
      </c>
      <c r="G153" s="448">
        <f>IF('4.号俸表設計'!$O25="","",'4.号俸表設計'!$O25)</f>
        <v>301860</v>
      </c>
      <c r="H153" s="448">
        <f t="shared" si="32"/>
        <v>300360</v>
      </c>
      <c r="I153" s="264">
        <f t="shared" si="33"/>
        <v>298860</v>
      </c>
      <c r="J153" s="309">
        <f>IF('4.号俸表設計'!$P25="","",'4.号俸表設計'!$P25)</f>
        <v>3000</v>
      </c>
      <c r="K153" s="310">
        <f t="shared" si="28"/>
        <v>1500</v>
      </c>
      <c r="L153" s="310"/>
    </row>
    <row r="154" spans="2:12" x14ac:dyDescent="0.2">
      <c r="B154" s="307"/>
      <c r="C154" s="308">
        <v>20</v>
      </c>
      <c r="D154" s="308">
        <f t="shared" si="29"/>
        <v>56</v>
      </c>
      <c r="E154" s="448">
        <f t="shared" si="30"/>
        <v>307860</v>
      </c>
      <c r="F154" s="448">
        <f t="shared" si="31"/>
        <v>306360</v>
      </c>
      <c r="G154" s="448">
        <f>IF('4.号俸表設計'!$O26="","",'4.号俸表設計'!$O26)</f>
        <v>304860</v>
      </c>
      <c r="H154" s="448">
        <f t="shared" si="32"/>
        <v>303360</v>
      </c>
      <c r="I154" s="264">
        <f t="shared" si="33"/>
        <v>301860</v>
      </c>
      <c r="J154" s="309">
        <f>IF('4.号俸表設計'!$P26="","",'4.号俸表設計'!$P26)</f>
        <v>3000</v>
      </c>
      <c r="K154" s="310">
        <f t="shared" si="28"/>
        <v>1500</v>
      </c>
      <c r="L154" s="310"/>
    </row>
    <row r="155" spans="2:12" x14ac:dyDescent="0.2">
      <c r="B155" s="307"/>
      <c r="C155" s="308">
        <v>21</v>
      </c>
      <c r="D155" s="308">
        <f t="shared" si="29"/>
        <v>57</v>
      </c>
      <c r="E155" s="448">
        <f t="shared" si="30"/>
        <v>310860</v>
      </c>
      <c r="F155" s="448">
        <f t="shared" si="31"/>
        <v>309360</v>
      </c>
      <c r="G155" s="448">
        <f>IF('4.号俸表設計'!$O27="","",'4.号俸表設計'!$O27)</f>
        <v>307860</v>
      </c>
      <c r="H155" s="448">
        <f t="shared" si="32"/>
        <v>306360</v>
      </c>
      <c r="I155" s="264">
        <f t="shared" si="33"/>
        <v>304860</v>
      </c>
      <c r="J155" s="309">
        <f>IF('4.号俸表設計'!$P27="","",'4.号俸表設計'!$P27)</f>
        <v>3000</v>
      </c>
      <c r="K155" s="310">
        <f t="shared" si="28"/>
        <v>1500</v>
      </c>
      <c r="L155" s="310"/>
    </row>
    <row r="156" spans="2:12" x14ac:dyDescent="0.2">
      <c r="B156" s="307"/>
      <c r="C156" s="308">
        <v>22</v>
      </c>
      <c r="D156" s="308">
        <f t="shared" si="29"/>
        <v>58</v>
      </c>
      <c r="E156" s="448" t="str">
        <f t="shared" si="30"/>
        <v/>
      </c>
      <c r="F156" s="448" t="str">
        <f t="shared" si="31"/>
        <v/>
      </c>
      <c r="G156" s="448" t="str">
        <f>IF('4.号俸表設計'!$O28="","",'4.号俸表設計'!$O28)</f>
        <v/>
      </c>
      <c r="H156" s="448" t="str">
        <f t="shared" si="32"/>
        <v/>
      </c>
      <c r="I156" s="264" t="str">
        <f t="shared" si="33"/>
        <v/>
      </c>
      <c r="J156" s="309" t="str">
        <f>IF('4.号俸表設計'!$P28="","",'4.号俸表設計'!$P28)</f>
        <v/>
      </c>
      <c r="K156" s="310" t="str">
        <f t="shared" si="28"/>
        <v/>
      </c>
      <c r="L156" s="310"/>
    </row>
    <row r="157" spans="2:12" x14ac:dyDescent="0.2">
      <c r="B157" s="307"/>
      <c r="C157" s="308">
        <v>23</v>
      </c>
      <c r="D157" s="308">
        <f t="shared" si="29"/>
        <v>59</v>
      </c>
      <c r="E157" s="448" t="str">
        <f t="shared" si="30"/>
        <v/>
      </c>
      <c r="F157" s="448" t="str">
        <f t="shared" si="31"/>
        <v/>
      </c>
      <c r="G157" s="448" t="str">
        <f>IF('4.号俸表設計'!$O29="","",'4.号俸表設計'!$O29)</f>
        <v/>
      </c>
      <c r="H157" s="448" t="str">
        <f t="shared" si="32"/>
        <v/>
      </c>
      <c r="I157" s="264" t="str">
        <f t="shared" si="33"/>
        <v/>
      </c>
      <c r="J157" s="447" t="str">
        <f>IF('4.号俸表設計'!$P29="","",'4.号俸表設計'!$P29)</f>
        <v/>
      </c>
      <c r="K157" s="449" t="str">
        <f t="shared" si="28"/>
        <v/>
      </c>
      <c r="L157" s="449"/>
    </row>
    <row r="158" spans="2:12" x14ac:dyDescent="0.2">
      <c r="B158" s="307"/>
      <c r="C158" s="308">
        <v>24</v>
      </c>
      <c r="D158" s="308">
        <f t="shared" si="29"/>
        <v>60</v>
      </c>
      <c r="E158" s="448" t="str">
        <f t="shared" si="30"/>
        <v/>
      </c>
      <c r="F158" s="448" t="str">
        <f t="shared" si="31"/>
        <v/>
      </c>
      <c r="G158" s="448" t="str">
        <f>IF('4.号俸表設計'!$O30="","",'4.号俸表設計'!$O30)</f>
        <v/>
      </c>
      <c r="H158" s="448" t="str">
        <f t="shared" si="32"/>
        <v/>
      </c>
      <c r="I158" s="264" t="str">
        <f t="shared" si="33"/>
        <v/>
      </c>
      <c r="J158" s="447" t="str">
        <f>IF('4.号俸表設計'!$P30="","",'4.号俸表設計'!$P30)</f>
        <v/>
      </c>
      <c r="K158" s="449" t="str">
        <f t="shared" si="28"/>
        <v/>
      </c>
      <c r="L158" s="449"/>
    </row>
    <row r="159" spans="2:12" x14ac:dyDescent="0.2">
      <c r="B159" s="307"/>
      <c r="C159" s="308">
        <v>25</v>
      </c>
      <c r="D159" s="308">
        <f t="shared" si="29"/>
        <v>61</v>
      </c>
      <c r="E159" s="448" t="str">
        <f t="shared" si="30"/>
        <v/>
      </c>
      <c r="F159" s="448" t="str">
        <f t="shared" si="31"/>
        <v/>
      </c>
      <c r="G159" s="448" t="str">
        <f>IF('4.号俸表設計'!$O31="","",'4.号俸表設計'!$O31)</f>
        <v/>
      </c>
      <c r="H159" s="448" t="str">
        <f t="shared" si="32"/>
        <v/>
      </c>
      <c r="I159" s="264" t="str">
        <f t="shared" si="33"/>
        <v/>
      </c>
      <c r="J159" s="447" t="str">
        <f>IF('4.号俸表設計'!$P31="","",'4.号俸表設計'!$P31)</f>
        <v/>
      </c>
      <c r="K159" s="449" t="str">
        <f t="shared" si="28"/>
        <v/>
      </c>
      <c r="L159" s="449"/>
    </row>
    <row r="160" spans="2:12" x14ac:dyDescent="0.2">
      <c r="B160" s="307"/>
      <c r="C160" s="308">
        <v>26</v>
      </c>
      <c r="D160" s="308">
        <f t="shared" si="29"/>
        <v>62</v>
      </c>
      <c r="E160" s="448" t="str">
        <f t="shared" si="30"/>
        <v/>
      </c>
      <c r="F160" s="448" t="str">
        <f t="shared" si="31"/>
        <v/>
      </c>
      <c r="G160" s="448" t="str">
        <f>IF('4.号俸表設計'!$O32="","",'4.号俸表設計'!$O32)</f>
        <v/>
      </c>
      <c r="H160" s="448" t="str">
        <f t="shared" si="32"/>
        <v/>
      </c>
      <c r="I160" s="264" t="str">
        <f t="shared" si="33"/>
        <v/>
      </c>
      <c r="J160" s="447" t="str">
        <f>IF('4.号俸表設計'!$P32="","",'4.号俸表設計'!$P32)</f>
        <v/>
      </c>
      <c r="K160" s="449" t="str">
        <f t="shared" si="28"/>
        <v/>
      </c>
      <c r="L160" s="449"/>
    </row>
    <row r="161" spans="2:12" x14ac:dyDescent="0.2">
      <c r="B161" s="307"/>
      <c r="C161" s="308">
        <v>27</v>
      </c>
      <c r="D161" s="308">
        <f t="shared" si="29"/>
        <v>63</v>
      </c>
      <c r="E161" s="448" t="str">
        <f t="shared" si="30"/>
        <v/>
      </c>
      <c r="F161" s="448" t="str">
        <f t="shared" si="31"/>
        <v/>
      </c>
      <c r="G161" s="448" t="str">
        <f>IF('4.号俸表設計'!$O33="","",'4.号俸表設計'!$O33)</f>
        <v/>
      </c>
      <c r="H161" s="448" t="str">
        <f t="shared" si="32"/>
        <v/>
      </c>
      <c r="I161" s="264" t="str">
        <f t="shared" si="33"/>
        <v/>
      </c>
      <c r="J161" s="447" t="str">
        <f>IF('4.号俸表設計'!$P33="","",'4.号俸表設計'!$P33)</f>
        <v/>
      </c>
      <c r="K161" s="449" t="str">
        <f t="shared" si="28"/>
        <v/>
      </c>
      <c r="L161" s="449"/>
    </row>
    <row r="162" spans="2:12" x14ac:dyDescent="0.2">
      <c r="B162" s="307"/>
      <c r="C162" s="308">
        <v>28</v>
      </c>
      <c r="D162" s="308">
        <f t="shared" si="29"/>
        <v>64</v>
      </c>
      <c r="E162" s="448" t="str">
        <f t="shared" si="30"/>
        <v/>
      </c>
      <c r="F162" s="448" t="str">
        <f t="shared" si="31"/>
        <v/>
      </c>
      <c r="G162" s="448" t="str">
        <f>IF('4.号俸表設計'!$O34="","",'4.号俸表設計'!$O34)</f>
        <v/>
      </c>
      <c r="H162" s="448" t="str">
        <f t="shared" si="32"/>
        <v/>
      </c>
      <c r="I162" s="264" t="str">
        <f t="shared" si="33"/>
        <v/>
      </c>
      <c r="J162" s="447" t="str">
        <f>IF('4.号俸表設計'!$P34="","",'4.号俸表設計'!$P34)</f>
        <v/>
      </c>
      <c r="K162" s="449" t="str">
        <f t="shared" si="28"/>
        <v/>
      </c>
      <c r="L162" s="449"/>
    </row>
    <row r="163" spans="2:12" x14ac:dyDescent="0.2">
      <c r="B163" s="307"/>
      <c r="C163" s="308">
        <v>29</v>
      </c>
      <c r="D163" s="308">
        <f t="shared" si="29"/>
        <v>65</v>
      </c>
      <c r="E163" s="448" t="str">
        <f t="shared" si="30"/>
        <v/>
      </c>
      <c r="F163" s="448" t="str">
        <f t="shared" si="31"/>
        <v/>
      </c>
      <c r="G163" s="448" t="str">
        <f>IF('4.号俸表設計'!$O35="","",'4.号俸表設計'!$O35)</f>
        <v/>
      </c>
      <c r="H163" s="448" t="str">
        <f t="shared" si="32"/>
        <v/>
      </c>
      <c r="I163" s="264" t="str">
        <f t="shared" si="33"/>
        <v/>
      </c>
      <c r="J163" s="447" t="str">
        <f>IF('4.号俸表設計'!$P35="","",'4.号俸表設計'!$P35)</f>
        <v/>
      </c>
      <c r="K163" s="449" t="str">
        <f t="shared" si="28"/>
        <v/>
      </c>
      <c r="L163" s="449"/>
    </row>
    <row r="164" spans="2:12" ht="13.8" thickBot="1" x14ac:dyDescent="0.25">
      <c r="B164" s="311"/>
      <c r="C164" s="308">
        <v>30</v>
      </c>
      <c r="D164" s="320">
        <f t="shared" si="29"/>
        <v>66</v>
      </c>
      <c r="E164" s="454" t="str">
        <f t="shared" si="30"/>
        <v/>
      </c>
      <c r="F164" s="454" t="str">
        <f t="shared" si="31"/>
        <v/>
      </c>
      <c r="G164" s="454" t="str">
        <f>IF('4.号俸表設計'!$O36="","",'4.号俸表設計'!$O36)</f>
        <v/>
      </c>
      <c r="H164" s="454" t="str">
        <f t="shared" si="32"/>
        <v/>
      </c>
      <c r="I164" s="265" t="str">
        <f t="shared" si="33"/>
        <v/>
      </c>
      <c r="J164" s="453" t="str">
        <f>IF('4.号俸表設計'!$P36="","",'4.号俸表設計'!$P36)</f>
        <v/>
      </c>
      <c r="K164" s="455" t="str">
        <f t="shared" si="28"/>
        <v/>
      </c>
      <c r="L164" s="455"/>
    </row>
    <row r="165" spans="2:12" ht="13.8" thickBot="1" x14ac:dyDescent="0.25">
      <c r="B165" s="301">
        <f>IF('3.サラリースケール'!$B$17="","",'3.サラリースケール'!$B$17)</f>
        <v>8</v>
      </c>
      <c r="C165" s="302">
        <v>1</v>
      </c>
      <c r="D165" s="302">
        <f>IF('3.サラリースケール'!$E$17="","",'3.サラリースケール'!$E$17)</f>
        <v>42</v>
      </c>
      <c r="E165" s="303"/>
      <c r="F165" s="303"/>
      <c r="G165" s="303">
        <f>IF('4.号俸表設計'!$Q7="","",'4.号俸表設計'!$Q7)</f>
        <v>258860</v>
      </c>
      <c r="H165" s="303"/>
      <c r="I165" s="304"/>
      <c r="J165" s="305">
        <f>IF('4.号俸表設計'!$R7="","",'4.号俸表設計'!$R7)</f>
        <v>0</v>
      </c>
      <c r="K165" s="306">
        <f t="shared" si="28"/>
        <v>0</v>
      </c>
      <c r="L165" s="314">
        <f>IF('4.号俸表設計'!$Q$5="","",'4.号俸表設計'!$Q$5)</f>
        <v>11000</v>
      </c>
    </row>
    <row r="166" spans="2:12" x14ac:dyDescent="0.2">
      <c r="B166" s="307"/>
      <c r="C166" s="308">
        <v>2</v>
      </c>
      <c r="D166" s="308">
        <f t="shared" ref="D166:D194" si="34">D165+1</f>
        <v>43</v>
      </c>
      <c r="E166" s="448">
        <f>IF(G166="","",F166+K166)</f>
        <v>270860</v>
      </c>
      <c r="F166" s="448">
        <f>IF(G166="","",G166+K166)</f>
        <v>267860</v>
      </c>
      <c r="G166" s="448">
        <f>IF('4.号俸表設計'!$Q8="","",'4.号俸表設計'!$Q8)</f>
        <v>264860</v>
      </c>
      <c r="H166" s="448">
        <f>IF(G166="","",G166-K166)</f>
        <v>261860</v>
      </c>
      <c r="I166" s="264">
        <f>IF(G166="","",H166-K166)</f>
        <v>258860</v>
      </c>
      <c r="J166" s="309">
        <f>IF('4.号俸表設計'!$R8="","",'4.号俸表設計'!$R8)</f>
        <v>6000</v>
      </c>
      <c r="K166" s="310">
        <f t="shared" si="28"/>
        <v>3000</v>
      </c>
      <c r="L166" s="315"/>
    </row>
    <row r="167" spans="2:12" x14ac:dyDescent="0.2">
      <c r="B167" s="307"/>
      <c r="C167" s="308">
        <v>3</v>
      </c>
      <c r="D167" s="308">
        <f t="shared" si="34"/>
        <v>44</v>
      </c>
      <c r="E167" s="448">
        <f t="shared" ref="E167:E194" si="35">IF(G167="","",F167+K167)</f>
        <v>276860</v>
      </c>
      <c r="F167" s="448">
        <f t="shared" ref="F167:F194" si="36">IF(G167="","",G167+K167)</f>
        <v>273860</v>
      </c>
      <c r="G167" s="448">
        <f>IF('4.号俸表設計'!$Q9="","",'4.号俸表設計'!$Q9)</f>
        <v>270860</v>
      </c>
      <c r="H167" s="448">
        <f t="shared" ref="H167:H194" si="37">IF(G167="","",G167-K167)</f>
        <v>267860</v>
      </c>
      <c r="I167" s="264">
        <f t="shared" ref="I167:I194" si="38">IF(G167="","",H167-K167)</f>
        <v>264860</v>
      </c>
      <c r="J167" s="447">
        <f>IF('4.号俸表設計'!$R9="","",'4.号俸表設計'!$R9)</f>
        <v>6000</v>
      </c>
      <c r="K167" s="449">
        <f t="shared" si="28"/>
        <v>3000</v>
      </c>
      <c r="L167" s="449"/>
    </row>
    <row r="168" spans="2:12" x14ac:dyDescent="0.2">
      <c r="B168" s="307"/>
      <c r="C168" s="308">
        <v>4</v>
      </c>
      <c r="D168" s="308">
        <f t="shared" si="34"/>
        <v>45</v>
      </c>
      <c r="E168" s="448">
        <f t="shared" si="35"/>
        <v>282860</v>
      </c>
      <c r="F168" s="448">
        <f t="shared" si="36"/>
        <v>279860</v>
      </c>
      <c r="G168" s="448">
        <f>IF('4.号俸表設計'!$Q10="","",'4.号俸表設計'!$Q10)</f>
        <v>276860</v>
      </c>
      <c r="H168" s="448">
        <f t="shared" si="37"/>
        <v>273860</v>
      </c>
      <c r="I168" s="264">
        <f t="shared" si="38"/>
        <v>270860</v>
      </c>
      <c r="J168" s="447">
        <f>IF('4.号俸表設計'!$R10="","",'4.号俸表設計'!$R10)</f>
        <v>6000</v>
      </c>
      <c r="K168" s="449">
        <f t="shared" si="28"/>
        <v>3000</v>
      </c>
      <c r="L168" s="449"/>
    </row>
    <row r="169" spans="2:12" x14ac:dyDescent="0.2">
      <c r="B169" s="307"/>
      <c r="C169" s="308">
        <v>5</v>
      </c>
      <c r="D169" s="308">
        <f t="shared" si="34"/>
        <v>46</v>
      </c>
      <c r="E169" s="448">
        <f t="shared" si="35"/>
        <v>288860</v>
      </c>
      <c r="F169" s="448">
        <f t="shared" si="36"/>
        <v>285860</v>
      </c>
      <c r="G169" s="448">
        <f>IF('4.号俸表設計'!$Q11="","",'4.号俸表設計'!$Q11)</f>
        <v>282860</v>
      </c>
      <c r="H169" s="448">
        <f t="shared" si="37"/>
        <v>279860</v>
      </c>
      <c r="I169" s="264">
        <f t="shared" si="38"/>
        <v>276860</v>
      </c>
      <c r="J169" s="447">
        <f>IF('4.号俸表設計'!$R11="","",'4.号俸表設計'!$R11)</f>
        <v>6000</v>
      </c>
      <c r="K169" s="449">
        <f t="shared" si="28"/>
        <v>3000</v>
      </c>
      <c r="L169" s="449"/>
    </row>
    <row r="170" spans="2:12" x14ac:dyDescent="0.2">
      <c r="B170" s="307"/>
      <c r="C170" s="308">
        <v>6</v>
      </c>
      <c r="D170" s="308">
        <f t="shared" si="34"/>
        <v>47</v>
      </c>
      <c r="E170" s="448">
        <f t="shared" si="35"/>
        <v>294860</v>
      </c>
      <c r="F170" s="448">
        <f t="shared" si="36"/>
        <v>291860</v>
      </c>
      <c r="G170" s="448">
        <f>IF('4.号俸表設計'!$Q12="","",'4.号俸表設計'!$Q12)</f>
        <v>288860</v>
      </c>
      <c r="H170" s="448">
        <f t="shared" si="37"/>
        <v>285860</v>
      </c>
      <c r="I170" s="264">
        <f t="shared" si="38"/>
        <v>282860</v>
      </c>
      <c r="J170" s="447">
        <f>IF('4.号俸表設計'!$R12="","",'4.号俸表設計'!$R12)</f>
        <v>6000</v>
      </c>
      <c r="K170" s="449">
        <f t="shared" si="28"/>
        <v>3000</v>
      </c>
      <c r="L170" s="449"/>
    </row>
    <row r="171" spans="2:12" x14ac:dyDescent="0.2">
      <c r="B171" s="307"/>
      <c r="C171" s="308">
        <v>7</v>
      </c>
      <c r="D171" s="308">
        <f t="shared" si="34"/>
        <v>48</v>
      </c>
      <c r="E171" s="448">
        <f t="shared" si="35"/>
        <v>300860</v>
      </c>
      <c r="F171" s="448">
        <f t="shared" si="36"/>
        <v>297860</v>
      </c>
      <c r="G171" s="448">
        <f>IF('4.号俸表設計'!$Q13="","",'4.号俸表設計'!$Q13)</f>
        <v>294860</v>
      </c>
      <c r="H171" s="448">
        <f t="shared" si="37"/>
        <v>291860</v>
      </c>
      <c r="I171" s="264">
        <f t="shared" si="38"/>
        <v>288860</v>
      </c>
      <c r="J171" s="447">
        <f>IF('4.号俸表設計'!$R13="","",'4.号俸表設計'!$R13)</f>
        <v>6000</v>
      </c>
      <c r="K171" s="449">
        <f t="shared" si="28"/>
        <v>3000</v>
      </c>
      <c r="L171" s="449"/>
    </row>
    <row r="172" spans="2:12" x14ac:dyDescent="0.2">
      <c r="B172" s="307"/>
      <c r="C172" s="308">
        <v>8</v>
      </c>
      <c r="D172" s="308">
        <f t="shared" si="34"/>
        <v>49</v>
      </c>
      <c r="E172" s="448">
        <f t="shared" si="35"/>
        <v>306860</v>
      </c>
      <c r="F172" s="448">
        <f t="shared" si="36"/>
        <v>303860</v>
      </c>
      <c r="G172" s="448">
        <f>IF('4.号俸表設計'!$Q14="","",'4.号俸表設計'!$Q14)</f>
        <v>300860</v>
      </c>
      <c r="H172" s="448">
        <f t="shared" si="37"/>
        <v>297860</v>
      </c>
      <c r="I172" s="264">
        <f t="shared" si="38"/>
        <v>294860</v>
      </c>
      <c r="J172" s="309">
        <f>IF('4.号俸表設計'!$R14="","",'4.号俸表設計'!$R14)</f>
        <v>6000</v>
      </c>
      <c r="K172" s="310">
        <f t="shared" si="28"/>
        <v>3000</v>
      </c>
      <c r="L172" s="310"/>
    </row>
    <row r="173" spans="2:12" x14ac:dyDescent="0.2">
      <c r="B173" s="307"/>
      <c r="C173" s="308">
        <v>9</v>
      </c>
      <c r="D173" s="308">
        <f t="shared" si="34"/>
        <v>50</v>
      </c>
      <c r="E173" s="448">
        <f t="shared" si="35"/>
        <v>312860</v>
      </c>
      <c r="F173" s="448">
        <f t="shared" si="36"/>
        <v>309860</v>
      </c>
      <c r="G173" s="448">
        <f>IF('4.号俸表設計'!$Q15="","",'4.号俸表設計'!$Q15)</f>
        <v>306860</v>
      </c>
      <c r="H173" s="448">
        <f t="shared" si="37"/>
        <v>303860</v>
      </c>
      <c r="I173" s="264">
        <f t="shared" si="38"/>
        <v>300860</v>
      </c>
      <c r="J173" s="309">
        <f>IF('4.号俸表設計'!$R15="","",'4.号俸表設計'!$R15)</f>
        <v>6000</v>
      </c>
      <c r="K173" s="310">
        <f t="shared" si="28"/>
        <v>3000</v>
      </c>
      <c r="L173" s="310"/>
    </row>
    <row r="174" spans="2:12" x14ac:dyDescent="0.2">
      <c r="B174" s="307"/>
      <c r="C174" s="308">
        <v>10</v>
      </c>
      <c r="D174" s="308">
        <f t="shared" si="34"/>
        <v>51</v>
      </c>
      <c r="E174" s="448">
        <f t="shared" si="35"/>
        <v>318860</v>
      </c>
      <c r="F174" s="448">
        <f t="shared" si="36"/>
        <v>315860</v>
      </c>
      <c r="G174" s="448">
        <f>IF('4.号俸表設計'!$Q16="","",'4.号俸表設計'!$Q16)</f>
        <v>312860</v>
      </c>
      <c r="H174" s="448">
        <f t="shared" si="37"/>
        <v>309860</v>
      </c>
      <c r="I174" s="264">
        <f t="shared" si="38"/>
        <v>306860</v>
      </c>
      <c r="J174" s="309">
        <f>IF('4.号俸表設計'!$R16="","",'4.号俸表設計'!$R16)</f>
        <v>6000</v>
      </c>
      <c r="K174" s="310">
        <f t="shared" si="28"/>
        <v>3000</v>
      </c>
      <c r="L174" s="310"/>
    </row>
    <row r="175" spans="2:12" x14ac:dyDescent="0.2">
      <c r="B175" s="307"/>
      <c r="C175" s="308">
        <v>11</v>
      </c>
      <c r="D175" s="308">
        <f t="shared" si="34"/>
        <v>52</v>
      </c>
      <c r="E175" s="448">
        <f t="shared" si="35"/>
        <v>324860</v>
      </c>
      <c r="F175" s="448">
        <f t="shared" si="36"/>
        <v>321860</v>
      </c>
      <c r="G175" s="448">
        <f>IF('4.号俸表設計'!$Q17="","",'4.号俸表設計'!$Q17)</f>
        <v>318860</v>
      </c>
      <c r="H175" s="448">
        <f t="shared" si="37"/>
        <v>315860</v>
      </c>
      <c r="I175" s="264">
        <f t="shared" si="38"/>
        <v>312860</v>
      </c>
      <c r="J175" s="309">
        <f>IF('4.号俸表設計'!$R17="","",'4.号俸表設計'!$R17)</f>
        <v>6000</v>
      </c>
      <c r="K175" s="310">
        <f t="shared" si="28"/>
        <v>3000</v>
      </c>
      <c r="L175" s="310"/>
    </row>
    <row r="176" spans="2:12" x14ac:dyDescent="0.2">
      <c r="B176" s="307"/>
      <c r="C176" s="308">
        <v>12</v>
      </c>
      <c r="D176" s="308">
        <f t="shared" si="34"/>
        <v>53</v>
      </c>
      <c r="E176" s="448">
        <f t="shared" si="35"/>
        <v>330860</v>
      </c>
      <c r="F176" s="448">
        <f t="shared" si="36"/>
        <v>327860</v>
      </c>
      <c r="G176" s="448">
        <f>IF('4.号俸表設計'!$Q18="","",'4.号俸表設計'!$Q18)</f>
        <v>324860</v>
      </c>
      <c r="H176" s="448">
        <f t="shared" si="37"/>
        <v>321860</v>
      </c>
      <c r="I176" s="264">
        <f t="shared" si="38"/>
        <v>318860</v>
      </c>
      <c r="J176" s="309">
        <f>IF('4.号俸表設計'!$R18="","",'4.号俸表設計'!$R18)</f>
        <v>6000</v>
      </c>
      <c r="K176" s="310">
        <f t="shared" si="28"/>
        <v>3000</v>
      </c>
      <c r="L176" s="310"/>
    </row>
    <row r="177" spans="2:12" x14ac:dyDescent="0.2">
      <c r="B177" s="307"/>
      <c r="C177" s="308">
        <v>13</v>
      </c>
      <c r="D177" s="308">
        <f t="shared" si="34"/>
        <v>54</v>
      </c>
      <c r="E177" s="448">
        <f t="shared" si="35"/>
        <v>336860</v>
      </c>
      <c r="F177" s="448">
        <f t="shared" si="36"/>
        <v>333860</v>
      </c>
      <c r="G177" s="448">
        <f>IF('4.号俸表設計'!$Q19="","",'4.号俸表設計'!$Q19)</f>
        <v>330860</v>
      </c>
      <c r="H177" s="448">
        <f t="shared" si="37"/>
        <v>327860</v>
      </c>
      <c r="I177" s="264">
        <f t="shared" si="38"/>
        <v>324860</v>
      </c>
      <c r="J177" s="309">
        <f>IF('4.号俸表設計'!$R19="","",'4.号俸表設計'!$R19)</f>
        <v>6000</v>
      </c>
      <c r="K177" s="310">
        <f t="shared" si="28"/>
        <v>3000</v>
      </c>
      <c r="L177" s="310"/>
    </row>
    <row r="178" spans="2:12" x14ac:dyDescent="0.2">
      <c r="B178" s="307"/>
      <c r="C178" s="308">
        <v>14</v>
      </c>
      <c r="D178" s="308">
        <f t="shared" si="34"/>
        <v>55</v>
      </c>
      <c r="E178" s="448">
        <f t="shared" si="35"/>
        <v>336860</v>
      </c>
      <c r="F178" s="448">
        <f t="shared" si="36"/>
        <v>335360</v>
      </c>
      <c r="G178" s="448">
        <f>IF('4.号俸表設計'!$Q20="","",'4.号俸表設計'!$Q20)</f>
        <v>333860</v>
      </c>
      <c r="H178" s="448">
        <f t="shared" si="37"/>
        <v>332360</v>
      </c>
      <c r="I178" s="264">
        <f t="shared" si="38"/>
        <v>330860</v>
      </c>
      <c r="J178" s="309">
        <f>IF('4.号俸表設計'!$R20="","",'4.号俸表設計'!$R20)</f>
        <v>3000</v>
      </c>
      <c r="K178" s="310">
        <f t="shared" si="28"/>
        <v>1500</v>
      </c>
      <c r="L178" s="310"/>
    </row>
    <row r="179" spans="2:12" x14ac:dyDescent="0.2">
      <c r="B179" s="307"/>
      <c r="C179" s="308">
        <v>15</v>
      </c>
      <c r="D179" s="308">
        <f t="shared" si="34"/>
        <v>56</v>
      </c>
      <c r="E179" s="448">
        <f t="shared" si="35"/>
        <v>339860</v>
      </c>
      <c r="F179" s="448">
        <f t="shared" si="36"/>
        <v>338360</v>
      </c>
      <c r="G179" s="448">
        <f>IF('4.号俸表設計'!$Q21="","",'4.号俸表設計'!$Q21)</f>
        <v>336860</v>
      </c>
      <c r="H179" s="448">
        <f t="shared" si="37"/>
        <v>335360</v>
      </c>
      <c r="I179" s="264">
        <f t="shared" si="38"/>
        <v>333860</v>
      </c>
      <c r="J179" s="309">
        <f>IF('4.号俸表設計'!$R21="","",'4.号俸表設計'!$R21)</f>
        <v>3000</v>
      </c>
      <c r="K179" s="310">
        <f t="shared" si="28"/>
        <v>1500</v>
      </c>
      <c r="L179" s="310"/>
    </row>
    <row r="180" spans="2:12" x14ac:dyDescent="0.2">
      <c r="B180" s="307"/>
      <c r="C180" s="308">
        <v>16</v>
      </c>
      <c r="D180" s="308">
        <f t="shared" si="34"/>
        <v>57</v>
      </c>
      <c r="E180" s="448">
        <f t="shared" si="35"/>
        <v>342860</v>
      </c>
      <c r="F180" s="448">
        <f t="shared" si="36"/>
        <v>341360</v>
      </c>
      <c r="G180" s="448">
        <f>IF('4.号俸表設計'!$Q22="","",'4.号俸表設計'!$Q22)</f>
        <v>339860</v>
      </c>
      <c r="H180" s="448">
        <f t="shared" si="37"/>
        <v>338360</v>
      </c>
      <c r="I180" s="264">
        <f t="shared" si="38"/>
        <v>336860</v>
      </c>
      <c r="J180" s="309">
        <f>IF('4.号俸表設計'!$R22="","",'4.号俸表設計'!$R22)</f>
        <v>3000</v>
      </c>
      <c r="K180" s="310">
        <f t="shared" si="28"/>
        <v>1500</v>
      </c>
      <c r="L180" s="310"/>
    </row>
    <row r="181" spans="2:12" x14ac:dyDescent="0.2">
      <c r="B181" s="307"/>
      <c r="C181" s="308">
        <v>17</v>
      </c>
      <c r="D181" s="308">
        <f t="shared" si="34"/>
        <v>58</v>
      </c>
      <c r="E181" s="448">
        <f t="shared" si="35"/>
        <v>345860</v>
      </c>
      <c r="F181" s="448">
        <f t="shared" si="36"/>
        <v>344360</v>
      </c>
      <c r="G181" s="448">
        <f>IF('4.号俸表設計'!$Q23="","",'4.号俸表設計'!$Q23)</f>
        <v>342860</v>
      </c>
      <c r="H181" s="448">
        <f t="shared" si="37"/>
        <v>341360</v>
      </c>
      <c r="I181" s="264">
        <f t="shared" si="38"/>
        <v>339860</v>
      </c>
      <c r="J181" s="309">
        <f>IF('4.号俸表設計'!$R23="","",'4.号俸表設計'!$R23)</f>
        <v>3000</v>
      </c>
      <c r="K181" s="310">
        <f t="shared" si="28"/>
        <v>1500</v>
      </c>
      <c r="L181" s="310"/>
    </row>
    <row r="182" spans="2:12" x14ac:dyDescent="0.2">
      <c r="B182" s="307"/>
      <c r="C182" s="308">
        <v>18</v>
      </c>
      <c r="D182" s="308">
        <f t="shared" si="34"/>
        <v>59</v>
      </c>
      <c r="E182" s="448">
        <f t="shared" si="35"/>
        <v>348860</v>
      </c>
      <c r="F182" s="448">
        <f t="shared" si="36"/>
        <v>347360</v>
      </c>
      <c r="G182" s="448">
        <f>IF('4.号俸表設計'!$Q24="","",'4.号俸表設計'!$Q24)</f>
        <v>345860</v>
      </c>
      <c r="H182" s="448">
        <f t="shared" si="37"/>
        <v>344360</v>
      </c>
      <c r="I182" s="264">
        <f t="shared" si="38"/>
        <v>342860</v>
      </c>
      <c r="J182" s="309">
        <f>IF('4.号俸表設計'!$R24="","",'4.号俸表設計'!$R24)</f>
        <v>3000</v>
      </c>
      <c r="K182" s="310">
        <f t="shared" si="28"/>
        <v>1500</v>
      </c>
      <c r="L182" s="310"/>
    </row>
    <row r="183" spans="2:12" x14ac:dyDescent="0.2">
      <c r="B183" s="307"/>
      <c r="C183" s="308">
        <v>19</v>
      </c>
      <c r="D183" s="308">
        <f t="shared" si="34"/>
        <v>60</v>
      </c>
      <c r="E183" s="448">
        <f t="shared" si="35"/>
        <v>351860</v>
      </c>
      <c r="F183" s="448">
        <f t="shared" si="36"/>
        <v>350360</v>
      </c>
      <c r="G183" s="448">
        <f>IF('4.号俸表設計'!$Q25="","",'4.号俸表設計'!$Q25)</f>
        <v>348860</v>
      </c>
      <c r="H183" s="448">
        <f t="shared" si="37"/>
        <v>347360</v>
      </c>
      <c r="I183" s="264">
        <f t="shared" si="38"/>
        <v>345860</v>
      </c>
      <c r="J183" s="309">
        <f>IF('4.号俸表設計'!$R25="","",'4.号俸表設計'!$R25)</f>
        <v>3000</v>
      </c>
      <c r="K183" s="310">
        <f t="shared" si="28"/>
        <v>1500</v>
      </c>
      <c r="L183" s="310"/>
    </row>
    <row r="184" spans="2:12" x14ac:dyDescent="0.2">
      <c r="B184" s="307"/>
      <c r="C184" s="308">
        <v>20</v>
      </c>
      <c r="D184" s="308">
        <f t="shared" si="34"/>
        <v>61</v>
      </c>
      <c r="E184" s="448">
        <f t="shared" si="35"/>
        <v>354860</v>
      </c>
      <c r="F184" s="448">
        <f t="shared" si="36"/>
        <v>353360</v>
      </c>
      <c r="G184" s="448">
        <f>IF('4.号俸表設計'!$Q26="","",'4.号俸表設計'!$Q26)</f>
        <v>351860</v>
      </c>
      <c r="H184" s="448">
        <f t="shared" si="37"/>
        <v>350360</v>
      </c>
      <c r="I184" s="264">
        <f t="shared" si="38"/>
        <v>348860</v>
      </c>
      <c r="J184" s="309">
        <f>IF('4.号俸表設計'!$R26="","",'4.号俸表設計'!$R26)</f>
        <v>3000</v>
      </c>
      <c r="K184" s="310">
        <f t="shared" si="28"/>
        <v>1500</v>
      </c>
      <c r="L184" s="310"/>
    </row>
    <row r="185" spans="2:12" x14ac:dyDescent="0.2">
      <c r="B185" s="307"/>
      <c r="C185" s="308">
        <v>21</v>
      </c>
      <c r="D185" s="308">
        <f t="shared" si="34"/>
        <v>62</v>
      </c>
      <c r="E185" s="448">
        <f t="shared" si="35"/>
        <v>357860</v>
      </c>
      <c r="F185" s="448">
        <f t="shared" si="36"/>
        <v>356360</v>
      </c>
      <c r="G185" s="448">
        <f>IF('4.号俸表設計'!$Q27="","",'4.号俸表設計'!$Q27)</f>
        <v>354860</v>
      </c>
      <c r="H185" s="448">
        <f t="shared" si="37"/>
        <v>353360</v>
      </c>
      <c r="I185" s="264">
        <f t="shared" si="38"/>
        <v>351860</v>
      </c>
      <c r="J185" s="309">
        <f>IF('4.号俸表設計'!$R27="","",'4.号俸表設計'!$R27)</f>
        <v>3000</v>
      </c>
      <c r="K185" s="310">
        <f t="shared" si="28"/>
        <v>1500</v>
      </c>
      <c r="L185" s="310"/>
    </row>
    <row r="186" spans="2:12" x14ac:dyDescent="0.2">
      <c r="B186" s="307"/>
      <c r="C186" s="308">
        <v>22</v>
      </c>
      <c r="D186" s="308">
        <f t="shared" si="34"/>
        <v>63</v>
      </c>
      <c r="E186" s="448" t="str">
        <f t="shared" si="35"/>
        <v/>
      </c>
      <c r="F186" s="448" t="str">
        <f t="shared" si="36"/>
        <v/>
      </c>
      <c r="G186" s="448" t="str">
        <f>IF('4.号俸表設計'!$Q28="","",'4.号俸表設計'!$Q28)</f>
        <v/>
      </c>
      <c r="H186" s="448" t="str">
        <f t="shared" si="37"/>
        <v/>
      </c>
      <c r="I186" s="264" t="str">
        <f t="shared" si="38"/>
        <v/>
      </c>
      <c r="J186" s="309" t="str">
        <f>IF('4.号俸表設計'!$R28="","",'4.号俸表設計'!$R28)</f>
        <v/>
      </c>
      <c r="K186" s="310" t="str">
        <f t="shared" si="28"/>
        <v/>
      </c>
      <c r="L186" s="310"/>
    </row>
    <row r="187" spans="2:12" x14ac:dyDescent="0.2">
      <c r="B187" s="307"/>
      <c r="C187" s="308">
        <v>23</v>
      </c>
      <c r="D187" s="308">
        <f t="shared" si="34"/>
        <v>64</v>
      </c>
      <c r="E187" s="448" t="str">
        <f t="shared" si="35"/>
        <v/>
      </c>
      <c r="F187" s="448" t="str">
        <f t="shared" si="36"/>
        <v/>
      </c>
      <c r="G187" s="448" t="str">
        <f>IF('4.号俸表設計'!$Q29="","",'4.号俸表設計'!$Q29)</f>
        <v/>
      </c>
      <c r="H187" s="448" t="str">
        <f t="shared" si="37"/>
        <v/>
      </c>
      <c r="I187" s="264" t="str">
        <f t="shared" si="38"/>
        <v/>
      </c>
      <c r="J187" s="447" t="str">
        <f>IF('4.号俸表設計'!$R29="","",'4.号俸表設計'!$R29)</f>
        <v/>
      </c>
      <c r="K187" s="449" t="str">
        <f t="shared" si="28"/>
        <v/>
      </c>
      <c r="L187" s="449"/>
    </row>
    <row r="188" spans="2:12" x14ac:dyDescent="0.2">
      <c r="B188" s="307"/>
      <c r="C188" s="308">
        <v>24</v>
      </c>
      <c r="D188" s="308">
        <f t="shared" si="34"/>
        <v>65</v>
      </c>
      <c r="E188" s="448" t="str">
        <f t="shared" si="35"/>
        <v/>
      </c>
      <c r="F188" s="448" t="str">
        <f t="shared" si="36"/>
        <v/>
      </c>
      <c r="G188" s="448" t="str">
        <f>IF('4.号俸表設計'!$Q30="","",'4.号俸表設計'!$Q30)</f>
        <v/>
      </c>
      <c r="H188" s="448" t="str">
        <f t="shared" si="37"/>
        <v/>
      </c>
      <c r="I188" s="264" t="str">
        <f t="shared" si="38"/>
        <v/>
      </c>
      <c r="J188" s="447" t="str">
        <f>IF('4.号俸表設計'!$R30="","",'4.号俸表設計'!$R30)</f>
        <v/>
      </c>
      <c r="K188" s="449" t="str">
        <f t="shared" si="28"/>
        <v/>
      </c>
      <c r="L188" s="449"/>
    </row>
    <row r="189" spans="2:12" x14ac:dyDescent="0.2">
      <c r="B189" s="307"/>
      <c r="C189" s="308">
        <v>25</v>
      </c>
      <c r="D189" s="308">
        <f t="shared" si="34"/>
        <v>66</v>
      </c>
      <c r="E189" s="448" t="str">
        <f t="shared" si="35"/>
        <v/>
      </c>
      <c r="F189" s="448" t="str">
        <f t="shared" si="36"/>
        <v/>
      </c>
      <c r="G189" s="448" t="str">
        <f>IF('4.号俸表設計'!$Q31="","",'4.号俸表設計'!$Q31)</f>
        <v/>
      </c>
      <c r="H189" s="448" t="str">
        <f t="shared" si="37"/>
        <v/>
      </c>
      <c r="I189" s="264" t="str">
        <f t="shared" si="38"/>
        <v/>
      </c>
      <c r="J189" s="447" t="str">
        <f>IF('4.号俸表設計'!$R31="","",'4.号俸表設計'!$R31)</f>
        <v/>
      </c>
      <c r="K189" s="449" t="str">
        <f t="shared" si="28"/>
        <v/>
      </c>
      <c r="L189" s="449"/>
    </row>
    <row r="190" spans="2:12" x14ac:dyDescent="0.2">
      <c r="B190" s="307"/>
      <c r="C190" s="308">
        <v>26</v>
      </c>
      <c r="D190" s="308">
        <f t="shared" si="34"/>
        <v>67</v>
      </c>
      <c r="E190" s="448" t="str">
        <f t="shared" si="35"/>
        <v/>
      </c>
      <c r="F190" s="448" t="str">
        <f t="shared" si="36"/>
        <v/>
      </c>
      <c r="G190" s="448" t="str">
        <f>IF('4.号俸表設計'!$Q32="","",'4.号俸表設計'!$Q32)</f>
        <v/>
      </c>
      <c r="H190" s="448" t="str">
        <f t="shared" si="37"/>
        <v/>
      </c>
      <c r="I190" s="264" t="str">
        <f t="shared" si="38"/>
        <v/>
      </c>
      <c r="J190" s="447" t="str">
        <f>IF('4.号俸表設計'!$R32="","",'4.号俸表設計'!$R32)</f>
        <v/>
      </c>
      <c r="K190" s="449" t="str">
        <f t="shared" si="28"/>
        <v/>
      </c>
      <c r="L190" s="449"/>
    </row>
    <row r="191" spans="2:12" x14ac:dyDescent="0.2">
      <c r="B191" s="307"/>
      <c r="C191" s="308">
        <v>27</v>
      </c>
      <c r="D191" s="308">
        <f t="shared" si="34"/>
        <v>68</v>
      </c>
      <c r="E191" s="448" t="str">
        <f t="shared" si="35"/>
        <v/>
      </c>
      <c r="F191" s="448" t="str">
        <f t="shared" si="36"/>
        <v/>
      </c>
      <c r="G191" s="448" t="str">
        <f>IF('4.号俸表設計'!$Q33="","",'4.号俸表設計'!$Q33)</f>
        <v/>
      </c>
      <c r="H191" s="448" t="str">
        <f t="shared" si="37"/>
        <v/>
      </c>
      <c r="I191" s="264" t="str">
        <f t="shared" si="38"/>
        <v/>
      </c>
      <c r="J191" s="447" t="str">
        <f>IF('4.号俸表設計'!$R33="","",'4.号俸表設計'!$R33)</f>
        <v/>
      </c>
      <c r="K191" s="449" t="str">
        <f t="shared" si="28"/>
        <v/>
      </c>
      <c r="L191" s="449"/>
    </row>
    <row r="192" spans="2:12" x14ac:dyDescent="0.2">
      <c r="B192" s="307"/>
      <c r="C192" s="308">
        <v>28</v>
      </c>
      <c r="D192" s="308">
        <f t="shared" si="34"/>
        <v>69</v>
      </c>
      <c r="E192" s="448" t="str">
        <f t="shared" si="35"/>
        <v/>
      </c>
      <c r="F192" s="448" t="str">
        <f t="shared" si="36"/>
        <v/>
      </c>
      <c r="G192" s="448" t="str">
        <f>IF('4.号俸表設計'!$Q34="","",'4.号俸表設計'!$Q34)</f>
        <v/>
      </c>
      <c r="H192" s="448" t="str">
        <f t="shared" si="37"/>
        <v/>
      </c>
      <c r="I192" s="264" t="str">
        <f t="shared" si="38"/>
        <v/>
      </c>
      <c r="J192" s="447" t="str">
        <f>IF('4.号俸表設計'!$R34="","",'4.号俸表設計'!$R34)</f>
        <v/>
      </c>
      <c r="K192" s="449" t="str">
        <f t="shared" si="28"/>
        <v/>
      </c>
      <c r="L192" s="449"/>
    </row>
    <row r="193" spans="2:12" x14ac:dyDescent="0.2">
      <c r="B193" s="307"/>
      <c r="C193" s="308">
        <v>29</v>
      </c>
      <c r="D193" s="308">
        <f t="shared" si="34"/>
        <v>70</v>
      </c>
      <c r="E193" s="448" t="str">
        <f t="shared" si="35"/>
        <v/>
      </c>
      <c r="F193" s="448" t="str">
        <f t="shared" si="36"/>
        <v/>
      </c>
      <c r="G193" s="448" t="str">
        <f>IF('4.号俸表設計'!$Q35="","",'4.号俸表設計'!$Q35)</f>
        <v/>
      </c>
      <c r="H193" s="448" t="str">
        <f t="shared" si="37"/>
        <v/>
      </c>
      <c r="I193" s="264" t="str">
        <f t="shared" si="38"/>
        <v/>
      </c>
      <c r="J193" s="447" t="str">
        <f>IF('4.号俸表設計'!$R35="","",'4.号俸表設計'!$R35)</f>
        <v/>
      </c>
      <c r="K193" s="449" t="str">
        <f t="shared" si="28"/>
        <v/>
      </c>
      <c r="L193" s="449"/>
    </row>
    <row r="194" spans="2:12" ht="13.8" thickBot="1" x14ac:dyDescent="0.25">
      <c r="B194" s="311"/>
      <c r="C194" s="320">
        <v>30</v>
      </c>
      <c r="D194" s="320">
        <f t="shared" si="34"/>
        <v>71</v>
      </c>
      <c r="E194" s="454" t="str">
        <f t="shared" si="35"/>
        <v/>
      </c>
      <c r="F194" s="454" t="str">
        <f t="shared" si="36"/>
        <v/>
      </c>
      <c r="G194" s="454" t="str">
        <f>IF('4.号俸表設計'!$Q36="","",'4.号俸表設計'!$Q36)</f>
        <v/>
      </c>
      <c r="H194" s="454" t="str">
        <f t="shared" si="37"/>
        <v/>
      </c>
      <c r="I194" s="265" t="str">
        <f t="shared" si="38"/>
        <v/>
      </c>
      <c r="J194" s="453" t="str">
        <f>IF('4.号俸表設計'!$R36="","",'4.号俸表設計'!$R36)</f>
        <v/>
      </c>
      <c r="K194" s="455" t="str">
        <f t="shared" si="28"/>
        <v/>
      </c>
      <c r="L194" s="455"/>
    </row>
    <row r="195" spans="2:12" ht="13.8" thickBot="1" x14ac:dyDescent="0.25">
      <c r="B195" s="301">
        <f>IF('3.サラリースケール'!$B$18="","",'3.サラリースケール'!$B$18)</f>
        <v>9</v>
      </c>
      <c r="C195" s="302">
        <v>1</v>
      </c>
      <c r="D195" s="302">
        <f>IF('3.サラリースケール'!$E$18="","",'3.サラリースケール'!$E$18)</f>
        <v>48</v>
      </c>
      <c r="E195" s="303"/>
      <c r="F195" s="303"/>
      <c r="G195" s="303">
        <f>IF('4.号俸表設計'!$S7="","",'4.号俸表設計'!$S7)</f>
        <v>309860</v>
      </c>
      <c r="H195" s="303"/>
      <c r="I195" s="304"/>
      <c r="J195" s="305">
        <f>IF('4.号俸表設計'!$T7="","",'4.号俸表設計'!$T7)</f>
        <v>0</v>
      </c>
      <c r="K195" s="306">
        <f t="shared" si="28"/>
        <v>0</v>
      </c>
      <c r="L195" s="314">
        <f>IF('4.号俸表設計'!$S$5="","",'4.号俸表設計'!$S$5)</f>
        <v>15000</v>
      </c>
    </row>
    <row r="196" spans="2:12" x14ac:dyDescent="0.2">
      <c r="B196" s="307"/>
      <c r="C196" s="308">
        <v>2</v>
      </c>
      <c r="D196" s="308">
        <f t="shared" ref="D196:D224" si="39">D195+1</f>
        <v>49</v>
      </c>
      <c r="E196" s="448">
        <f>IF(G196="","",F196+K196)</f>
        <v>322860</v>
      </c>
      <c r="F196" s="448">
        <f>IF(G196="","",G196+K196)</f>
        <v>319610</v>
      </c>
      <c r="G196" s="448">
        <f>IF('4.号俸表設計'!$S8="","",'4.号俸表設計'!$S8)</f>
        <v>316360</v>
      </c>
      <c r="H196" s="448">
        <f>IF(G196="","",G196-K196)</f>
        <v>313110</v>
      </c>
      <c r="I196" s="264">
        <f>IF(G196="","",H196-K196)</f>
        <v>309860</v>
      </c>
      <c r="J196" s="309">
        <f>IF('4.号俸表設計'!$T8="","",'4.号俸表設計'!$T8)</f>
        <v>6500</v>
      </c>
      <c r="K196" s="310">
        <f t="shared" si="28"/>
        <v>3250</v>
      </c>
      <c r="L196" s="315"/>
    </row>
    <row r="197" spans="2:12" x14ac:dyDescent="0.2">
      <c r="B197" s="307"/>
      <c r="C197" s="308">
        <v>3</v>
      </c>
      <c r="D197" s="308">
        <f t="shared" si="39"/>
        <v>50</v>
      </c>
      <c r="E197" s="448">
        <f t="shared" ref="E197:E224" si="40">IF(G197="","",F197+K197)</f>
        <v>329360</v>
      </c>
      <c r="F197" s="448">
        <f t="shared" ref="F197:F224" si="41">IF(G197="","",G197+K197)</f>
        <v>326110</v>
      </c>
      <c r="G197" s="448">
        <f>IF('4.号俸表設計'!$S9="","",'4.号俸表設計'!$S9)</f>
        <v>322860</v>
      </c>
      <c r="H197" s="448">
        <f t="shared" ref="H197:H224" si="42">IF(G197="","",G197-K197)</f>
        <v>319610</v>
      </c>
      <c r="I197" s="264">
        <f t="shared" ref="I197:I224" si="43">IF(G197="","",H197-K197)</f>
        <v>316360</v>
      </c>
      <c r="J197" s="447">
        <f>IF('4.号俸表設計'!$T9="","",'4.号俸表設計'!$T9)</f>
        <v>6500</v>
      </c>
      <c r="K197" s="449">
        <f t="shared" si="28"/>
        <v>3250</v>
      </c>
      <c r="L197" s="449"/>
    </row>
    <row r="198" spans="2:12" x14ac:dyDescent="0.2">
      <c r="B198" s="307"/>
      <c r="C198" s="308">
        <v>4</v>
      </c>
      <c r="D198" s="308">
        <f t="shared" si="39"/>
        <v>51</v>
      </c>
      <c r="E198" s="448">
        <f t="shared" si="40"/>
        <v>335860</v>
      </c>
      <c r="F198" s="448">
        <f t="shared" si="41"/>
        <v>332610</v>
      </c>
      <c r="G198" s="448">
        <f>IF('4.号俸表設計'!$S10="","",'4.号俸表設計'!$S10)</f>
        <v>329360</v>
      </c>
      <c r="H198" s="448">
        <f t="shared" si="42"/>
        <v>326110</v>
      </c>
      <c r="I198" s="264">
        <f t="shared" si="43"/>
        <v>322860</v>
      </c>
      <c r="J198" s="447">
        <f>IF('4.号俸表設計'!$T10="","",'4.号俸表設計'!$T10)</f>
        <v>6500</v>
      </c>
      <c r="K198" s="449">
        <f t="shared" ref="K198:K224" si="44">IF(G198="","",ROUNDUP(J198/$L$2,-1))</f>
        <v>3250</v>
      </c>
      <c r="L198" s="449"/>
    </row>
    <row r="199" spans="2:12" x14ac:dyDescent="0.2">
      <c r="B199" s="307"/>
      <c r="C199" s="308">
        <v>5</v>
      </c>
      <c r="D199" s="308">
        <f t="shared" si="39"/>
        <v>52</v>
      </c>
      <c r="E199" s="448">
        <f t="shared" si="40"/>
        <v>342360</v>
      </c>
      <c r="F199" s="448">
        <f t="shared" si="41"/>
        <v>339110</v>
      </c>
      <c r="G199" s="448">
        <f>IF('4.号俸表設計'!$S11="","",'4.号俸表設計'!$S11)</f>
        <v>335860</v>
      </c>
      <c r="H199" s="448">
        <f t="shared" si="42"/>
        <v>332610</v>
      </c>
      <c r="I199" s="264">
        <f t="shared" si="43"/>
        <v>329360</v>
      </c>
      <c r="J199" s="447">
        <f>IF('4.号俸表設計'!$T11="","",'4.号俸表設計'!$T11)</f>
        <v>6500</v>
      </c>
      <c r="K199" s="449">
        <f t="shared" si="44"/>
        <v>3250</v>
      </c>
      <c r="L199" s="449"/>
    </row>
    <row r="200" spans="2:12" x14ac:dyDescent="0.2">
      <c r="B200" s="307"/>
      <c r="C200" s="308">
        <v>6</v>
      </c>
      <c r="D200" s="308">
        <f t="shared" si="39"/>
        <v>53</v>
      </c>
      <c r="E200" s="448">
        <f t="shared" si="40"/>
        <v>348860</v>
      </c>
      <c r="F200" s="448">
        <f t="shared" si="41"/>
        <v>345610</v>
      </c>
      <c r="G200" s="448">
        <f>IF('4.号俸表設計'!$S12="","",'4.号俸表設計'!$S12)</f>
        <v>342360</v>
      </c>
      <c r="H200" s="448">
        <f t="shared" si="42"/>
        <v>339110</v>
      </c>
      <c r="I200" s="264">
        <f t="shared" si="43"/>
        <v>335860</v>
      </c>
      <c r="J200" s="447">
        <f>IF('4.号俸表設計'!$T12="","",'4.号俸表設計'!$T12)</f>
        <v>6500</v>
      </c>
      <c r="K200" s="449">
        <f t="shared" si="44"/>
        <v>3250</v>
      </c>
      <c r="L200" s="449"/>
    </row>
    <row r="201" spans="2:12" x14ac:dyDescent="0.2">
      <c r="B201" s="307"/>
      <c r="C201" s="308">
        <v>7</v>
      </c>
      <c r="D201" s="308">
        <f t="shared" si="39"/>
        <v>54</v>
      </c>
      <c r="E201" s="448">
        <f t="shared" si="40"/>
        <v>355360</v>
      </c>
      <c r="F201" s="448">
        <f t="shared" si="41"/>
        <v>352110</v>
      </c>
      <c r="G201" s="448">
        <f>IF('4.号俸表設計'!$S13="","",'4.号俸表設計'!$S13)</f>
        <v>348860</v>
      </c>
      <c r="H201" s="448">
        <f t="shared" si="42"/>
        <v>345610</v>
      </c>
      <c r="I201" s="264">
        <f t="shared" si="43"/>
        <v>342360</v>
      </c>
      <c r="J201" s="447">
        <f>IF('4.号俸表設計'!$T13="","",'4.号俸表設計'!$T13)</f>
        <v>6500</v>
      </c>
      <c r="K201" s="449">
        <f t="shared" si="44"/>
        <v>3250</v>
      </c>
      <c r="L201" s="449"/>
    </row>
    <row r="202" spans="2:12" x14ac:dyDescent="0.2">
      <c r="B202" s="307"/>
      <c r="C202" s="308">
        <v>8</v>
      </c>
      <c r="D202" s="308">
        <f t="shared" si="39"/>
        <v>55</v>
      </c>
      <c r="E202" s="448">
        <f t="shared" si="40"/>
        <v>361860</v>
      </c>
      <c r="F202" s="448">
        <f t="shared" si="41"/>
        <v>358610</v>
      </c>
      <c r="G202" s="448">
        <f>IF('4.号俸表設計'!$S14="","",'4.号俸表設計'!$S14)</f>
        <v>355360</v>
      </c>
      <c r="H202" s="448">
        <f t="shared" si="42"/>
        <v>352110</v>
      </c>
      <c r="I202" s="264">
        <f t="shared" si="43"/>
        <v>348860</v>
      </c>
      <c r="J202" s="309">
        <f>IF('4.号俸表設計'!$T14="","",'4.号俸表設計'!$T14)</f>
        <v>6500</v>
      </c>
      <c r="K202" s="310">
        <f t="shared" si="44"/>
        <v>3250</v>
      </c>
      <c r="L202" s="310"/>
    </row>
    <row r="203" spans="2:12" x14ac:dyDescent="0.2">
      <c r="B203" s="307"/>
      <c r="C203" s="308">
        <v>9</v>
      </c>
      <c r="D203" s="308">
        <f t="shared" si="39"/>
        <v>56</v>
      </c>
      <c r="E203" s="448">
        <f t="shared" si="40"/>
        <v>368360</v>
      </c>
      <c r="F203" s="448">
        <f t="shared" si="41"/>
        <v>365110</v>
      </c>
      <c r="G203" s="448">
        <f>IF('4.号俸表設計'!$S15="","",'4.号俸表設計'!$S15)</f>
        <v>361860</v>
      </c>
      <c r="H203" s="448">
        <f t="shared" si="42"/>
        <v>358610</v>
      </c>
      <c r="I203" s="264">
        <f t="shared" si="43"/>
        <v>355360</v>
      </c>
      <c r="J203" s="309">
        <f>IF('4.号俸表設計'!$T15="","",'4.号俸表設計'!$T15)</f>
        <v>6500</v>
      </c>
      <c r="K203" s="310">
        <f t="shared" si="44"/>
        <v>3250</v>
      </c>
      <c r="L203" s="310"/>
    </row>
    <row r="204" spans="2:12" x14ac:dyDescent="0.2">
      <c r="B204" s="307"/>
      <c r="C204" s="308">
        <v>10</v>
      </c>
      <c r="D204" s="308">
        <f t="shared" si="39"/>
        <v>57</v>
      </c>
      <c r="E204" s="448">
        <f t="shared" si="40"/>
        <v>374860</v>
      </c>
      <c r="F204" s="448">
        <f t="shared" si="41"/>
        <v>371610</v>
      </c>
      <c r="G204" s="448">
        <f>IF('4.号俸表設計'!$S16="","",'4.号俸表設計'!$S16)</f>
        <v>368360</v>
      </c>
      <c r="H204" s="448">
        <f t="shared" si="42"/>
        <v>365110</v>
      </c>
      <c r="I204" s="264">
        <f t="shared" si="43"/>
        <v>361860</v>
      </c>
      <c r="J204" s="309">
        <f>IF('4.号俸表設計'!$T16="","",'4.号俸表設計'!$T16)</f>
        <v>6500</v>
      </c>
      <c r="K204" s="310">
        <f t="shared" si="44"/>
        <v>3250</v>
      </c>
      <c r="L204" s="310"/>
    </row>
    <row r="205" spans="2:12" x14ac:dyDescent="0.2">
      <c r="B205" s="307"/>
      <c r="C205" s="308">
        <v>11</v>
      </c>
      <c r="D205" s="308">
        <f t="shared" si="39"/>
        <v>58</v>
      </c>
      <c r="E205" s="448">
        <f t="shared" si="40"/>
        <v>381360</v>
      </c>
      <c r="F205" s="448">
        <f t="shared" si="41"/>
        <v>378110</v>
      </c>
      <c r="G205" s="448">
        <f>IF('4.号俸表設計'!$S17="","",'4.号俸表設計'!$S17)</f>
        <v>374860</v>
      </c>
      <c r="H205" s="448">
        <f t="shared" si="42"/>
        <v>371610</v>
      </c>
      <c r="I205" s="264">
        <f t="shared" si="43"/>
        <v>368360</v>
      </c>
      <c r="J205" s="309">
        <f>IF('4.号俸表設計'!$T17="","",'4.号俸表設計'!$T17)</f>
        <v>6500</v>
      </c>
      <c r="K205" s="310">
        <f t="shared" si="44"/>
        <v>3250</v>
      </c>
      <c r="L205" s="310"/>
    </row>
    <row r="206" spans="2:12" x14ac:dyDescent="0.2">
      <c r="B206" s="307"/>
      <c r="C206" s="308">
        <v>12</v>
      </c>
      <c r="D206" s="308">
        <f t="shared" si="39"/>
        <v>59</v>
      </c>
      <c r="E206" s="448">
        <f t="shared" si="40"/>
        <v>387860</v>
      </c>
      <c r="F206" s="448">
        <f t="shared" si="41"/>
        <v>384610</v>
      </c>
      <c r="G206" s="448">
        <f>IF('4.号俸表設計'!$S18="","",'4.号俸表設計'!$S18)</f>
        <v>381360</v>
      </c>
      <c r="H206" s="448">
        <f t="shared" si="42"/>
        <v>378110</v>
      </c>
      <c r="I206" s="264">
        <f t="shared" si="43"/>
        <v>374860</v>
      </c>
      <c r="J206" s="309">
        <f>IF('4.号俸表設計'!$T18="","",'4.号俸表設計'!$T18)</f>
        <v>6500</v>
      </c>
      <c r="K206" s="310">
        <f t="shared" si="44"/>
        <v>3250</v>
      </c>
      <c r="L206" s="310"/>
    </row>
    <row r="207" spans="2:12" x14ac:dyDescent="0.2">
      <c r="B207" s="307"/>
      <c r="C207" s="308">
        <v>13</v>
      </c>
      <c r="D207" s="308">
        <f t="shared" si="39"/>
        <v>60</v>
      </c>
      <c r="E207" s="448">
        <f t="shared" si="40"/>
        <v>394360</v>
      </c>
      <c r="F207" s="448">
        <f t="shared" si="41"/>
        <v>391110</v>
      </c>
      <c r="G207" s="448">
        <f>IF('4.号俸表設計'!$S19="","",'4.号俸表設計'!$S19)</f>
        <v>387860</v>
      </c>
      <c r="H207" s="448">
        <f t="shared" si="42"/>
        <v>384610</v>
      </c>
      <c r="I207" s="264">
        <f t="shared" si="43"/>
        <v>381360</v>
      </c>
      <c r="J207" s="309">
        <f>IF('4.号俸表設計'!$T19="","",'4.号俸表設計'!$T19)</f>
        <v>6500</v>
      </c>
      <c r="K207" s="310">
        <f t="shared" si="44"/>
        <v>3250</v>
      </c>
      <c r="L207" s="310"/>
    </row>
    <row r="208" spans="2:12" x14ac:dyDescent="0.2">
      <c r="B208" s="307"/>
      <c r="C208" s="308">
        <v>14</v>
      </c>
      <c r="D208" s="308">
        <f t="shared" si="39"/>
        <v>61</v>
      </c>
      <c r="E208" s="448">
        <f t="shared" si="40"/>
        <v>394370</v>
      </c>
      <c r="F208" s="448">
        <f t="shared" si="41"/>
        <v>392740</v>
      </c>
      <c r="G208" s="448">
        <f>IF('4.号俸表設計'!$S20="","",'4.号俸表設計'!$S20)</f>
        <v>391110</v>
      </c>
      <c r="H208" s="448">
        <f t="shared" si="42"/>
        <v>389480</v>
      </c>
      <c r="I208" s="264">
        <f t="shared" si="43"/>
        <v>387850</v>
      </c>
      <c r="J208" s="309">
        <f>IF('4.号俸表設計'!$T20="","",'4.号俸表設計'!$T20)</f>
        <v>3250</v>
      </c>
      <c r="K208" s="310">
        <f t="shared" si="44"/>
        <v>1630</v>
      </c>
      <c r="L208" s="310"/>
    </row>
    <row r="209" spans="2:12" x14ac:dyDescent="0.2">
      <c r="B209" s="307"/>
      <c r="C209" s="308">
        <v>15</v>
      </c>
      <c r="D209" s="308">
        <f t="shared" si="39"/>
        <v>62</v>
      </c>
      <c r="E209" s="448">
        <f t="shared" si="40"/>
        <v>397620</v>
      </c>
      <c r="F209" s="448">
        <f t="shared" si="41"/>
        <v>395990</v>
      </c>
      <c r="G209" s="448">
        <f>IF('4.号俸表設計'!$S21="","",'4.号俸表設計'!$S21)</f>
        <v>394360</v>
      </c>
      <c r="H209" s="448">
        <f t="shared" si="42"/>
        <v>392730</v>
      </c>
      <c r="I209" s="264">
        <f t="shared" si="43"/>
        <v>391100</v>
      </c>
      <c r="J209" s="309">
        <f>IF('4.号俸表設計'!$T21="","",'4.号俸表設計'!$T21)</f>
        <v>3250</v>
      </c>
      <c r="K209" s="310">
        <f t="shared" si="44"/>
        <v>1630</v>
      </c>
      <c r="L209" s="310"/>
    </row>
    <row r="210" spans="2:12" x14ac:dyDescent="0.2">
      <c r="B210" s="307"/>
      <c r="C210" s="308">
        <v>16</v>
      </c>
      <c r="D210" s="308">
        <f t="shared" si="39"/>
        <v>63</v>
      </c>
      <c r="E210" s="448">
        <f t="shared" si="40"/>
        <v>400870</v>
      </c>
      <c r="F210" s="448">
        <f t="shared" si="41"/>
        <v>399240</v>
      </c>
      <c r="G210" s="448">
        <f>IF('4.号俸表設計'!$S22="","",'4.号俸表設計'!$S22)</f>
        <v>397610</v>
      </c>
      <c r="H210" s="448">
        <f t="shared" si="42"/>
        <v>395980</v>
      </c>
      <c r="I210" s="264">
        <f t="shared" si="43"/>
        <v>394350</v>
      </c>
      <c r="J210" s="309">
        <f>IF('4.号俸表設計'!$T22="","",'4.号俸表設計'!$T22)</f>
        <v>3250</v>
      </c>
      <c r="K210" s="310">
        <f t="shared" si="44"/>
        <v>1630</v>
      </c>
      <c r="L210" s="310"/>
    </row>
    <row r="211" spans="2:12" x14ac:dyDescent="0.2">
      <c r="B211" s="307"/>
      <c r="C211" s="308">
        <v>17</v>
      </c>
      <c r="D211" s="308">
        <f t="shared" si="39"/>
        <v>64</v>
      </c>
      <c r="E211" s="448">
        <f t="shared" si="40"/>
        <v>404120</v>
      </c>
      <c r="F211" s="448">
        <f t="shared" si="41"/>
        <v>402490</v>
      </c>
      <c r="G211" s="448">
        <f>IF('4.号俸表設計'!$S23="","",'4.号俸表設計'!$S23)</f>
        <v>400860</v>
      </c>
      <c r="H211" s="448">
        <f t="shared" si="42"/>
        <v>399230</v>
      </c>
      <c r="I211" s="264">
        <f t="shared" si="43"/>
        <v>397600</v>
      </c>
      <c r="J211" s="309">
        <f>IF('4.号俸表設計'!$T23="","",'4.号俸表設計'!$T23)</f>
        <v>3250</v>
      </c>
      <c r="K211" s="310">
        <f t="shared" si="44"/>
        <v>1630</v>
      </c>
      <c r="L211" s="310"/>
    </row>
    <row r="212" spans="2:12" x14ac:dyDescent="0.2">
      <c r="B212" s="307"/>
      <c r="C212" s="308">
        <v>18</v>
      </c>
      <c r="D212" s="308">
        <f t="shared" si="39"/>
        <v>65</v>
      </c>
      <c r="E212" s="448">
        <f t="shared" si="40"/>
        <v>407370</v>
      </c>
      <c r="F212" s="448">
        <f t="shared" si="41"/>
        <v>405740</v>
      </c>
      <c r="G212" s="448">
        <f>IF('4.号俸表設計'!$S24="","",'4.号俸表設計'!$S24)</f>
        <v>404110</v>
      </c>
      <c r="H212" s="448">
        <f t="shared" si="42"/>
        <v>402480</v>
      </c>
      <c r="I212" s="264">
        <f t="shared" si="43"/>
        <v>400850</v>
      </c>
      <c r="J212" s="309">
        <f>IF('4.号俸表設計'!$T24="","",'4.号俸表設計'!$T24)</f>
        <v>3250</v>
      </c>
      <c r="K212" s="310">
        <f t="shared" si="44"/>
        <v>1630</v>
      </c>
      <c r="L212" s="310"/>
    </row>
    <row r="213" spans="2:12" x14ac:dyDescent="0.2">
      <c r="B213" s="307"/>
      <c r="C213" s="308">
        <v>19</v>
      </c>
      <c r="D213" s="308">
        <f t="shared" si="39"/>
        <v>66</v>
      </c>
      <c r="E213" s="448">
        <f t="shared" si="40"/>
        <v>410620</v>
      </c>
      <c r="F213" s="448">
        <f t="shared" si="41"/>
        <v>408990</v>
      </c>
      <c r="G213" s="448">
        <f>IF('4.号俸表設計'!$S25="","",'4.号俸表設計'!$S25)</f>
        <v>407360</v>
      </c>
      <c r="H213" s="448">
        <f t="shared" si="42"/>
        <v>405730</v>
      </c>
      <c r="I213" s="264">
        <f t="shared" si="43"/>
        <v>404100</v>
      </c>
      <c r="J213" s="309">
        <f>IF('4.号俸表設計'!$T25="","",'4.号俸表設計'!$T25)</f>
        <v>3250</v>
      </c>
      <c r="K213" s="310">
        <f t="shared" si="44"/>
        <v>1630</v>
      </c>
      <c r="L213" s="310"/>
    </row>
    <row r="214" spans="2:12" x14ac:dyDescent="0.2">
      <c r="B214" s="307"/>
      <c r="C214" s="308">
        <v>20</v>
      </c>
      <c r="D214" s="308">
        <f t="shared" si="39"/>
        <v>67</v>
      </c>
      <c r="E214" s="448">
        <f t="shared" si="40"/>
        <v>413870</v>
      </c>
      <c r="F214" s="448">
        <f t="shared" si="41"/>
        <v>412240</v>
      </c>
      <c r="G214" s="448">
        <f>IF('4.号俸表設計'!$S26="","",'4.号俸表設計'!$S26)</f>
        <v>410610</v>
      </c>
      <c r="H214" s="448">
        <f t="shared" si="42"/>
        <v>408980</v>
      </c>
      <c r="I214" s="264">
        <f t="shared" si="43"/>
        <v>407350</v>
      </c>
      <c r="J214" s="309">
        <f>IF('4.号俸表設計'!$T26="","",'4.号俸表設計'!$T26)</f>
        <v>3250</v>
      </c>
      <c r="K214" s="310">
        <f t="shared" si="44"/>
        <v>1630</v>
      </c>
      <c r="L214" s="310"/>
    </row>
    <row r="215" spans="2:12" x14ac:dyDescent="0.2">
      <c r="B215" s="307"/>
      <c r="C215" s="308">
        <v>21</v>
      </c>
      <c r="D215" s="308">
        <f t="shared" si="39"/>
        <v>68</v>
      </c>
      <c r="E215" s="448">
        <f t="shared" si="40"/>
        <v>417120</v>
      </c>
      <c r="F215" s="448">
        <f t="shared" si="41"/>
        <v>415490</v>
      </c>
      <c r="G215" s="448">
        <f>IF('4.号俸表設計'!$S27="","",'4.号俸表設計'!$S27)</f>
        <v>413860</v>
      </c>
      <c r="H215" s="448">
        <f t="shared" si="42"/>
        <v>412230</v>
      </c>
      <c r="I215" s="264">
        <f t="shared" si="43"/>
        <v>410600</v>
      </c>
      <c r="J215" s="309">
        <f>IF('4.号俸表設計'!$T27="","",'4.号俸表設計'!$T27)</f>
        <v>3250</v>
      </c>
      <c r="K215" s="310">
        <f t="shared" si="44"/>
        <v>1630</v>
      </c>
      <c r="L215" s="310"/>
    </row>
    <row r="216" spans="2:12" x14ac:dyDescent="0.2">
      <c r="B216" s="307"/>
      <c r="C216" s="308">
        <v>22</v>
      </c>
      <c r="D216" s="308">
        <f t="shared" si="39"/>
        <v>69</v>
      </c>
      <c r="E216" s="448" t="str">
        <f t="shared" si="40"/>
        <v/>
      </c>
      <c r="F216" s="448" t="str">
        <f t="shared" si="41"/>
        <v/>
      </c>
      <c r="G216" s="448" t="str">
        <f>IF('4.号俸表設計'!$S28="","",'4.号俸表設計'!$S28)</f>
        <v/>
      </c>
      <c r="H216" s="448" t="str">
        <f t="shared" si="42"/>
        <v/>
      </c>
      <c r="I216" s="264" t="str">
        <f t="shared" si="43"/>
        <v/>
      </c>
      <c r="J216" s="309" t="str">
        <f>IF('4.号俸表設計'!$T28="","",'4.号俸表設計'!$T28)</f>
        <v/>
      </c>
      <c r="K216" s="310" t="str">
        <f t="shared" si="44"/>
        <v/>
      </c>
      <c r="L216" s="310"/>
    </row>
    <row r="217" spans="2:12" x14ac:dyDescent="0.2">
      <c r="B217" s="307"/>
      <c r="C217" s="308">
        <v>23</v>
      </c>
      <c r="D217" s="308">
        <f t="shared" si="39"/>
        <v>70</v>
      </c>
      <c r="E217" s="448" t="str">
        <f t="shared" si="40"/>
        <v/>
      </c>
      <c r="F217" s="448" t="str">
        <f t="shared" si="41"/>
        <v/>
      </c>
      <c r="G217" s="448" t="str">
        <f>IF('4.号俸表設計'!$S29="","",'4.号俸表設計'!$S29)</f>
        <v/>
      </c>
      <c r="H217" s="448" t="str">
        <f t="shared" si="42"/>
        <v/>
      </c>
      <c r="I217" s="264" t="str">
        <f t="shared" si="43"/>
        <v/>
      </c>
      <c r="J217" s="447" t="str">
        <f>IF('4.号俸表設計'!$T29="","",'4.号俸表設計'!$T29)</f>
        <v/>
      </c>
      <c r="K217" s="449" t="str">
        <f t="shared" si="44"/>
        <v/>
      </c>
      <c r="L217" s="449"/>
    </row>
    <row r="218" spans="2:12" x14ac:dyDescent="0.2">
      <c r="B218" s="307"/>
      <c r="C218" s="308">
        <v>24</v>
      </c>
      <c r="D218" s="308">
        <f t="shared" si="39"/>
        <v>71</v>
      </c>
      <c r="E218" s="448" t="str">
        <f t="shared" si="40"/>
        <v/>
      </c>
      <c r="F218" s="448" t="str">
        <f t="shared" si="41"/>
        <v/>
      </c>
      <c r="G218" s="448" t="str">
        <f>IF('4.号俸表設計'!$S30="","",'4.号俸表設計'!$S30)</f>
        <v/>
      </c>
      <c r="H218" s="448" t="str">
        <f t="shared" si="42"/>
        <v/>
      </c>
      <c r="I218" s="264" t="str">
        <f t="shared" si="43"/>
        <v/>
      </c>
      <c r="J218" s="447" t="str">
        <f>IF('4.号俸表設計'!$T30="","",'4.号俸表設計'!$T30)</f>
        <v/>
      </c>
      <c r="K218" s="449" t="str">
        <f t="shared" si="44"/>
        <v/>
      </c>
      <c r="L218" s="449"/>
    </row>
    <row r="219" spans="2:12" x14ac:dyDescent="0.2">
      <c r="B219" s="307"/>
      <c r="C219" s="308">
        <v>25</v>
      </c>
      <c r="D219" s="308">
        <f t="shared" si="39"/>
        <v>72</v>
      </c>
      <c r="E219" s="448" t="str">
        <f t="shared" si="40"/>
        <v/>
      </c>
      <c r="F219" s="448" t="str">
        <f t="shared" si="41"/>
        <v/>
      </c>
      <c r="G219" s="448" t="str">
        <f>IF('4.号俸表設計'!$S31="","",'4.号俸表設計'!$S31)</f>
        <v/>
      </c>
      <c r="H219" s="448" t="str">
        <f t="shared" si="42"/>
        <v/>
      </c>
      <c r="I219" s="264" t="str">
        <f t="shared" si="43"/>
        <v/>
      </c>
      <c r="J219" s="447" t="str">
        <f>IF('4.号俸表設計'!$T31="","",'4.号俸表設計'!$T31)</f>
        <v/>
      </c>
      <c r="K219" s="449" t="str">
        <f t="shared" si="44"/>
        <v/>
      </c>
      <c r="L219" s="449"/>
    </row>
    <row r="220" spans="2:12" x14ac:dyDescent="0.2">
      <c r="B220" s="307"/>
      <c r="C220" s="308">
        <v>26</v>
      </c>
      <c r="D220" s="308">
        <f t="shared" si="39"/>
        <v>73</v>
      </c>
      <c r="E220" s="448" t="str">
        <f t="shared" si="40"/>
        <v/>
      </c>
      <c r="F220" s="448" t="str">
        <f t="shared" si="41"/>
        <v/>
      </c>
      <c r="G220" s="448" t="str">
        <f>IF('4.号俸表設計'!$S32="","",'4.号俸表設計'!$S32)</f>
        <v/>
      </c>
      <c r="H220" s="448" t="str">
        <f t="shared" si="42"/>
        <v/>
      </c>
      <c r="I220" s="264" t="str">
        <f t="shared" si="43"/>
        <v/>
      </c>
      <c r="J220" s="447" t="str">
        <f>IF('4.号俸表設計'!$T32="","",'4.号俸表設計'!$T32)</f>
        <v/>
      </c>
      <c r="K220" s="449" t="str">
        <f t="shared" si="44"/>
        <v/>
      </c>
      <c r="L220" s="449"/>
    </row>
    <row r="221" spans="2:12" x14ac:dyDescent="0.2">
      <c r="B221" s="307"/>
      <c r="C221" s="308">
        <v>27</v>
      </c>
      <c r="D221" s="308">
        <f t="shared" si="39"/>
        <v>74</v>
      </c>
      <c r="E221" s="448" t="str">
        <f t="shared" si="40"/>
        <v/>
      </c>
      <c r="F221" s="448" t="str">
        <f t="shared" si="41"/>
        <v/>
      </c>
      <c r="G221" s="448" t="str">
        <f>IF('4.号俸表設計'!$S33="","",'4.号俸表設計'!$S33)</f>
        <v/>
      </c>
      <c r="H221" s="448" t="str">
        <f t="shared" si="42"/>
        <v/>
      </c>
      <c r="I221" s="264" t="str">
        <f t="shared" si="43"/>
        <v/>
      </c>
      <c r="J221" s="447" t="str">
        <f>IF('4.号俸表設計'!$T33="","",'4.号俸表設計'!$T33)</f>
        <v/>
      </c>
      <c r="K221" s="449" t="str">
        <f t="shared" si="44"/>
        <v/>
      </c>
      <c r="L221" s="449"/>
    </row>
    <row r="222" spans="2:12" x14ac:dyDescent="0.2">
      <c r="B222" s="307"/>
      <c r="C222" s="308">
        <v>28</v>
      </c>
      <c r="D222" s="308">
        <f t="shared" si="39"/>
        <v>75</v>
      </c>
      <c r="E222" s="448" t="str">
        <f t="shared" si="40"/>
        <v/>
      </c>
      <c r="F222" s="448" t="str">
        <f t="shared" si="41"/>
        <v/>
      </c>
      <c r="G222" s="448" t="str">
        <f>IF('4.号俸表設計'!$S34="","",'4.号俸表設計'!$S34)</f>
        <v/>
      </c>
      <c r="H222" s="448" t="str">
        <f t="shared" si="42"/>
        <v/>
      </c>
      <c r="I222" s="264" t="str">
        <f t="shared" si="43"/>
        <v/>
      </c>
      <c r="J222" s="447" t="str">
        <f>IF('4.号俸表設計'!$T34="","",'4.号俸表設計'!$T34)</f>
        <v/>
      </c>
      <c r="K222" s="449" t="str">
        <f t="shared" si="44"/>
        <v/>
      </c>
      <c r="L222" s="449"/>
    </row>
    <row r="223" spans="2:12" x14ac:dyDescent="0.2">
      <c r="B223" s="307"/>
      <c r="C223" s="308">
        <v>29</v>
      </c>
      <c r="D223" s="308">
        <f t="shared" si="39"/>
        <v>76</v>
      </c>
      <c r="E223" s="448" t="str">
        <f t="shared" si="40"/>
        <v/>
      </c>
      <c r="F223" s="448" t="str">
        <f t="shared" si="41"/>
        <v/>
      </c>
      <c r="G223" s="448" t="str">
        <f>IF('4.号俸表設計'!$S35="","",'4.号俸表設計'!$S35)</f>
        <v/>
      </c>
      <c r="H223" s="448" t="str">
        <f t="shared" si="42"/>
        <v/>
      </c>
      <c r="I223" s="264" t="str">
        <f t="shared" si="43"/>
        <v/>
      </c>
      <c r="J223" s="447" t="str">
        <f>IF('4.号俸表設計'!$T35="","",'4.号俸表設計'!$T35)</f>
        <v/>
      </c>
      <c r="K223" s="449" t="str">
        <f t="shared" si="44"/>
        <v/>
      </c>
      <c r="L223" s="449"/>
    </row>
    <row r="224" spans="2:12" ht="13.8" thickBot="1" x14ac:dyDescent="0.25">
      <c r="B224" s="311"/>
      <c r="C224" s="320">
        <v>30</v>
      </c>
      <c r="D224" s="320">
        <f t="shared" si="39"/>
        <v>77</v>
      </c>
      <c r="E224" s="454" t="str">
        <f t="shared" si="40"/>
        <v/>
      </c>
      <c r="F224" s="454" t="str">
        <f t="shared" si="41"/>
        <v/>
      </c>
      <c r="G224" s="454" t="str">
        <f>IF('4.号俸表設計'!$S36="","",'4.号俸表設計'!$S36)</f>
        <v/>
      </c>
      <c r="H224" s="454" t="str">
        <f t="shared" si="42"/>
        <v/>
      </c>
      <c r="I224" s="265" t="str">
        <f t="shared" si="43"/>
        <v/>
      </c>
      <c r="J224" s="453" t="str">
        <f>IF('4.号俸表設計'!$T36="","",'4.号俸表設計'!$T36)</f>
        <v/>
      </c>
      <c r="K224" s="455" t="str">
        <f t="shared" si="44"/>
        <v/>
      </c>
      <c r="L224" s="455"/>
    </row>
  </sheetData>
  <sheetProtection algorithmName="SHA-512" hashValue="1hjz47nQoNE4a3piZSrBcC1QPtmVu3uvetXrLj3UvAU42kVuvx7sqSA0AOHlxICEEtg+8fUqGDmL0mmgjwordA==" saltValue="v58kqShzr0UuahVnLn1wdA==" spinCount="100000" sheet="1" objects="1" scenarios="1"/>
  <mergeCells count="1">
    <mergeCell ref="H2:K2"/>
  </mergeCells>
  <phoneticPr fontId="3"/>
  <pageMargins left="0.70866141732283472" right="0.70866141732283472" top="0.74803149606299213" bottom="0.74803149606299213" header="0.31496062992125984" footer="0.31496062992125984"/>
  <pageSetup paperSize="9" scale="57" orientation="landscape" verticalDpi="0" r:id="rId1"/>
  <rowBreaks count="3" manualBreakCount="3">
    <brk id="64" min="1" max="21" man="1"/>
    <brk id="104" min="1" max="21" man="1"/>
    <brk id="164" min="1" max="2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AW43"/>
  <sheetViews>
    <sheetView showGridLines="0" zoomScaleNormal="100" workbookViewId="0">
      <pane xSplit="4" ySplit="6" topLeftCell="E7" activePane="bottomRight" state="frozen"/>
      <selection activeCell="M54" sqref="M54"/>
      <selection pane="topRight" activeCell="M54" sqref="M54"/>
      <selection pane="bottomLeft" activeCell="M54" sqref="M54"/>
      <selection pane="bottomRight"/>
    </sheetView>
  </sheetViews>
  <sheetFormatPr defaultColWidth="9" defaultRowHeight="13.2" x14ac:dyDescent="0.2"/>
  <cols>
    <col min="1" max="1" width="2.44140625" style="254" customWidth="1"/>
    <col min="2" max="2" width="9" style="253"/>
    <col min="3" max="3" width="2.88671875" style="256" customWidth="1"/>
    <col min="4" max="4" width="9" style="253"/>
    <col min="5" max="16384" width="9" style="254"/>
  </cols>
  <sheetData>
    <row r="2" spans="1:49" ht="15" thickBot="1" x14ac:dyDescent="0.25">
      <c r="D2" s="257" t="s">
        <v>253</v>
      </c>
    </row>
    <row r="3" spans="1:49" ht="24.75" customHeight="1" thickBot="1" x14ac:dyDescent="0.25">
      <c r="D3" s="41" t="s">
        <v>73</v>
      </c>
      <c r="I3" s="194" t="s">
        <v>105</v>
      </c>
      <c r="J3" s="195" t="str">
        <f>'1.メイン'!$AE$3</f>
        <v>S</v>
      </c>
      <c r="K3" s="195" t="str">
        <f>'1.メイン'!$AF$3</f>
        <v>A</v>
      </c>
      <c r="L3" s="195" t="str">
        <f>'1.メイン'!$AG$3</f>
        <v>B</v>
      </c>
      <c r="M3" s="195" t="str">
        <f>'1.メイン'!$AH$3</f>
        <v>C</v>
      </c>
      <c r="N3" s="196" t="str">
        <f>'1.メイン'!$AI$3</f>
        <v>D</v>
      </c>
    </row>
    <row r="5" spans="1:49" s="258" customFormat="1" ht="11.4" thickBot="1" x14ac:dyDescent="0.25">
      <c r="D5" s="258">
        <v>1</v>
      </c>
      <c r="E5" s="258">
        <v>2</v>
      </c>
      <c r="F5" s="258">
        <v>3</v>
      </c>
      <c r="G5" s="258">
        <v>4</v>
      </c>
      <c r="H5" s="258">
        <v>5</v>
      </c>
      <c r="I5" s="258">
        <v>6</v>
      </c>
      <c r="J5" s="258">
        <v>7</v>
      </c>
      <c r="K5" s="258">
        <v>8</v>
      </c>
      <c r="L5" s="258">
        <v>9</v>
      </c>
      <c r="M5" s="258">
        <v>10</v>
      </c>
      <c r="N5" s="258">
        <v>11</v>
      </c>
      <c r="O5" s="258">
        <v>12</v>
      </c>
      <c r="P5" s="258">
        <v>13</v>
      </c>
      <c r="Q5" s="258">
        <v>14</v>
      </c>
      <c r="R5" s="258">
        <v>15</v>
      </c>
      <c r="S5" s="258">
        <v>16</v>
      </c>
      <c r="T5" s="258">
        <v>17</v>
      </c>
      <c r="U5" s="258">
        <v>18</v>
      </c>
      <c r="V5" s="258">
        <v>19</v>
      </c>
      <c r="W5" s="258">
        <v>20</v>
      </c>
      <c r="X5" s="258">
        <v>21</v>
      </c>
      <c r="Y5" s="258">
        <v>22</v>
      </c>
      <c r="Z5" s="258">
        <v>23</v>
      </c>
      <c r="AA5" s="258">
        <v>24</v>
      </c>
      <c r="AB5" s="258">
        <v>25</v>
      </c>
      <c r="AC5" s="258">
        <v>26</v>
      </c>
      <c r="AD5" s="258">
        <v>27</v>
      </c>
      <c r="AE5" s="258">
        <v>28</v>
      </c>
      <c r="AF5" s="258">
        <v>29</v>
      </c>
      <c r="AG5" s="258">
        <v>30</v>
      </c>
      <c r="AH5" s="258">
        <v>31</v>
      </c>
      <c r="AI5" s="258">
        <v>32</v>
      </c>
      <c r="AJ5" s="258">
        <v>33</v>
      </c>
      <c r="AK5" s="258">
        <v>34</v>
      </c>
      <c r="AL5" s="258">
        <v>35</v>
      </c>
      <c r="AM5" s="258">
        <v>36</v>
      </c>
      <c r="AN5" s="258">
        <v>37</v>
      </c>
      <c r="AO5" s="258">
        <v>38</v>
      </c>
      <c r="AP5" s="258">
        <v>39</v>
      </c>
      <c r="AQ5" s="258">
        <v>40</v>
      </c>
      <c r="AR5" s="258">
        <v>41</v>
      </c>
      <c r="AS5" s="258">
        <v>42</v>
      </c>
      <c r="AT5" s="258">
        <v>43</v>
      </c>
      <c r="AU5" s="258">
        <v>44</v>
      </c>
      <c r="AV5" s="258">
        <v>45</v>
      </c>
      <c r="AW5" s="258">
        <v>46</v>
      </c>
    </row>
    <row r="6" spans="1:49" ht="23.25" customHeight="1" thickBot="1" x14ac:dyDescent="0.25">
      <c r="B6" s="207" t="s">
        <v>75</v>
      </c>
      <c r="C6" s="256">
        <v>1</v>
      </c>
      <c r="D6" s="259" t="s">
        <v>131</v>
      </c>
      <c r="E6" s="260" t="str">
        <f>$B$7&amp;J$3</f>
        <v>1S</v>
      </c>
      <c r="F6" s="261" t="str">
        <f>$B$7&amp;K$3</f>
        <v>1A</v>
      </c>
      <c r="G6" s="261" t="str">
        <f>$B$7&amp;L$3</f>
        <v>1B</v>
      </c>
      <c r="H6" s="261" t="str">
        <f>$B$7&amp;M$3</f>
        <v>1C</v>
      </c>
      <c r="I6" s="262" t="str">
        <f>$B$7&amp;N$3</f>
        <v>1D</v>
      </c>
      <c r="J6" s="260" t="str">
        <f>$B$8&amp;J$3</f>
        <v>2S</v>
      </c>
      <c r="K6" s="261" t="str">
        <f>$B$8&amp;K$3</f>
        <v>2A</v>
      </c>
      <c r="L6" s="261" t="str">
        <f>$B$8&amp;L$3</f>
        <v>2B</v>
      </c>
      <c r="M6" s="261" t="str">
        <f>$B$8&amp;M$3</f>
        <v>2C</v>
      </c>
      <c r="N6" s="261" t="str">
        <f>$B$8&amp;N$3</f>
        <v>2D</v>
      </c>
      <c r="O6" s="260" t="str">
        <f>$B$9&amp;J$3</f>
        <v>3S</v>
      </c>
      <c r="P6" s="261" t="str">
        <f>$B$9&amp;K$3</f>
        <v>3A</v>
      </c>
      <c r="Q6" s="261" t="str">
        <f>$B$9&amp;L$3</f>
        <v>3B</v>
      </c>
      <c r="R6" s="261" t="str">
        <f>$B$9&amp;M$3</f>
        <v>3C</v>
      </c>
      <c r="S6" s="261" t="str">
        <f>$B$9&amp;N$3</f>
        <v>3D</v>
      </c>
      <c r="T6" s="260" t="str">
        <f>$B$10&amp;J$3</f>
        <v>4S</v>
      </c>
      <c r="U6" s="261" t="str">
        <f>$B$10&amp;K$3</f>
        <v>4A</v>
      </c>
      <c r="V6" s="261" t="str">
        <f>$B$10&amp;L$3</f>
        <v>4B</v>
      </c>
      <c r="W6" s="261" t="str">
        <f>$B$10&amp;M$3</f>
        <v>4C</v>
      </c>
      <c r="X6" s="261" t="str">
        <f>$B$10&amp;N$3</f>
        <v>4D</v>
      </c>
      <c r="Y6" s="260" t="str">
        <f>$B$11&amp;J$3</f>
        <v>5S</v>
      </c>
      <c r="Z6" s="261" t="str">
        <f>$B$11&amp;K$3</f>
        <v>5A</v>
      </c>
      <c r="AA6" s="261" t="str">
        <f>$B$11&amp;L$3</f>
        <v>5B</v>
      </c>
      <c r="AB6" s="261" t="str">
        <f>$B$11&amp;M$3</f>
        <v>5C</v>
      </c>
      <c r="AC6" s="263" t="str">
        <f>$B$11&amp;N$3</f>
        <v>5D</v>
      </c>
      <c r="AD6" s="260" t="str">
        <f>$B$12&amp;J$3</f>
        <v>6S</v>
      </c>
      <c r="AE6" s="261" t="str">
        <f>$B$12&amp;K$3</f>
        <v>6A</v>
      </c>
      <c r="AF6" s="261" t="str">
        <f>$B$12&amp;L$3</f>
        <v>6B</v>
      </c>
      <c r="AG6" s="261" t="str">
        <f>$B$12&amp;M$3</f>
        <v>6C</v>
      </c>
      <c r="AH6" s="262" t="str">
        <f>$B$12&amp;N$3</f>
        <v>6D</v>
      </c>
      <c r="AI6" s="260" t="str">
        <f>$B$13&amp;J$3</f>
        <v>7S</v>
      </c>
      <c r="AJ6" s="261" t="str">
        <f>$B$13&amp;K$3</f>
        <v>7A</v>
      </c>
      <c r="AK6" s="261" t="str">
        <f>$B$13&amp;L$3</f>
        <v>7B</v>
      </c>
      <c r="AL6" s="261" t="str">
        <f>$B$13&amp;M$3</f>
        <v>7C</v>
      </c>
      <c r="AM6" s="262" t="str">
        <f>$B$13&amp;N$3</f>
        <v>7D</v>
      </c>
      <c r="AN6" s="260" t="str">
        <f>$B$14&amp;J$3</f>
        <v>8S</v>
      </c>
      <c r="AO6" s="261" t="str">
        <f>$B$14&amp;K$3</f>
        <v>8A</v>
      </c>
      <c r="AP6" s="261" t="str">
        <f>$B$14&amp;L$3</f>
        <v>8B</v>
      </c>
      <c r="AQ6" s="261" t="str">
        <f>$B$14&amp;M$3</f>
        <v>8C</v>
      </c>
      <c r="AR6" s="262" t="str">
        <f>$B$14&amp;N$3</f>
        <v>8D</v>
      </c>
      <c r="AS6" s="260" t="str">
        <f>$B$15&amp;J$3</f>
        <v>9S</v>
      </c>
      <c r="AT6" s="261" t="str">
        <f>$B$15&amp;K$3</f>
        <v>9A</v>
      </c>
      <c r="AU6" s="261" t="str">
        <f>$B$15&amp;L$3</f>
        <v>9B</v>
      </c>
      <c r="AV6" s="261" t="str">
        <f>$B$15&amp;M$3</f>
        <v>9C</v>
      </c>
      <c r="AW6" s="262" t="str">
        <f>$B$15&amp;N$3</f>
        <v>9D</v>
      </c>
    </row>
    <row r="7" spans="1:49" ht="14.4" customHeight="1" x14ac:dyDescent="0.2">
      <c r="B7" s="208">
        <f>'3.サラリースケール'!$B10</f>
        <v>1</v>
      </c>
      <c r="C7" s="256">
        <v>2</v>
      </c>
      <c r="D7" s="259">
        <v>1</v>
      </c>
      <c r="E7" s="197" t="str">
        <f>IF('5.洗い替え職能給表'!E5="","",'5.洗い替え職能給表'!E5)</f>
        <v/>
      </c>
      <c r="F7" s="198" t="str">
        <f>IF('5.洗い替え職能給表'!F5="","",'5.洗い替え職能給表'!F5)</f>
        <v/>
      </c>
      <c r="G7" s="198">
        <f>IF('5.洗い替え職能給表'!G5="","",'5.洗い替え職能給表'!G5)</f>
        <v>77360</v>
      </c>
      <c r="H7" s="198" t="str">
        <f>IF('5.洗い替え職能給表'!H5="","",'5.洗い替え職能給表'!H5)</f>
        <v/>
      </c>
      <c r="I7" s="199" t="str">
        <f>IF('5.洗い替え職能給表'!I5="","",'5.洗い替え職能給表'!I5)</f>
        <v/>
      </c>
      <c r="J7" s="197" t="str">
        <f>IF('5.洗い替え職能給表'!E25="","",'5.洗い替え職能給表'!E25)</f>
        <v/>
      </c>
      <c r="K7" s="198" t="str">
        <f>IF('5.洗い替え職能給表'!F25="","",'5.洗い替え職能給表'!F25)</f>
        <v/>
      </c>
      <c r="L7" s="198">
        <f>IF('5.洗い替え職能給表'!G25="","",'5.洗い替え職能給表'!G25)</f>
        <v>93360</v>
      </c>
      <c r="M7" s="198" t="str">
        <f>IF('5.洗い替え職能給表'!H25="","",'5.洗い替え職能給表'!H25)</f>
        <v/>
      </c>
      <c r="N7" s="198" t="str">
        <f>IF('5.洗い替え職能給表'!I25="","",'5.洗い替え職能給表'!I25)</f>
        <v/>
      </c>
      <c r="O7" s="447" t="str">
        <f>IF('5.洗い替え職能給表'!E45="","",'5.洗い替え職能給表'!E45)</f>
        <v/>
      </c>
      <c r="P7" s="448" t="str">
        <f>IF('5.洗い替え職能給表'!F45="","",'5.洗い替え職能給表'!F45)</f>
        <v/>
      </c>
      <c r="Q7" s="448">
        <f>IF('5.洗い替え職能給表'!G45="","",'5.洗い替え職能給表'!G45)</f>
        <v>109360</v>
      </c>
      <c r="R7" s="448" t="str">
        <f>IF('5.洗い替え職能給表'!H45="","",'5.洗い替え職能給表'!H45)</f>
        <v/>
      </c>
      <c r="S7" s="448" t="str">
        <f>IF('5.洗い替え職能給表'!I45="","",'5.洗い替え職能給表'!I45)</f>
        <v/>
      </c>
      <c r="T7" s="447" t="str">
        <f>IF('5.洗い替え職能給表'!E65="","",'5.洗い替え職能給表'!E65)</f>
        <v/>
      </c>
      <c r="U7" s="448" t="str">
        <f>IF('5.洗い替え職能給表'!F65="","",'5.洗い替え職能給表'!F65)</f>
        <v/>
      </c>
      <c r="V7" s="448">
        <f>IF('5.洗い替え職能給表'!G65="","",'5.洗い替え職能給表'!G65)</f>
        <v>130860</v>
      </c>
      <c r="W7" s="448" t="str">
        <f>IF('5.洗い替え職能給表'!H65="","",'5.洗い替え職能給表'!H65)</f>
        <v/>
      </c>
      <c r="X7" s="448" t="str">
        <f>IF('5.洗い替え職能給表'!I65="","",'5.洗い替え職能給表'!I65)</f>
        <v/>
      </c>
      <c r="Y7" s="447" t="str">
        <f>IF('5.洗い替え職能給表'!E85="","",'5.洗い替え職能給表'!E85)</f>
        <v/>
      </c>
      <c r="Z7" s="448" t="str">
        <f>IF('5.洗い替え職能給表'!F85="","",'5.洗い替え職能給表'!F85)</f>
        <v/>
      </c>
      <c r="AA7" s="448">
        <f>IF('5.洗い替え職能給表'!G85="","",'5.洗い替え職能給表'!G85)</f>
        <v>152860</v>
      </c>
      <c r="AB7" s="448" t="str">
        <f>IF('5.洗い替え職能給表'!H85="","",'5.洗い替え職能給表'!H85)</f>
        <v/>
      </c>
      <c r="AC7" s="264" t="str">
        <f>IF('5.洗い替え職能給表'!I85="","",'5.洗い替え職能給表'!I85)</f>
        <v/>
      </c>
      <c r="AD7" s="447" t="str">
        <f>IF('5.洗い替え職能給表'!E105="","",'5.洗い替え職能給表'!E105)</f>
        <v/>
      </c>
      <c r="AE7" s="448" t="str">
        <f>IF('5.洗い替え職能給表'!F105="","",'5.洗い替え職能給表'!F105)</f>
        <v/>
      </c>
      <c r="AF7" s="448">
        <f>IF('5.洗い替え職能給表'!G105="","",'5.洗い替え職能給表'!G105)</f>
        <v>182360</v>
      </c>
      <c r="AG7" s="448" t="str">
        <f>IF('5.洗い替え職能給表'!H105="","",'5.洗い替え職能給表'!H105)</f>
        <v/>
      </c>
      <c r="AH7" s="449" t="str">
        <f>IF('5.洗い替え職能給表'!I105="","",'5.洗い替え職能給表'!I105)</f>
        <v/>
      </c>
      <c r="AI7" s="447" t="str">
        <f>IF('5.洗い替え職能給表'!E135="","",'5.洗い替え職能給表'!E135)</f>
        <v/>
      </c>
      <c r="AJ7" s="448" t="str">
        <f>IF('5.洗い替え職能給表'!F135="","",'5.洗い替え職能給表'!F135)</f>
        <v/>
      </c>
      <c r="AK7" s="448">
        <f>IF('5.洗い替え職能給表'!G135="","",'5.洗い替え職能給表'!G135)</f>
        <v>217860</v>
      </c>
      <c r="AL7" s="448" t="str">
        <f>IF('5.洗い替え職能給表'!H135="","",'5.洗い替え職能給表'!H135)</f>
        <v/>
      </c>
      <c r="AM7" s="449" t="str">
        <f>IF('5.洗い替え職能給表'!I135="","",'5.洗い替え職能給表'!I135)</f>
        <v/>
      </c>
      <c r="AN7" s="447" t="str">
        <f>IF('5.洗い替え職能給表'!E165="","",'5.洗い替え職能給表'!E165)</f>
        <v/>
      </c>
      <c r="AO7" s="448" t="str">
        <f>IF('5.洗い替え職能給表'!F165="","",'5.洗い替え職能給表'!F165)</f>
        <v/>
      </c>
      <c r="AP7" s="448">
        <f>IF('5.洗い替え職能給表'!G165="","",'5.洗い替え職能給表'!G165)</f>
        <v>258860</v>
      </c>
      <c r="AQ7" s="448" t="str">
        <f>IF('5.洗い替え職能給表'!H165="","",'5.洗い替え職能給表'!H165)</f>
        <v/>
      </c>
      <c r="AR7" s="449" t="str">
        <f>IF('5.洗い替え職能給表'!I165="","",'5.洗い替え職能給表'!I165)</f>
        <v/>
      </c>
      <c r="AS7" s="447" t="str">
        <f>IF('5.洗い替え職能給表'!E195="","",'5.洗い替え職能給表'!E195)</f>
        <v/>
      </c>
      <c r="AT7" s="448" t="str">
        <f>IF('5.洗い替え職能給表'!F195="","",'5.洗い替え職能給表'!F195)</f>
        <v/>
      </c>
      <c r="AU7" s="448">
        <f>IF('5.洗い替え職能給表'!G195="","",'5.洗い替え職能給表'!G195)</f>
        <v>309860</v>
      </c>
      <c r="AV7" s="448" t="str">
        <f>IF('5.洗い替え職能給表'!H195="","",'5.洗い替え職能給表'!H195)</f>
        <v/>
      </c>
      <c r="AW7" s="449" t="str">
        <f>IF('5.洗い替え職能給表'!I195="","",'5.洗い替え職能給表'!I195)</f>
        <v/>
      </c>
    </row>
    <row r="8" spans="1:49" ht="14.4" customHeight="1" x14ac:dyDescent="0.2">
      <c r="B8" s="209">
        <f>'3.サラリースケール'!$B11</f>
        <v>2</v>
      </c>
      <c r="C8" s="256">
        <v>3</v>
      </c>
      <c r="D8" s="259">
        <v>2</v>
      </c>
      <c r="E8" s="197">
        <f>IF('5.洗い替え職能給表'!E6="","",'5.洗い替え職能給表'!E6)</f>
        <v>87360</v>
      </c>
      <c r="F8" s="198">
        <f>IF('5.洗い替え職能給表'!F6="","",'5.洗い替え職能給表'!F6)</f>
        <v>84860</v>
      </c>
      <c r="G8" s="198">
        <f>IF('5.洗い替え職能給表'!G6="","",'5.洗い替え職能給表'!G6)</f>
        <v>82360</v>
      </c>
      <c r="H8" s="198">
        <f>IF('5.洗い替え職能給表'!H6="","",'5.洗い替え職能給表'!H6)</f>
        <v>79860</v>
      </c>
      <c r="I8" s="199">
        <f>IF('5.洗い替え職能給表'!I6="","",'5.洗い替え職能給表'!I6)</f>
        <v>77360</v>
      </c>
      <c r="J8" s="197">
        <f>IF('5.洗い替え職能給表'!E26="","",'5.洗い替え職能給表'!E26)</f>
        <v>103360</v>
      </c>
      <c r="K8" s="198">
        <f>IF('5.洗い替え職能給表'!F26="","",'5.洗い替え職能給表'!F26)</f>
        <v>100860</v>
      </c>
      <c r="L8" s="198">
        <f>IF('5.洗い替え職能給表'!G26="","",'5.洗い替え職能給表'!G26)</f>
        <v>98360</v>
      </c>
      <c r="M8" s="198">
        <f>IF('5.洗い替え職能給表'!H26="","",'5.洗い替え職能給表'!H26)</f>
        <v>95860</v>
      </c>
      <c r="N8" s="198">
        <f>IF('5.洗い替え職能給表'!I26="","",'5.洗い替え職能給表'!I26)</f>
        <v>93360</v>
      </c>
      <c r="O8" s="447">
        <f>IF('5.洗い替え職能給表'!E46="","",'5.洗い替え職能給表'!E46)</f>
        <v>119360</v>
      </c>
      <c r="P8" s="448">
        <f>IF('5.洗い替え職能給表'!F46="","",'5.洗い替え職能給表'!F46)</f>
        <v>116860</v>
      </c>
      <c r="Q8" s="448">
        <f>IF('5.洗い替え職能給表'!G46="","",'5.洗い替え職能給表'!G46)</f>
        <v>114360</v>
      </c>
      <c r="R8" s="448">
        <f>IF('5.洗い替え職能給表'!H46="","",'5.洗い替え職能給表'!H46)</f>
        <v>111860</v>
      </c>
      <c r="S8" s="448">
        <f>IF('5.洗い替え職能給表'!I46="","",'5.洗い替え職能給表'!I46)</f>
        <v>109360</v>
      </c>
      <c r="T8" s="447">
        <f>IF('5.洗い替え職能給表'!E66="","",'5.洗い替え職能給表'!E66)</f>
        <v>140860</v>
      </c>
      <c r="U8" s="448">
        <f>IF('5.洗い替え職能給表'!F66="","",'5.洗い替え職能給表'!F66)</f>
        <v>138360</v>
      </c>
      <c r="V8" s="448">
        <f>IF('5.洗い替え職能給表'!G66="","",'5.洗い替え職能給表'!G66)</f>
        <v>135860</v>
      </c>
      <c r="W8" s="448">
        <f>IF('5.洗い替え職能給表'!H66="","",'5.洗い替え職能給表'!H66)</f>
        <v>133360</v>
      </c>
      <c r="X8" s="448">
        <f>IF('5.洗い替え職能給表'!I66="","",'5.洗い替え職能給表'!I66)</f>
        <v>130860</v>
      </c>
      <c r="Y8" s="447">
        <f>IF('5.洗い替え職能給表'!E86="","",'5.洗い替え職能給表'!E86)</f>
        <v>163860</v>
      </c>
      <c r="Z8" s="448">
        <f>IF('5.洗い替え職能給表'!F86="","",'5.洗い替え職能給表'!F86)</f>
        <v>161110</v>
      </c>
      <c r="AA8" s="448">
        <f>IF('5.洗い替え職能給表'!G86="","",'5.洗い替え職能給表'!G86)</f>
        <v>158360</v>
      </c>
      <c r="AB8" s="448">
        <f>IF('5.洗い替え職能給表'!H86="","",'5.洗い替え職能給表'!H86)</f>
        <v>155610</v>
      </c>
      <c r="AC8" s="264">
        <f>IF('5.洗い替え職能給表'!I86="","",'5.洗い替え職能給表'!I86)</f>
        <v>152860</v>
      </c>
      <c r="AD8" s="447">
        <f>IF('5.洗い替え職能給表'!E106="","",'5.洗い替え職能給表'!E106)</f>
        <v>193360</v>
      </c>
      <c r="AE8" s="448">
        <f>IF('5.洗い替え職能給表'!F106="","",'5.洗い替え職能給表'!F106)</f>
        <v>190610</v>
      </c>
      <c r="AF8" s="448">
        <f>IF('5.洗い替え職能給表'!G106="","",'5.洗い替え職能給表'!G106)</f>
        <v>187860</v>
      </c>
      <c r="AG8" s="448">
        <f>IF('5.洗い替え職能給表'!H106="","",'5.洗い替え職能給表'!H106)</f>
        <v>185110</v>
      </c>
      <c r="AH8" s="449">
        <f>IF('5.洗い替え職能給表'!I106="","",'5.洗い替え職能給表'!I106)</f>
        <v>182360</v>
      </c>
      <c r="AI8" s="447">
        <f>IF('5.洗い替え職能給表'!E136="","",'5.洗い替え職能給表'!E136)</f>
        <v>229860</v>
      </c>
      <c r="AJ8" s="448">
        <f>IF('5.洗い替え職能給表'!F136="","",'5.洗い替え職能給表'!F136)</f>
        <v>226860</v>
      </c>
      <c r="AK8" s="448">
        <f>IF('5.洗い替え職能給表'!G136="","",'5.洗い替え職能給表'!G136)</f>
        <v>223860</v>
      </c>
      <c r="AL8" s="448">
        <f>IF('5.洗い替え職能給表'!H136="","",'5.洗い替え職能給表'!H136)</f>
        <v>220860</v>
      </c>
      <c r="AM8" s="449">
        <f>IF('5.洗い替え職能給表'!I136="","",'5.洗い替え職能給表'!I136)</f>
        <v>217860</v>
      </c>
      <c r="AN8" s="447">
        <f>IF('5.洗い替え職能給表'!E166="","",'5.洗い替え職能給表'!E166)</f>
        <v>270860</v>
      </c>
      <c r="AO8" s="448">
        <f>IF('5.洗い替え職能給表'!F166="","",'5.洗い替え職能給表'!F166)</f>
        <v>267860</v>
      </c>
      <c r="AP8" s="448">
        <f>IF('5.洗い替え職能給表'!G166="","",'5.洗い替え職能給表'!G166)</f>
        <v>264860</v>
      </c>
      <c r="AQ8" s="448">
        <f>IF('5.洗い替え職能給表'!H166="","",'5.洗い替え職能給表'!H166)</f>
        <v>261860</v>
      </c>
      <c r="AR8" s="449">
        <f>IF('5.洗い替え職能給表'!I166="","",'5.洗い替え職能給表'!I166)</f>
        <v>258860</v>
      </c>
      <c r="AS8" s="447">
        <f>IF('5.洗い替え職能給表'!E196="","",'5.洗い替え職能給表'!E196)</f>
        <v>322860</v>
      </c>
      <c r="AT8" s="448">
        <f>IF('5.洗い替え職能給表'!F196="","",'5.洗い替え職能給表'!F196)</f>
        <v>319610</v>
      </c>
      <c r="AU8" s="448">
        <f>IF('5.洗い替え職能給表'!G196="","",'5.洗い替え職能給表'!G196)</f>
        <v>316360</v>
      </c>
      <c r="AV8" s="448">
        <f>IF('5.洗い替え職能給表'!H196="","",'5.洗い替え職能給表'!H196)</f>
        <v>313110</v>
      </c>
      <c r="AW8" s="449">
        <f>IF('5.洗い替え職能給表'!I196="","",'5.洗い替え職能給表'!I196)</f>
        <v>309860</v>
      </c>
    </row>
    <row r="9" spans="1:49" ht="14.4" customHeight="1" x14ac:dyDescent="0.2">
      <c r="B9" s="209">
        <f>'3.サラリースケール'!$B12</f>
        <v>3</v>
      </c>
      <c r="C9" s="256">
        <v>4</v>
      </c>
      <c r="D9" s="259">
        <v>3</v>
      </c>
      <c r="E9" s="197">
        <f>IF('5.洗い替え職能給表'!E7="","",'5.洗い替え職能給表'!E7)</f>
        <v>92360</v>
      </c>
      <c r="F9" s="198">
        <f>IF('5.洗い替え職能給表'!F7="","",'5.洗い替え職能給表'!F7)</f>
        <v>89860</v>
      </c>
      <c r="G9" s="198">
        <f>IF('5.洗い替え職能給表'!G7="","",'5.洗い替え職能給表'!G7)</f>
        <v>87360</v>
      </c>
      <c r="H9" s="198">
        <f>IF('5.洗い替え職能給表'!H7="","",'5.洗い替え職能給表'!H7)</f>
        <v>84860</v>
      </c>
      <c r="I9" s="199">
        <f>IF('5.洗い替え職能給表'!I7="","",'5.洗い替え職能給表'!I7)</f>
        <v>82360</v>
      </c>
      <c r="J9" s="197">
        <f>IF('5.洗い替え職能給表'!E27="","",'5.洗い替え職能給表'!E27)</f>
        <v>108360</v>
      </c>
      <c r="K9" s="198">
        <f>IF('5.洗い替え職能給表'!F27="","",'5.洗い替え職能給表'!F27)</f>
        <v>105860</v>
      </c>
      <c r="L9" s="198">
        <f>IF('5.洗い替え職能給表'!G27="","",'5.洗い替え職能給表'!G27)</f>
        <v>103360</v>
      </c>
      <c r="M9" s="198">
        <f>IF('5.洗い替え職能給表'!H27="","",'5.洗い替え職能給表'!H27)</f>
        <v>100860</v>
      </c>
      <c r="N9" s="198">
        <f>IF('5.洗い替え職能給表'!I27="","",'5.洗い替え職能給表'!I27)</f>
        <v>98360</v>
      </c>
      <c r="O9" s="447">
        <f>IF('5.洗い替え職能給表'!E47="","",'5.洗い替え職能給表'!E47)</f>
        <v>124360</v>
      </c>
      <c r="P9" s="448">
        <f>IF('5.洗い替え職能給表'!F47="","",'5.洗い替え職能給表'!F47)</f>
        <v>121860</v>
      </c>
      <c r="Q9" s="448">
        <f>IF('5.洗い替え職能給表'!G47="","",'5.洗い替え職能給表'!G47)</f>
        <v>119360</v>
      </c>
      <c r="R9" s="448">
        <f>IF('5.洗い替え職能給表'!H47="","",'5.洗い替え職能給表'!H47)</f>
        <v>116860</v>
      </c>
      <c r="S9" s="448">
        <f>IF('5.洗い替え職能給表'!I47="","",'5.洗い替え職能給表'!I47)</f>
        <v>114360</v>
      </c>
      <c r="T9" s="447">
        <f>IF('5.洗い替え職能給表'!E67="","",'5.洗い替え職能給表'!E67)</f>
        <v>145860</v>
      </c>
      <c r="U9" s="448">
        <f>IF('5.洗い替え職能給表'!F67="","",'5.洗い替え職能給表'!F67)</f>
        <v>143360</v>
      </c>
      <c r="V9" s="448">
        <f>IF('5.洗い替え職能給表'!G67="","",'5.洗い替え職能給表'!G67)</f>
        <v>140860</v>
      </c>
      <c r="W9" s="448">
        <f>IF('5.洗い替え職能給表'!H67="","",'5.洗い替え職能給表'!H67)</f>
        <v>138360</v>
      </c>
      <c r="X9" s="448">
        <f>IF('5.洗い替え職能給表'!I67="","",'5.洗い替え職能給表'!I67)</f>
        <v>135860</v>
      </c>
      <c r="Y9" s="447">
        <f>IF('5.洗い替え職能給表'!E87="","",'5.洗い替え職能給表'!E87)</f>
        <v>169360</v>
      </c>
      <c r="Z9" s="448">
        <f>IF('5.洗い替え職能給表'!F87="","",'5.洗い替え職能給表'!F87)</f>
        <v>166610</v>
      </c>
      <c r="AA9" s="448">
        <f>IF('5.洗い替え職能給表'!G87="","",'5.洗い替え職能給表'!G87)</f>
        <v>163860</v>
      </c>
      <c r="AB9" s="448">
        <f>IF('5.洗い替え職能給表'!H87="","",'5.洗い替え職能給表'!H87)</f>
        <v>161110</v>
      </c>
      <c r="AC9" s="264">
        <f>IF('5.洗い替え職能給表'!I87="","",'5.洗い替え職能給表'!I87)</f>
        <v>158360</v>
      </c>
      <c r="AD9" s="447">
        <f>IF('5.洗い替え職能給表'!E107="","",'5.洗い替え職能給表'!E107)</f>
        <v>198860</v>
      </c>
      <c r="AE9" s="448">
        <f>IF('5.洗い替え職能給表'!F107="","",'5.洗い替え職能給表'!F107)</f>
        <v>196110</v>
      </c>
      <c r="AF9" s="448">
        <f>IF('5.洗い替え職能給表'!G107="","",'5.洗い替え職能給表'!G107)</f>
        <v>193360</v>
      </c>
      <c r="AG9" s="448">
        <f>IF('5.洗い替え職能給表'!H107="","",'5.洗い替え職能給表'!H107)</f>
        <v>190610</v>
      </c>
      <c r="AH9" s="449">
        <f>IF('5.洗い替え職能給表'!I107="","",'5.洗い替え職能給表'!I107)</f>
        <v>187860</v>
      </c>
      <c r="AI9" s="447">
        <f>IF('5.洗い替え職能給表'!E137="","",'5.洗い替え職能給表'!E137)</f>
        <v>235860</v>
      </c>
      <c r="AJ9" s="448">
        <f>IF('5.洗い替え職能給表'!F137="","",'5.洗い替え職能給表'!F137)</f>
        <v>232860</v>
      </c>
      <c r="AK9" s="448">
        <f>IF('5.洗い替え職能給表'!G137="","",'5.洗い替え職能給表'!G137)</f>
        <v>229860</v>
      </c>
      <c r="AL9" s="448">
        <f>IF('5.洗い替え職能給表'!H137="","",'5.洗い替え職能給表'!H137)</f>
        <v>226860</v>
      </c>
      <c r="AM9" s="449">
        <f>IF('5.洗い替え職能給表'!I137="","",'5.洗い替え職能給表'!I137)</f>
        <v>223860</v>
      </c>
      <c r="AN9" s="447">
        <f>IF('5.洗い替え職能給表'!E167="","",'5.洗い替え職能給表'!E167)</f>
        <v>276860</v>
      </c>
      <c r="AO9" s="448">
        <f>IF('5.洗い替え職能給表'!F167="","",'5.洗い替え職能給表'!F167)</f>
        <v>273860</v>
      </c>
      <c r="AP9" s="448">
        <f>IF('5.洗い替え職能給表'!G167="","",'5.洗い替え職能給表'!G167)</f>
        <v>270860</v>
      </c>
      <c r="AQ9" s="448">
        <f>IF('5.洗い替え職能給表'!H167="","",'5.洗い替え職能給表'!H167)</f>
        <v>267860</v>
      </c>
      <c r="AR9" s="449">
        <f>IF('5.洗い替え職能給表'!I167="","",'5.洗い替え職能給表'!I167)</f>
        <v>264860</v>
      </c>
      <c r="AS9" s="447">
        <f>IF('5.洗い替え職能給表'!E197="","",'5.洗い替え職能給表'!E197)</f>
        <v>329360</v>
      </c>
      <c r="AT9" s="448">
        <f>IF('5.洗い替え職能給表'!F197="","",'5.洗い替え職能給表'!F197)</f>
        <v>326110</v>
      </c>
      <c r="AU9" s="448">
        <f>IF('5.洗い替え職能給表'!G197="","",'5.洗い替え職能給表'!G197)</f>
        <v>322860</v>
      </c>
      <c r="AV9" s="448">
        <f>IF('5.洗い替え職能給表'!H197="","",'5.洗い替え職能給表'!H197)</f>
        <v>319610</v>
      </c>
      <c r="AW9" s="449">
        <f>IF('5.洗い替え職能給表'!I197="","",'5.洗い替え職能給表'!I197)</f>
        <v>316360</v>
      </c>
    </row>
    <row r="10" spans="1:49" ht="14.4" customHeight="1" x14ac:dyDescent="0.2">
      <c r="B10" s="209">
        <f>'3.サラリースケール'!$B13</f>
        <v>4</v>
      </c>
      <c r="C10" s="256">
        <v>5</v>
      </c>
      <c r="D10" s="259">
        <v>4</v>
      </c>
      <c r="E10" s="197">
        <f>IF('5.洗い替え職能給表'!E8="","",'5.洗い替え職能給表'!E8)</f>
        <v>97360</v>
      </c>
      <c r="F10" s="198">
        <f>IF('5.洗い替え職能給表'!F8="","",'5.洗い替え職能給表'!F8)</f>
        <v>94860</v>
      </c>
      <c r="G10" s="198">
        <f>IF('5.洗い替え職能給表'!G8="","",'5.洗い替え職能給表'!G8)</f>
        <v>92360</v>
      </c>
      <c r="H10" s="198">
        <f>IF('5.洗い替え職能給表'!H8="","",'5.洗い替え職能給表'!H8)</f>
        <v>89860</v>
      </c>
      <c r="I10" s="199">
        <f>IF('5.洗い替え職能給表'!I8="","",'5.洗い替え職能給表'!I8)</f>
        <v>87360</v>
      </c>
      <c r="J10" s="197">
        <f>IF('5.洗い替え職能給表'!E28="","",'5.洗い替え職能給表'!E28)</f>
        <v>113360</v>
      </c>
      <c r="K10" s="198">
        <f>IF('5.洗い替え職能給表'!F28="","",'5.洗い替え職能給表'!F28)</f>
        <v>110860</v>
      </c>
      <c r="L10" s="198">
        <f>IF('5.洗い替え職能給表'!G28="","",'5.洗い替え職能給表'!G28)</f>
        <v>108360</v>
      </c>
      <c r="M10" s="198">
        <f>IF('5.洗い替え職能給表'!H28="","",'5.洗い替え職能給表'!H28)</f>
        <v>105860</v>
      </c>
      <c r="N10" s="198">
        <f>IF('5.洗い替え職能給表'!I28="","",'5.洗い替え職能給表'!I28)</f>
        <v>103360</v>
      </c>
      <c r="O10" s="447">
        <f>IF('5.洗い替え職能給表'!E48="","",'5.洗い替え職能給表'!E48)</f>
        <v>129360</v>
      </c>
      <c r="P10" s="448">
        <f>IF('5.洗い替え職能給表'!F48="","",'5.洗い替え職能給表'!F48)</f>
        <v>126860</v>
      </c>
      <c r="Q10" s="448">
        <f>IF('5.洗い替え職能給表'!G48="","",'5.洗い替え職能給表'!G48)</f>
        <v>124360</v>
      </c>
      <c r="R10" s="448">
        <f>IF('5.洗い替え職能給表'!H48="","",'5.洗い替え職能給表'!H48)</f>
        <v>121860</v>
      </c>
      <c r="S10" s="448">
        <f>IF('5.洗い替え職能給表'!I48="","",'5.洗い替え職能給表'!I48)</f>
        <v>119360</v>
      </c>
      <c r="T10" s="447">
        <f>IF('5.洗い替え職能給表'!E68="","",'5.洗い替え職能給表'!E68)</f>
        <v>150860</v>
      </c>
      <c r="U10" s="448">
        <f>IF('5.洗い替え職能給表'!F68="","",'5.洗い替え職能給表'!F68)</f>
        <v>148360</v>
      </c>
      <c r="V10" s="448">
        <f>IF('5.洗い替え職能給表'!G68="","",'5.洗い替え職能給表'!G68)</f>
        <v>145860</v>
      </c>
      <c r="W10" s="448">
        <f>IF('5.洗い替え職能給表'!H68="","",'5.洗い替え職能給表'!H68)</f>
        <v>143360</v>
      </c>
      <c r="X10" s="448">
        <f>IF('5.洗い替え職能給表'!I68="","",'5.洗い替え職能給表'!I68)</f>
        <v>140860</v>
      </c>
      <c r="Y10" s="447">
        <f>IF('5.洗い替え職能給表'!E88="","",'5.洗い替え職能給表'!E88)</f>
        <v>174860</v>
      </c>
      <c r="Z10" s="448">
        <f>IF('5.洗い替え職能給表'!F88="","",'5.洗い替え職能給表'!F88)</f>
        <v>172110</v>
      </c>
      <c r="AA10" s="448">
        <f>IF('5.洗い替え職能給表'!G88="","",'5.洗い替え職能給表'!G88)</f>
        <v>169360</v>
      </c>
      <c r="AB10" s="448">
        <f>IF('5.洗い替え職能給表'!H88="","",'5.洗い替え職能給表'!H88)</f>
        <v>166610</v>
      </c>
      <c r="AC10" s="264">
        <f>IF('5.洗い替え職能給表'!I88="","",'5.洗い替え職能給表'!I88)</f>
        <v>163860</v>
      </c>
      <c r="AD10" s="447">
        <f>IF('5.洗い替え職能給表'!E108="","",'5.洗い替え職能給表'!E108)</f>
        <v>204360</v>
      </c>
      <c r="AE10" s="448">
        <f>IF('5.洗い替え職能給表'!F108="","",'5.洗い替え職能給表'!F108)</f>
        <v>201610</v>
      </c>
      <c r="AF10" s="448">
        <f>IF('5.洗い替え職能給表'!G108="","",'5.洗い替え職能給表'!G108)</f>
        <v>198860</v>
      </c>
      <c r="AG10" s="448">
        <f>IF('5.洗い替え職能給表'!H108="","",'5.洗い替え職能給表'!H108)</f>
        <v>196110</v>
      </c>
      <c r="AH10" s="449">
        <f>IF('5.洗い替え職能給表'!I108="","",'5.洗い替え職能給表'!I108)</f>
        <v>193360</v>
      </c>
      <c r="AI10" s="447">
        <f>IF('5.洗い替え職能給表'!E138="","",'5.洗い替え職能給表'!E138)</f>
        <v>241860</v>
      </c>
      <c r="AJ10" s="448">
        <f>IF('5.洗い替え職能給表'!F138="","",'5.洗い替え職能給表'!F138)</f>
        <v>238860</v>
      </c>
      <c r="AK10" s="448">
        <f>IF('5.洗い替え職能給表'!G138="","",'5.洗い替え職能給表'!G138)</f>
        <v>235860</v>
      </c>
      <c r="AL10" s="448">
        <f>IF('5.洗い替え職能給表'!H138="","",'5.洗い替え職能給表'!H138)</f>
        <v>232860</v>
      </c>
      <c r="AM10" s="449">
        <f>IF('5.洗い替え職能給表'!I138="","",'5.洗い替え職能給表'!I138)</f>
        <v>229860</v>
      </c>
      <c r="AN10" s="447">
        <f>IF('5.洗い替え職能給表'!E168="","",'5.洗い替え職能給表'!E168)</f>
        <v>282860</v>
      </c>
      <c r="AO10" s="448">
        <f>IF('5.洗い替え職能給表'!F168="","",'5.洗い替え職能給表'!F168)</f>
        <v>279860</v>
      </c>
      <c r="AP10" s="448">
        <f>IF('5.洗い替え職能給表'!G168="","",'5.洗い替え職能給表'!G168)</f>
        <v>276860</v>
      </c>
      <c r="AQ10" s="448">
        <f>IF('5.洗い替え職能給表'!H168="","",'5.洗い替え職能給表'!H168)</f>
        <v>273860</v>
      </c>
      <c r="AR10" s="449">
        <f>IF('5.洗い替え職能給表'!I168="","",'5.洗い替え職能給表'!I168)</f>
        <v>270860</v>
      </c>
      <c r="AS10" s="447">
        <f>IF('5.洗い替え職能給表'!E198="","",'5.洗い替え職能給表'!E198)</f>
        <v>335860</v>
      </c>
      <c r="AT10" s="448">
        <f>IF('5.洗い替え職能給表'!F198="","",'5.洗い替え職能給表'!F198)</f>
        <v>332610</v>
      </c>
      <c r="AU10" s="448">
        <f>IF('5.洗い替え職能給表'!G198="","",'5.洗い替え職能給表'!G198)</f>
        <v>329360</v>
      </c>
      <c r="AV10" s="448">
        <f>IF('5.洗い替え職能給表'!H198="","",'5.洗い替え職能給表'!H198)</f>
        <v>326110</v>
      </c>
      <c r="AW10" s="449">
        <f>IF('5.洗い替え職能給表'!I198="","",'5.洗い替え職能給表'!I198)</f>
        <v>322860</v>
      </c>
    </row>
    <row r="11" spans="1:49" ht="14.4" customHeight="1" x14ac:dyDescent="0.2">
      <c r="B11" s="209">
        <f>'3.サラリースケール'!$B14</f>
        <v>5</v>
      </c>
      <c r="C11" s="256">
        <v>6</v>
      </c>
      <c r="D11" s="259">
        <v>5</v>
      </c>
      <c r="E11" s="197">
        <f>IF('5.洗い替え職能給表'!E9="","",'5.洗い替え職能給表'!E9)</f>
        <v>102360</v>
      </c>
      <c r="F11" s="198">
        <f>IF('5.洗い替え職能給表'!F9="","",'5.洗い替え職能給表'!F9)</f>
        <v>99860</v>
      </c>
      <c r="G11" s="198">
        <f>IF('5.洗い替え職能給表'!G9="","",'5.洗い替え職能給表'!G9)</f>
        <v>97360</v>
      </c>
      <c r="H11" s="198">
        <f>IF('5.洗い替え職能給表'!H9="","",'5.洗い替え職能給表'!H9)</f>
        <v>94860</v>
      </c>
      <c r="I11" s="199">
        <f>IF('5.洗い替え職能給表'!I9="","",'5.洗い替え職能給表'!I9)</f>
        <v>92360</v>
      </c>
      <c r="J11" s="197">
        <f>IF('5.洗い替え職能給表'!E29="","",'5.洗い替え職能給表'!E29)</f>
        <v>118360</v>
      </c>
      <c r="K11" s="198">
        <f>IF('5.洗い替え職能給表'!F29="","",'5.洗い替え職能給表'!F29)</f>
        <v>115860</v>
      </c>
      <c r="L11" s="198">
        <f>IF('5.洗い替え職能給表'!G29="","",'5.洗い替え職能給表'!G29)</f>
        <v>113360</v>
      </c>
      <c r="M11" s="198">
        <f>IF('5.洗い替え職能給表'!H29="","",'5.洗い替え職能給表'!H29)</f>
        <v>110860</v>
      </c>
      <c r="N11" s="198">
        <f>IF('5.洗い替え職能給表'!I29="","",'5.洗い替え職能給表'!I29)</f>
        <v>108360</v>
      </c>
      <c r="O11" s="447">
        <f>IF('5.洗い替え職能給表'!E49="","",'5.洗い替え職能給表'!E49)</f>
        <v>134360</v>
      </c>
      <c r="P11" s="448">
        <f>IF('5.洗い替え職能給表'!F49="","",'5.洗い替え職能給表'!F49)</f>
        <v>131860</v>
      </c>
      <c r="Q11" s="448">
        <f>IF('5.洗い替え職能給表'!G49="","",'5.洗い替え職能給表'!G49)</f>
        <v>129360</v>
      </c>
      <c r="R11" s="448">
        <f>IF('5.洗い替え職能給表'!H49="","",'5.洗い替え職能給表'!H49)</f>
        <v>126860</v>
      </c>
      <c r="S11" s="448">
        <f>IF('5.洗い替え職能給表'!I49="","",'5.洗い替え職能給表'!I49)</f>
        <v>124360</v>
      </c>
      <c r="T11" s="447">
        <f>IF('5.洗い替え職能給表'!E69="","",'5.洗い替え職能給表'!E69)</f>
        <v>155860</v>
      </c>
      <c r="U11" s="448">
        <f>IF('5.洗い替え職能給表'!F69="","",'5.洗い替え職能給表'!F69)</f>
        <v>153360</v>
      </c>
      <c r="V11" s="448">
        <f>IF('5.洗い替え職能給表'!G69="","",'5.洗い替え職能給表'!G69)</f>
        <v>150860</v>
      </c>
      <c r="W11" s="448">
        <f>IF('5.洗い替え職能給表'!H69="","",'5.洗い替え職能給表'!H69)</f>
        <v>148360</v>
      </c>
      <c r="X11" s="448">
        <f>IF('5.洗い替え職能給表'!I69="","",'5.洗い替え職能給表'!I69)</f>
        <v>145860</v>
      </c>
      <c r="Y11" s="447">
        <f>IF('5.洗い替え職能給表'!E89="","",'5.洗い替え職能給表'!E89)</f>
        <v>180360</v>
      </c>
      <c r="Z11" s="448">
        <f>IF('5.洗い替え職能給表'!F89="","",'5.洗い替え職能給表'!F89)</f>
        <v>177610</v>
      </c>
      <c r="AA11" s="448">
        <f>IF('5.洗い替え職能給表'!G89="","",'5.洗い替え職能給表'!G89)</f>
        <v>174860</v>
      </c>
      <c r="AB11" s="448">
        <f>IF('5.洗い替え職能給表'!H89="","",'5.洗い替え職能給表'!H89)</f>
        <v>172110</v>
      </c>
      <c r="AC11" s="264">
        <f>IF('5.洗い替え職能給表'!I89="","",'5.洗い替え職能給表'!I89)</f>
        <v>169360</v>
      </c>
      <c r="AD11" s="447">
        <f>IF('5.洗い替え職能給表'!E109="","",'5.洗い替え職能給表'!E109)</f>
        <v>209860</v>
      </c>
      <c r="AE11" s="448">
        <f>IF('5.洗い替え職能給表'!F109="","",'5.洗い替え職能給表'!F109)</f>
        <v>207110</v>
      </c>
      <c r="AF11" s="448">
        <f>IF('5.洗い替え職能給表'!G109="","",'5.洗い替え職能給表'!G109)</f>
        <v>204360</v>
      </c>
      <c r="AG11" s="448">
        <f>IF('5.洗い替え職能給表'!H109="","",'5.洗い替え職能給表'!H109)</f>
        <v>201610</v>
      </c>
      <c r="AH11" s="449">
        <f>IF('5.洗い替え職能給表'!I109="","",'5.洗い替え職能給表'!I109)</f>
        <v>198860</v>
      </c>
      <c r="AI11" s="447">
        <f>IF('5.洗い替え職能給表'!E139="","",'5.洗い替え職能給表'!E139)</f>
        <v>247860</v>
      </c>
      <c r="AJ11" s="448">
        <f>IF('5.洗い替え職能給表'!F139="","",'5.洗い替え職能給表'!F139)</f>
        <v>244860</v>
      </c>
      <c r="AK11" s="448">
        <f>IF('5.洗い替え職能給表'!G139="","",'5.洗い替え職能給表'!G139)</f>
        <v>241860</v>
      </c>
      <c r="AL11" s="448">
        <f>IF('5.洗い替え職能給表'!H139="","",'5.洗い替え職能給表'!H139)</f>
        <v>238860</v>
      </c>
      <c r="AM11" s="449">
        <f>IF('5.洗い替え職能給表'!I139="","",'5.洗い替え職能給表'!I139)</f>
        <v>235860</v>
      </c>
      <c r="AN11" s="447">
        <f>IF('5.洗い替え職能給表'!E169="","",'5.洗い替え職能給表'!E169)</f>
        <v>288860</v>
      </c>
      <c r="AO11" s="448">
        <f>IF('5.洗い替え職能給表'!F169="","",'5.洗い替え職能給表'!F169)</f>
        <v>285860</v>
      </c>
      <c r="AP11" s="448">
        <f>IF('5.洗い替え職能給表'!G169="","",'5.洗い替え職能給表'!G169)</f>
        <v>282860</v>
      </c>
      <c r="AQ11" s="448">
        <f>IF('5.洗い替え職能給表'!H169="","",'5.洗い替え職能給表'!H169)</f>
        <v>279860</v>
      </c>
      <c r="AR11" s="449">
        <f>IF('5.洗い替え職能給表'!I169="","",'5.洗い替え職能給表'!I169)</f>
        <v>276860</v>
      </c>
      <c r="AS11" s="447">
        <f>IF('5.洗い替え職能給表'!E199="","",'5.洗い替え職能給表'!E199)</f>
        <v>342360</v>
      </c>
      <c r="AT11" s="448">
        <f>IF('5.洗い替え職能給表'!F199="","",'5.洗い替え職能給表'!F199)</f>
        <v>339110</v>
      </c>
      <c r="AU11" s="448">
        <f>IF('5.洗い替え職能給表'!G199="","",'5.洗い替え職能給表'!G199)</f>
        <v>335860</v>
      </c>
      <c r="AV11" s="448">
        <f>IF('5.洗い替え職能給表'!H199="","",'5.洗い替え職能給表'!H199)</f>
        <v>332610</v>
      </c>
      <c r="AW11" s="449">
        <f>IF('5.洗い替え職能給表'!I199="","",'5.洗い替え職能給表'!I199)</f>
        <v>329360</v>
      </c>
    </row>
    <row r="12" spans="1:49" ht="14.4" customHeight="1" x14ac:dyDescent="0.2">
      <c r="B12" s="209">
        <f>'3.サラリースケール'!$B15</f>
        <v>6</v>
      </c>
      <c r="C12" s="256">
        <v>7</v>
      </c>
      <c r="D12" s="259">
        <v>6</v>
      </c>
      <c r="E12" s="197">
        <f>IF('5.洗い替え職能給表'!E10="","",'5.洗い替え職能給表'!E10)</f>
        <v>102360</v>
      </c>
      <c r="F12" s="198">
        <f>IF('5.洗い替え職能給表'!F10="","",'5.洗い替え職能給表'!F10)</f>
        <v>101110</v>
      </c>
      <c r="G12" s="198">
        <f>IF('5.洗い替え職能給表'!G10="","",'5.洗い替え職能給表'!G10)</f>
        <v>99860</v>
      </c>
      <c r="H12" s="198">
        <f>IF('5.洗い替え職能給表'!H10="","",'5.洗い替え職能給表'!H10)</f>
        <v>98610</v>
      </c>
      <c r="I12" s="199">
        <f>IF('5.洗い替え職能給表'!I10="","",'5.洗い替え職能給表'!I10)</f>
        <v>97360</v>
      </c>
      <c r="J12" s="197">
        <f>IF('5.洗い替え職能給表'!E30="","",'5.洗い替え職能給表'!E30)</f>
        <v>118360</v>
      </c>
      <c r="K12" s="198">
        <f>IF('5.洗い替え職能給表'!F30="","",'5.洗い替え職能給表'!F30)</f>
        <v>117110</v>
      </c>
      <c r="L12" s="198">
        <f>IF('5.洗い替え職能給表'!G30="","",'5.洗い替え職能給表'!G30)</f>
        <v>115860</v>
      </c>
      <c r="M12" s="198">
        <f>IF('5.洗い替え職能給表'!H30="","",'5.洗い替え職能給表'!H30)</f>
        <v>114610</v>
      </c>
      <c r="N12" s="198">
        <f>IF('5.洗い替え職能給表'!I30="","",'5.洗い替え職能給表'!I30)</f>
        <v>113360</v>
      </c>
      <c r="O12" s="447">
        <f>IF('5.洗い替え職能給表'!E50="","",'5.洗い替え職能給表'!E50)</f>
        <v>139360</v>
      </c>
      <c r="P12" s="448">
        <f>IF('5.洗い替え職能給表'!F50="","",'5.洗い替え職能給表'!F50)</f>
        <v>136860</v>
      </c>
      <c r="Q12" s="448">
        <f>IF('5.洗い替え職能給表'!G50="","",'5.洗い替え職能給表'!G50)</f>
        <v>134360</v>
      </c>
      <c r="R12" s="448">
        <f>IF('5.洗い替え職能給表'!H50="","",'5.洗い替え職能給表'!H50)</f>
        <v>131860</v>
      </c>
      <c r="S12" s="448">
        <f>IF('5.洗い替え職能給表'!I50="","",'5.洗い替え職能給表'!I50)</f>
        <v>129360</v>
      </c>
      <c r="T12" s="447">
        <f>IF('5.洗い替え職能給表'!E70="","",'5.洗い替え職能給表'!E70)</f>
        <v>160860</v>
      </c>
      <c r="U12" s="448">
        <f>IF('5.洗い替え職能給表'!F70="","",'5.洗い替え職能給表'!F70)</f>
        <v>158360</v>
      </c>
      <c r="V12" s="448">
        <f>IF('5.洗い替え職能給表'!G70="","",'5.洗い替え職能給表'!G70)</f>
        <v>155860</v>
      </c>
      <c r="W12" s="448">
        <f>IF('5.洗い替え職能給表'!H70="","",'5.洗い替え職能給表'!H70)</f>
        <v>153360</v>
      </c>
      <c r="X12" s="448">
        <f>IF('5.洗い替え職能給表'!I70="","",'5.洗い替え職能給表'!I70)</f>
        <v>150860</v>
      </c>
      <c r="Y12" s="447">
        <f>IF('5.洗い替え職能給表'!E90="","",'5.洗い替え職能給表'!E90)</f>
        <v>185860</v>
      </c>
      <c r="Z12" s="448">
        <f>IF('5.洗い替え職能給表'!F90="","",'5.洗い替え職能給表'!F90)</f>
        <v>183110</v>
      </c>
      <c r="AA12" s="448">
        <f>IF('5.洗い替え職能給表'!G90="","",'5.洗い替え職能給表'!G90)</f>
        <v>180360</v>
      </c>
      <c r="AB12" s="448">
        <f>IF('5.洗い替え職能給表'!H90="","",'5.洗い替え職能給表'!H90)</f>
        <v>177610</v>
      </c>
      <c r="AC12" s="264">
        <f>IF('5.洗い替え職能給表'!I90="","",'5.洗い替え職能給表'!I90)</f>
        <v>174860</v>
      </c>
      <c r="AD12" s="447">
        <f>IF('5.洗い替え職能給表'!E110="","",'5.洗い替え職能給表'!E110)</f>
        <v>215360</v>
      </c>
      <c r="AE12" s="448">
        <f>IF('5.洗い替え職能給表'!F110="","",'5.洗い替え職能給表'!F110)</f>
        <v>212610</v>
      </c>
      <c r="AF12" s="448">
        <f>IF('5.洗い替え職能給表'!G110="","",'5.洗い替え職能給表'!G110)</f>
        <v>209860</v>
      </c>
      <c r="AG12" s="448">
        <f>IF('5.洗い替え職能給表'!H110="","",'5.洗い替え職能給表'!H110)</f>
        <v>207110</v>
      </c>
      <c r="AH12" s="449">
        <f>IF('5.洗い替え職能給表'!I110="","",'5.洗い替え職能給表'!I110)</f>
        <v>204360</v>
      </c>
      <c r="AI12" s="447">
        <f>IF('5.洗い替え職能給表'!E140="","",'5.洗い替え職能給表'!E140)</f>
        <v>253860</v>
      </c>
      <c r="AJ12" s="448">
        <f>IF('5.洗い替え職能給表'!F140="","",'5.洗い替え職能給表'!F140)</f>
        <v>250860</v>
      </c>
      <c r="AK12" s="448">
        <f>IF('5.洗い替え職能給表'!G140="","",'5.洗い替え職能給表'!G140)</f>
        <v>247860</v>
      </c>
      <c r="AL12" s="448">
        <f>IF('5.洗い替え職能給表'!H140="","",'5.洗い替え職能給表'!H140)</f>
        <v>244860</v>
      </c>
      <c r="AM12" s="449">
        <f>IF('5.洗い替え職能給表'!I140="","",'5.洗い替え職能給表'!I140)</f>
        <v>241860</v>
      </c>
      <c r="AN12" s="447">
        <f>IF('5.洗い替え職能給表'!E170="","",'5.洗い替え職能給表'!E170)</f>
        <v>294860</v>
      </c>
      <c r="AO12" s="448">
        <f>IF('5.洗い替え職能給表'!F170="","",'5.洗い替え職能給表'!F170)</f>
        <v>291860</v>
      </c>
      <c r="AP12" s="448">
        <f>IF('5.洗い替え職能給表'!G170="","",'5.洗い替え職能給表'!G170)</f>
        <v>288860</v>
      </c>
      <c r="AQ12" s="448">
        <f>IF('5.洗い替え職能給表'!H170="","",'5.洗い替え職能給表'!H170)</f>
        <v>285860</v>
      </c>
      <c r="AR12" s="449">
        <f>IF('5.洗い替え職能給表'!I170="","",'5.洗い替え職能給表'!I170)</f>
        <v>282860</v>
      </c>
      <c r="AS12" s="447">
        <f>IF('5.洗い替え職能給表'!E200="","",'5.洗い替え職能給表'!E200)</f>
        <v>348860</v>
      </c>
      <c r="AT12" s="448">
        <f>IF('5.洗い替え職能給表'!F200="","",'5.洗い替え職能給表'!F200)</f>
        <v>345610</v>
      </c>
      <c r="AU12" s="448">
        <f>IF('5.洗い替え職能給表'!G200="","",'5.洗い替え職能給表'!G200)</f>
        <v>342360</v>
      </c>
      <c r="AV12" s="448">
        <f>IF('5.洗い替え職能給表'!H200="","",'5.洗い替え職能給表'!H200)</f>
        <v>339110</v>
      </c>
      <c r="AW12" s="449">
        <f>IF('5.洗い替え職能給表'!I200="","",'5.洗い替え職能給表'!I200)</f>
        <v>335860</v>
      </c>
    </row>
    <row r="13" spans="1:49" ht="14.4" customHeight="1" x14ac:dyDescent="0.2">
      <c r="B13" s="209">
        <f>'3.サラリースケール'!$B16</f>
        <v>7</v>
      </c>
      <c r="C13" s="256">
        <v>8</v>
      </c>
      <c r="D13" s="259">
        <v>7</v>
      </c>
      <c r="E13" s="197">
        <f>IF('5.洗い替え職能給表'!E11="","",'5.洗い替え職能給表'!E11)</f>
        <v>104860</v>
      </c>
      <c r="F13" s="198">
        <f>IF('5.洗い替え職能給表'!F11="","",'5.洗い替え職能給表'!F11)</f>
        <v>103610</v>
      </c>
      <c r="G13" s="198">
        <f>IF('5.洗い替え職能給表'!G11="","",'5.洗い替え職能給表'!G11)</f>
        <v>102360</v>
      </c>
      <c r="H13" s="198">
        <f>IF('5.洗い替え職能給表'!H11="","",'5.洗い替え職能給表'!H11)</f>
        <v>101110</v>
      </c>
      <c r="I13" s="199">
        <f>IF('5.洗い替え職能給表'!I11="","",'5.洗い替え職能給表'!I11)</f>
        <v>99860</v>
      </c>
      <c r="J13" s="197">
        <f>IF('5.洗い替え職能給表'!E31="","",'5.洗い替え職能給表'!E31)</f>
        <v>120860</v>
      </c>
      <c r="K13" s="198">
        <f>IF('5.洗い替え職能給表'!F31="","",'5.洗い替え職能給表'!F31)</f>
        <v>119610</v>
      </c>
      <c r="L13" s="198">
        <f>IF('5.洗い替え職能給表'!G31="","",'5.洗い替え職能給表'!G31)</f>
        <v>118360</v>
      </c>
      <c r="M13" s="198">
        <f>IF('5.洗い替え職能給表'!H31="","",'5.洗い替え職能給表'!H31)</f>
        <v>117110</v>
      </c>
      <c r="N13" s="198">
        <f>IF('5.洗い替え職能給表'!I31="","",'5.洗い替え職能給表'!I31)</f>
        <v>115860</v>
      </c>
      <c r="O13" s="447">
        <f>IF('5.洗い替え職能給表'!E51="","",'5.洗い替え職能給表'!E51)</f>
        <v>144360</v>
      </c>
      <c r="P13" s="448">
        <f>IF('5.洗い替え職能給表'!F51="","",'5.洗い替え職能給表'!F51)</f>
        <v>141860</v>
      </c>
      <c r="Q13" s="448">
        <f>IF('5.洗い替え職能給表'!G51="","",'5.洗い替え職能給表'!G51)</f>
        <v>139360</v>
      </c>
      <c r="R13" s="448">
        <f>IF('5.洗い替え職能給表'!H51="","",'5.洗い替え職能給表'!H51)</f>
        <v>136860</v>
      </c>
      <c r="S13" s="448">
        <f>IF('5.洗い替え職能給表'!I51="","",'5.洗い替え職能給表'!I51)</f>
        <v>134360</v>
      </c>
      <c r="T13" s="447">
        <f>IF('5.洗い替え職能給表'!E71="","",'5.洗い替え職能給表'!E71)</f>
        <v>165860</v>
      </c>
      <c r="U13" s="448">
        <f>IF('5.洗い替え職能給表'!F71="","",'5.洗い替え職能給表'!F71)</f>
        <v>163360</v>
      </c>
      <c r="V13" s="448">
        <f>IF('5.洗い替え職能給表'!G71="","",'5.洗い替え職能給表'!G71)</f>
        <v>160860</v>
      </c>
      <c r="W13" s="448">
        <f>IF('5.洗い替え職能給表'!H71="","",'5.洗い替え職能給表'!H71)</f>
        <v>158360</v>
      </c>
      <c r="X13" s="448">
        <f>IF('5.洗い替え職能給表'!I71="","",'5.洗い替え職能給表'!I71)</f>
        <v>155860</v>
      </c>
      <c r="Y13" s="447">
        <f>IF('5.洗い替え職能給表'!E91="","",'5.洗い替え職能給表'!E91)</f>
        <v>191360</v>
      </c>
      <c r="Z13" s="448">
        <f>IF('5.洗い替え職能給表'!F91="","",'5.洗い替え職能給表'!F91)</f>
        <v>188610</v>
      </c>
      <c r="AA13" s="448">
        <f>IF('5.洗い替え職能給表'!G91="","",'5.洗い替え職能給表'!G91)</f>
        <v>185860</v>
      </c>
      <c r="AB13" s="448">
        <f>IF('5.洗い替え職能給表'!H91="","",'5.洗い替え職能給表'!H91)</f>
        <v>183110</v>
      </c>
      <c r="AC13" s="264">
        <f>IF('5.洗い替え職能給表'!I91="","",'5.洗い替え職能給表'!I91)</f>
        <v>180360</v>
      </c>
      <c r="AD13" s="447">
        <f>IF('5.洗い替え職能給表'!E111="","",'5.洗い替え職能給表'!E111)</f>
        <v>220860</v>
      </c>
      <c r="AE13" s="448">
        <f>IF('5.洗い替え職能給表'!F111="","",'5.洗い替え職能給表'!F111)</f>
        <v>218110</v>
      </c>
      <c r="AF13" s="448">
        <f>IF('5.洗い替え職能給表'!G111="","",'5.洗い替え職能給表'!G111)</f>
        <v>215360</v>
      </c>
      <c r="AG13" s="448">
        <f>IF('5.洗い替え職能給表'!H111="","",'5.洗い替え職能給表'!H111)</f>
        <v>212610</v>
      </c>
      <c r="AH13" s="449">
        <f>IF('5.洗い替え職能給表'!I111="","",'5.洗い替え職能給表'!I111)</f>
        <v>209860</v>
      </c>
      <c r="AI13" s="447">
        <f>IF('5.洗い替え職能給表'!E141="","",'5.洗い替え職能給表'!E141)</f>
        <v>259860</v>
      </c>
      <c r="AJ13" s="448">
        <f>IF('5.洗い替え職能給表'!F141="","",'5.洗い替え職能給表'!F141)</f>
        <v>256860</v>
      </c>
      <c r="AK13" s="448">
        <f>IF('5.洗い替え職能給表'!G141="","",'5.洗い替え職能給表'!G141)</f>
        <v>253860</v>
      </c>
      <c r="AL13" s="448">
        <f>IF('5.洗い替え職能給表'!H141="","",'5.洗い替え職能給表'!H141)</f>
        <v>250860</v>
      </c>
      <c r="AM13" s="449">
        <f>IF('5.洗い替え職能給表'!I141="","",'5.洗い替え職能給表'!I141)</f>
        <v>247860</v>
      </c>
      <c r="AN13" s="447">
        <f>IF('5.洗い替え職能給表'!E171="","",'5.洗い替え職能給表'!E171)</f>
        <v>300860</v>
      </c>
      <c r="AO13" s="448">
        <f>IF('5.洗い替え職能給表'!F171="","",'5.洗い替え職能給表'!F171)</f>
        <v>297860</v>
      </c>
      <c r="AP13" s="448">
        <f>IF('5.洗い替え職能給表'!G171="","",'5.洗い替え職能給表'!G171)</f>
        <v>294860</v>
      </c>
      <c r="AQ13" s="448">
        <f>IF('5.洗い替え職能給表'!H171="","",'5.洗い替え職能給表'!H171)</f>
        <v>291860</v>
      </c>
      <c r="AR13" s="449">
        <f>IF('5.洗い替え職能給表'!I171="","",'5.洗い替え職能給表'!I171)</f>
        <v>288860</v>
      </c>
      <c r="AS13" s="447">
        <f>IF('5.洗い替え職能給表'!E201="","",'5.洗い替え職能給表'!E201)</f>
        <v>355360</v>
      </c>
      <c r="AT13" s="448">
        <f>IF('5.洗い替え職能給表'!F201="","",'5.洗い替え職能給表'!F201)</f>
        <v>352110</v>
      </c>
      <c r="AU13" s="448">
        <f>IF('5.洗い替え職能給表'!G201="","",'5.洗い替え職能給表'!G201)</f>
        <v>348860</v>
      </c>
      <c r="AV13" s="448">
        <f>IF('5.洗い替え職能給表'!H201="","",'5.洗い替え職能給表'!H201)</f>
        <v>345610</v>
      </c>
      <c r="AW13" s="449">
        <f>IF('5.洗い替え職能給表'!I201="","",'5.洗い替え職能給表'!I201)</f>
        <v>342360</v>
      </c>
    </row>
    <row r="14" spans="1:49" ht="14.4" customHeight="1" x14ac:dyDescent="0.2">
      <c r="B14" s="209">
        <f>'3.サラリースケール'!$B17</f>
        <v>8</v>
      </c>
      <c r="C14" s="256">
        <v>9</v>
      </c>
      <c r="D14" s="259">
        <v>8</v>
      </c>
      <c r="E14" s="197">
        <f>IF('5.洗い替え職能給表'!E12="","",'5.洗い替え職能給表'!E12)</f>
        <v>107360</v>
      </c>
      <c r="F14" s="198">
        <f>IF('5.洗い替え職能給表'!F12="","",'5.洗い替え職能給表'!F12)</f>
        <v>106110</v>
      </c>
      <c r="G14" s="198">
        <f>IF('5.洗い替え職能給表'!G12="","",'5.洗い替え職能給表'!G12)</f>
        <v>104860</v>
      </c>
      <c r="H14" s="198">
        <f>IF('5.洗い替え職能給表'!H12="","",'5.洗い替え職能給表'!H12)</f>
        <v>103610</v>
      </c>
      <c r="I14" s="199">
        <f>IF('5.洗い替え職能給表'!I12="","",'5.洗い替え職能給表'!I12)</f>
        <v>102360</v>
      </c>
      <c r="J14" s="197">
        <f>IF('5.洗い替え職能給表'!E32="","",'5.洗い替え職能給表'!E32)</f>
        <v>123360</v>
      </c>
      <c r="K14" s="198">
        <f>IF('5.洗い替え職能給表'!F32="","",'5.洗い替え職能給表'!F32)</f>
        <v>122110</v>
      </c>
      <c r="L14" s="198">
        <f>IF('5.洗い替え職能給表'!G32="","",'5.洗い替え職能給表'!G32)</f>
        <v>120860</v>
      </c>
      <c r="M14" s="198">
        <f>IF('5.洗い替え職能給表'!H32="","",'5.洗い替え職能給表'!H32)</f>
        <v>119610</v>
      </c>
      <c r="N14" s="198">
        <f>IF('5.洗い替え職能給表'!I32="","",'5.洗い替え職能給表'!I32)</f>
        <v>118360</v>
      </c>
      <c r="O14" s="447">
        <f>IF('5.洗い替え職能給表'!E52="","",'5.洗い替え職能給表'!E52)</f>
        <v>144360</v>
      </c>
      <c r="P14" s="448">
        <f>IF('5.洗い替え職能給表'!F52="","",'5.洗い替え職能給表'!F52)</f>
        <v>143110</v>
      </c>
      <c r="Q14" s="448">
        <f>IF('5.洗い替え職能給表'!G52="","",'5.洗い替え職能給表'!G52)</f>
        <v>141860</v>
      </c>
      <c r="R14" s="448">
        <f>IF('5.洗い替え職能給表'!H52="","",'5.洗い替え職能給表'!H52)</f>
        <v>140610</v>
      </c>
      <c r="S14" s="448">
        <f>IF('5.洗い替え職能給表'!I52="","",'5.洗い替え職能給表'!I52)</f>
        <v>139360</v>
      </c>
      <c r="T14" s="447">
        <f>IF('5.洗い替え職能給表'!E72="","",'5.洗い替え職能給表'!E72)</f>
        <v>165860</v>
      </c>
      <c r="U14" s="448">
        <f>IF('5.洗い替え職能給表'!F72="","",'5.洗い替え職能給表'!F72)</f>
        <v>164610</v>
      </c>
      <c r="V14" s="448">
        <f>IF('5.洗い替え職能給表'!G72="","",'5.洗い替え職能給表'!G72)</f>
        <v>163360</v>
      </c>
      <c r="W14" s="448">
        <f>IF('5.洗い替え職能給表'!H72="","",'5.洗い替え職能給表'!H72)</f>
        <v>162110</v>
      </c>
      <c r="X14" s="448">
        <f>IF('5.洗い替え職能給表'!I72="","",'5.洗い替え職能給表'!I72)</f>
        <v>160860</v>
      </c>
      <c r="Y14" s="447">
        <f>IF('5.洗い替え職能給表'!E92="","",'5.洗い替え職能給表'!E92)</f>
        <v>196860</v>
      </c>
      <c r="Z14" s="448">
        <f>IF('5.洗い替え職能給表'!F92="","",'5.洗い替え職能給表'!F92)</f>
        <v>194110</v>
      </c>
      <c r="AA14" s="448">
        <f>IF('5.洗い替え職能給表'!G92="","",'5.洗い替え職能給表'!G92)</f>
        <v>191360</v>
      </c>
      <c r="AB14" s="448">
        <f>IF('5.洗い替え職能給表'!H92="","",'5.洗い替え職能給表'!H92)</f>
        <v>188610</v>
      </c>
      <c r="AC14" s="264">
        <f>IF('5.洗い替え職能給表'!I92="","",'5.洗い替え職能給表'!I92)</f>
        <v>185860</v>
      </c>
      <c r="AD14" s="447">
        <f>IF('5.洗い替え職能給表'!E112="","",'5.洗い替え職能給表'!E112)</f>
        <v>226360</v>
      </c>
      <c r="AE14" s="448">
        <f>IF('5.洗い替え職能給表'!F112="","",'5.洗い替え職能給表'!F112)</f>
        <v>223610</v>
      </c>
      <c r="AF14" s="448">
        <f>IF('5.洗い替え職能給表'!G112="","",'5.洗い替え職能給表'!G112)</f>
        <v>220860</v>
      </c>
      <c r="AG14" s="448">
        <f>IF('5.洗い替え職能給表'!H112="","",'5.洗い替え職能給表'!H112)</f>
        <v>218110</v>
      </c>
      <c r="AH14" s="449">
        <f>IF('5.洗い替え職能給表'!I112="","",'5.洗い替え職能給表'!I112)</f>
        <v>215360</v>
      </c>
      <c r="AI14" s="447">
        <f>IF('5.洗い替え職能給表'!E142="","",'5.洗い替え職能給表'!E142)</f>
        <v>265860</v>
      </c>
      <c r="AJ14" s="448">
        <f>IF('5.洗い替え職能給表'!F142="","",'5.洗い替え職能給表'!F142)</f>
        <v>262860</v>
      </c>
      <c r="AK14" s="448">
        <f>IF('5.洗い替え職能給表'!G142="","",'5.洗い替え職能給表'!G142)</f>
        <v>259860</v>
      </c>
      <c r="AL14" s="448">
        <f>IF('5.洗い替え職能給表'!H142="","",'5.洗い替え職能給表'!H142)</f>
        <v>256860</v>
      </c>
      <c r="AM14" s="449">
        <f>IF('5.洗い替え職能給表'!I142="","",'5.洗い替え職能給表'!I142)</f>
        <v>253860</v>
      </c>
      <c r="AN14" s="447">
        <f>IF('5.洗い替え職能給表'!E172="","",'5.洗い替え職能給表'!E172)</f>
        <v>306860</v>
      </c>
      <c r="AO14" s="448">
        <f>IF('5.洗い替え職能給表'!F172="","",'5.洗い替え職能給表'!F172)</f>
        <v>303860</v>
      </c>
      <c r="AP14" s="448">
        <f>IF('5.洗い替え職能給表'!G172="","",'5.洗い替え職能給表'!G172)</f>
        <v>300860</v>
      </c>
      <c r="AQ14" s="448">
        <f>IF('5.洗い替え職能給表'!H172="","",'5.洗い替え職能給表'!H172)</f>
        <v>297860</v>
      </c>
      <c r="AR14" s="449">
        <f>IF('5.洗い替え職能給表'!I172="","",'5.洗い替え職能給表'!I172)</f>
        <v>294860</v>
      </c>
      <c r="AS14" s="447">
        <f>IF('5.洗い替え職能給表'!E202="","",'5.洗い替え職能給表'!E202)</f>
        <v>361860</v>
      </c>
      <c r="AT14" s="448">
        <f>IF('5.洗い替え職能給表'!F202="","",'5.洗い替え職能給表'!F202)</f>
        <v>358610</v>
      </c>
      <c r="AU14" s="448">
        <f>IF('5.洗い替え職能給表'!G202="","",'5.洗い替え職能給表'!G202)</f>
        <v>355360</v>
      </c>
      <c r="AV14" s="448">
        <f>IF('5.洗い替え職能給表'!H202="","",'5.洗い替え職能給表'!H202)</f>
        <v>352110</v>
      </c>
      <c r="AW14" s="449">
        <f>IF('5.洗い替え職能給表'!I202="","",'5.洗い替え職能給表'!I202)</f>
        <v>348860</v>
      </c>
    </row>
    <row r="15" spans="1:49" ht="14.4" customHeight="1" thickBot="1" x14ac:dyDescent="0.25">
      <c r="B15" s="210">
        <f>'3.サラリースケール'!$B18</f>
        <v>9</v>
      </c>
      <c r="C15" s="256">
        <v>10</v>
      </c>
      <c r="D15" s="259">
        <v>9</v>
      </c>
      <c r="E15" s="197">
        <f>IF('5.洗い替え職能給表'!E13="","",'5.洗い替え職能給表'!E13)</f>
        <v>109860</v>
      </c>
      <c r="F15" s="198">
        <f>IF('5.洗い替え職能給表'!F13="","",'5.洗い替え職能給表'!F13)</f>
        <v>108610</v>
      </c>
      <c r="G15" s="198">
        <f>IF('5.洗い替え職能給表'!G13="","",'5.洗い替え職能給表'!G13)</f>
        <v>107360</v>
      </c>
      <c r="H15" s="198">
        <f>IF('5.洗い替え職能給表'!H13="","",'5.洗い替え職能給表'!H13)</f>
        <v>106110</v>
      </c>
      <c r="I15" s="199">
        <f>IF('5.洗い替え職能給表'!I13="","",'5.洗い替え職能給表'!I13)</f>
        <v>104860</v>
      </c>
      <c r="J15" s="197">
        <f>IF('5.洗い替え職能給表'!E33="","",'5.洗い替え職能給表'!E33)</f>
        <v>125860</v>
      </c>
      <c r="K15" s="198">
        <f>IF('5.洗い替え職能給表'!F33="","",'5.洗い替え職能給表'!F33)</f>
        <v>124610</v>
      </c>
      <c r="L15" s="198">
        <f>IF('5.洗い替え職能給表'!G33="","",'5.洗い替え職能給表'!G33)</f>
        <v>123360</v>
      </c>
      <c r="M15" s="198">
        <f>IF('5.洗い替え職能給表'!H33="","",'5.洗い替え職能給表'!H33)</f>
        <v>122110</v>
      </c>
      <c r="N15" s="198">
        <f>IF('5.洗い替え職能給表'!I33="","",'5.洗い替え職能給表'!I33)</f>
        <v>120860</v>
      </c>
      <c r="O15" s="447">
        <f>IF('5.洗い替え職能給表'!E53="","",'5.洗い替え職能給表'!E53)</f>
        <v>146860</v>
      </c>
      <c r="P15" s="448">
        <f>IF('5.洗い替え職能給表'!F53="","",'5.洗い替え職能給表'!F53)</f>
        <v>145610</v>
      </c>
      <c r="Q15" s="448">
        <f>IF('5.洗い替え職能給表'!G53="","",'5.洗い替え職能給表'!G53)</f>
        <v>144360</v>
      </c>
      <c r="R15" s="448">
        <f>IF('5.洗い替え職能給表'!H53="","",'5.洗い替え職能給表'!H53)</f>
        <v>143110</v>
      </c>
      <c r="S15" s="448">
        <f>IF('5.洗い替え職能給表'!I53="","",'5.洗い替え職能給表'!I53)</f>
        <v>141860</v>
      </c>
      <c r="T15" s="447">
        <f>IF('5.洗い替え職能給表'!E73="","",'5.洗い替え職能給表'!E73)</f>
        <v>168360</v>
      </c>
      <c r="U15" s="448">
        <f>IF('5.洗い替え職能給表'!F73="","",'5.洗い替え職能給表'!F73)</f>
        <v>167110</v>
      </c>
      <c r="V15" s="448">
        <f>IF('5.洗い替え職能給表'!G73="","",'5.洗い替え職能給表'!G73)</f>
        <v>165860</v>
      </c>
      <c r="W15" s="448">
        <f>IF('5.洗い替え職能給表'!H73="","",'5.洗い替え職能給表'!H73)</f>
        <v>164610</v>
      </c>
      <c r="X15" s="448">
        <f>IF('5.洗い替え職能給表'!I73="","",'5.洗い替え職能給表'!I73)</f>
        <v>163360</v>
      </c>
      <c r="Y15" s="447">
        <f>IF('5.洗い替え職能給表'!E93="","",'5.洗い替え職能給表'!E93)</f>
        <v>202360</v>
      </c>
      <c r="Z15" s="448">
        <f>IF('5.洗い替え職能給表'!F93="","",'5.洗い替え職能給表'!F93)</f>
        <v>199610</v>
      </c>
      <c r="AA15" s="448">
        <f>IF('5.洗い替え職能給表'!G93="","",'5.洗い替え職能給表'!G93)</f>
        <v>196860</v>
      </c>
      <c r="AB15" s="448">
        <f>IF('5.洗い替え職能給表'!H93="","",'5.洗い替え職能給表'!H93)</f>
        <v>194110</v>
      </c>
      <c r="AC15" s="264">
        <f>IF('5.洗い替え職能給表'!I93="","",'5.洗い替え職能給表'!I93)</f>
        <v>191360</v>
      </c>
      <c r="AD15" s="447">
        <f>IF('5.洗い替え職能給表'!E113="","",'5.洗い替え職能給表'!E113)</f>
        <v>231860</v>
      </c>
      <c r="AE15" s="448">
        <f>IF('5.洗い替え職能給表'!F113="","",'5.洗い替え職能給表'!F113)</f>
        <v>229110</v>
      </c>
      <c r="AF15" s="448">
        <f>IF('5.洗い替え職能給表'!G113="","",'5.洗い替え職能給表'!G113)</f>
        <v>226360</v>
      </c>
      <c r="AG15" s="448">
        <f>IF('5.洗い替え職能給表'!H113="","",'5.洗い替え職能給表'!H113)</f>
        <v>223610</v>
      </c>
      <c r="AH15" s="449">
        <f>IF('5.洗い替え職能給表'!I113="","",'5.洗い替え職能給表'!I113)</f>
        <v>220860</v>
      </c>
      <c r="AI15" s="447">
        <f>IF('5.洗い替え職能給表'!E143="","",'5.洗い替え職能給表'!E143)</f>
        <v>271860</v>
      </c>
      <c r="AJ15" s="448">
        <f>IF('5.洗い替え職能給表'!F143="","",'5.洗い替え職能給表'!F143)</f>
        <v>268860</v>
      </c>
      <c r="AK15" s="448">
        <f>IF('5.洗い替え職能給表'!G143="","",'5.洗い替え職能給表'!G143)</f>
        <v>265860</v>
      </c>
      <c r="AL15" s="448">
        <f>IF('5.洗い替え職能給表'!H143="","",'5.洗い替え職能給表'!H143)</f>
        <v>262860</v>
      </c>
      <c r="AM15" s="449">
        <f>IF('5.洗い替え職能給表'!I143="","",'5.洗い替え職能給表'!I143)</f>
        <v>259860</v>
      </c>
      <c r="AN15" s="447">
        <f>IF('5.洗い替え職能給表'!E173="","",'5.洗い替え職能給表'!E173)</f>
        <v>312860</v>
      </c>
      <c r="AO15" s="448">
        <f>IF('5.洗い替え職能給表'!F173="","",'5.洗い替え職能給表'!F173)</f>
        <v>309860</v>
      </c>
      <c r="AP15" s="448">
        <f>IF('5.洗い替え職能給表'!G173="","",'5.洗い替え職能給表'!G173)</f>
        <v>306860</v>
      </c>
      <c r="AQ15" s="448">
        <f>IF('5.洗い替え職能給表'!H173="","",'5.洗い替え職能給表'!H173)</f>
        <v>303860</v>
      </c>
      <c r="AR15" s="449">
        <f>IF('5.洗い替え職能給表'!I173="","",'5.洗い替え職能給表'!I173)</f>
        <v>300860</v>
      </c>
      <c r="AS15" s="447">
        <f>IF('5.洗い替え職能給表'!E203="","",'5.洗い替え職能給表'!E203)</f>
        <v>368360</v>
      </c>
      <c r="AT15" s="448">
        <f>IF('5.洗い替え職能給表'!F203="","",'5.洗い替え職能給表'!F203)</f>
        <v>365110</v>
      </c>
      <c r="AU15" s="448">
        <f>IF('5.洗い替え職能給表'!G203="","",'5.洗い替え職能給表'!G203)</f>
        <v>361860</v>
      </c>
      <c r="AV15" s="448">
        <f>IF('5.洗い替え職能給表'!H203="","",'5.洗い替え職能給表'!H203)</f>
        <v>358610</v>
      </c>
      <c r="AW15" s="449">
        <f>IF('5.洗い替え職能給表'!I203="","",'5.洗い替え職能給表'!I203)</f>
        <v>355360</v>
      </c>
    </row>
    <row r="16" spans="1:49" ht="14.4" customHeight="1" x14ac:dyDescent="0.2">
      <c r="A16" s="388"/>
      <c r="B16" s="389"/>
      <c r="C16" s="256">
        <v>11</v>
      </c>
      <c r="D16" s="259">
        <v>10</v>
      </c>
      <c r="E16" s="197" t="str">
        <f>IF('5.洗い替え職能給表'!E14="","",'5.洗い替え職能給表'!E14)</f>
        <v/>
      </c>
      <c r="F16" s="198" t="str">
        <f>IF('5.洗い替え職能給表'!F14="","",'5.洗い替え職能給表'!F14)</f>
        <v/>
      </c>
      <c r="G16" s="198" t="str">
        <f>IF('5.洗い替え職能給表'!G14="","",'5.洗い替え職能給表'!G14)</f>
        <v/>
      </c>
      <c r="H16" s="198" t="str">
        <f>IF('5.洗い替え職能給表'!H14="","",'5.洗い替え職能給表'!H14)</f>
        <v/>
      </c>
      <c r="I16" s="199" t="str">
        <f>IF('5.洗い替え職能給表'!I14="","",'5.洗い替え職能給表'!I14)</f>
        <v/>
      </c>
      <c r="J16" s="197" t="str">
        <f>IF('5.洗い替え職能給表'!E34="","",'5.洗い替え職能給表'!E34)</f>
        <v/>
      </c>
      <c r="K16" s="198" t="str">
        <f>IF('5.洗い替え職能給表'!F34="","",'5.洗い替え職能給表'!F34)</f>
        <v/>
      </c>
      <c r="L16" s="198" t="str">
        <f>IF('5.洗い替え職能給表'!G34="","",'5.洗い替え職能給表'!G34)</f>
        <v/>
      </c>
      <c r="M16" s="198" t="str">
        <f>IF('5.洗い替え職能給表'!H34="","",'5.洗い替え職能給表'!H34)</f>
        <v/>
      </c>
      <c r="N16" s="198" t="str">
        <f>IF('5.洗い替え職能給表'!I34="","",'5.洗い替え職能給表'!I34)</f>
        <v/>
      </c>
      <c r="O16" s="447">
        <f>IF('5.洗い替え職能給表'!E54="","",'5.洗い替え職能給表'!E54)</f>
        <v>149360</v>
      </c>
      <c r="P16" s="448">
        <f>IF('5.洗い替え職能給表'!F54="","",'5.洗い替え職能給表'!F54)</f>
        <v>148110</v>
      </c>
      <c r="Q16" s="448">
        <f>IF('5.洗い替え職能給表'!G54="","",'5.洗い替え職能給表'!G54)</f>
        <v>146860</v>
      </c>
      <c r="R16" s="448">
        <f>IF('5.洗い替え職能給表'!H54="","",'5.洗い替え職能給表'!H54)</f>
        <v>145610</v>
      </c>
      <c r="S16" s="448">
        <f>IF('5.洗い替え職能給表'!I54="","",'5.洗い替え職能給表'!I54)</f>
        <v>144360</v>
      </c>
      <c r="T16" s="447">
        <f>IF('5.洗い替え職能給表'!E74="","",'5.洗い替え職能給表'!E74)</f>
        <v>170860</v>
      </c>
      <c r="U16" s="448">
        <f>IF('5.洗い替え職能給表'!F74="","",'5.洗い替え職能給表'!F74)</f>
        <v>169610</v>
      </c>
      <c r="V16" s="448">
        <f>IF('5.洗い替え職能給表'!G74="","",'5.洗い替え職能給表'!G74)</f>
        <v>168360</v>
      </c>
      <c r="W16" s="448">
        <f>IF('5.洗い替え職能給表'!H74="","",'5.洗い替え職能給表'!H74)</f>
        <v>167110</v>
      </c>
      <c r="X16" s="448">
        <f>IF('5.洗い替え職能給表'!I74="","",'5.洗い替え職能給表'!I74)</f>
        <v>165860</v>
      </c>
      <c r="Y16" s="447">
        <f>IF('5.洗い替え職能給表'!E94="","",'5.洗い替え職能給表'!E94)</f>
        <v>202370</v>
      </c>
      <c r="Z16" s="448">
        <f>IF('5.洗い替え職能給表'!F94="","",'5.洗い替え職能給表'!F94)</f>
        <v>200990</v>
      </c>
      <c r="AA16" s="448">
        <f>IF('5.洗い替え職能給表'!G94="","",'5.洗い替え職能給表'!G94)</f>
        <v>199610</v>
      </c>
      <c r="AB16" s="448">
        <f>IF('5.洗い替え職能給表'!H94="","",'5.洗い替え職能給表'!H94)</f>
        <v>198230</v>
      </c>
      <c r="AC16" s="264">
        <f>IF('5.洗い替え職能給表'!I94="","",'5.洗い替え職能給表'!I94)</f>
        <v>196850</v>
      </c>
      <c r="AD16" s="447">
        <f>IF('5.洗い替え職能給表'!E114="","",'5.洗い替え職能給表'!E114)</f>
        <v>237360</v>
      </c>
      <c r="AE16" s="448">
        <f>IF('5.洗い替え職能給表'!F114="","",'5.洗い替え職能給表'!F114)</f>
        <v>234610</v>
      </c>
      <c r="AF16" s="448">
        <f>IF('5.洗い替え職能給表'!G114="","",'5.洗い替え職能給表'!G114)</f>
        <v>231860</v>
      </c>
      <c r="AG16" s="448">
        <f>IF('5.洗い替え職能給表'!H114="","",'5.洗い替え職能給表'!H114)</f>
        <v>229110</v>
      </c>
      <c r="AH16" s="449">
        <f>IF('5.洗い替え職能給表'!I114="","",'5.洗い替え職能給表'!I114)</f>
        <v>226360</v>
      </c>
      <c r="AI16" s="447">
        <f>IF('5.洗い替え職能給表'!E144="","",'5.洗い替え職能給表'!E144)</f>
        <v>277860</v>
      </c>
      <c r="AJ16" s="448">
        <f>IF('5.洗い替え職能給表'!F144="","",'5.洗い替え職能給表'!F144)</f>
        <v>274860</v>
      </c>
      <c r="AK16" s="448">
        <f>IF('5.洗い替え職能給表'!G144="","",'5.洗い替え職能給表'!G144)</f>
        <v>271860</v>
      </c>
      <c r="AL16" s="448">
        <f>IF('5.洗い替え職能給表'!H144="","",'5.洗い替え職能給表'!H144)</f>
        <v>268860</v>
      </c>
      <c r="AM16" s="449">
        <f>IF('5.洗い替え職能給表'!I144="","",'5.洗い替え職能給表'!I144)</f>
        <v>265860</v>
      </c>
      <c r="AN16" s="447">
        <f>IF('5.洗い替え職能給表'!E174="","",'5.洗い替え職能給表'!E174)</f>
        <v>318860</v>
      </c>
      <c r="AO16" s="448">
        <f>IF('5.洗い替え職能給表'!F174="","",'5.洗い替え職能給表'!F174)</f>
        <v>315860</v>
      </c>
      <c r="AP16" s="448">
        <f>IF('5.洗い替え職能給表'!G174="","",'5.洗い替え職能給表'!G174)</f>
        <v>312860</v>
      </c>
      <c r="AQ16" s="448">
        <f>IF('5.洗い替え職能給表'!H174="","",'5.洗い替え職能給表'!H174)</f>
        <v>309860</v>
      </c>
      <c r="AR16" s="449">
        <f>IF('5.洗い替え職能給表'!I174="","",'5.洗い替え職能給表'!I174)</f>
        <v>306860</v>
      </c>
      <c r="AS16" s="447">
        <f>IF('5.洗い替え職能給表'!E204="","",'5.洗い替え職能給表'!E204)</f>
        <v>374860</v>
      </c>
      <c r="AT16" s="448">
        <f>IF('5.洗い替え職能給表'!F204="","",'5.洗い替え職能給表'!F204)</f>
        <v>371610</v>
      </c>
      <c r="AU16" s="448">
        <f>IF('5.洗い替え職能給表'!G204="","",'5.洗い替え職能給表'!G204)</f>
        <v>368360</v>
      </c>
      <c r="AV16" s="448">
        <f>IF('5.洗い替え職能給表'!H204="","",'5.洗い替え職能給表'!H204)</f>
        <v>365110</v>
      </c>
      <c r="AW16" s="449">
        <f>IF('5.洗い替え職能給表'!I204="","",'5.洗い替え職能給表'!I204)</f>
        <v>361860</v>
      </c>
    </row>
    <row r="17" spans="1:49" ht="14.4" customHeight="1" x14ac:dyDescent="0.2">
      <c r="A17" s="388"/>
      <c r="B17" s="389"/>
      <c r="C17" s="256">
        <v>12</v>
      </c>
      <c r="D17" s="259">
        <v>11</v>
      </c>
      <c r="E17" s="197" t="str">
        <f>IF('5.洗い替え職能給表'!E15="","",'5.洗い替え職能給表'!E15)</f>
        <v/>
      </c>
      <c r="F17" s="198" t="str">
        <f>IF('5.洗い替え職能給表'!F15="","",'5.洗い替え職能給表'!F15)</f>
        <v/>
      </c>
      <c r="G17" s="198" t="str">
        <f>IF('5.洗い替え職能給表'!G15="","",'5.洗い替え職能給表'!G15)</f>
        <v/>
      </c>
      <c r="H17" s="198" t="str">
        <f>IF('5.洗い替え職能給表'!H15="","",'5.洗い替え職能給表'!H15)</f>
        <v/>
      </c>
      <c r="I17" s="199" t="str">
        <f>IF('5.洗い替え職能給表'!I15="","",'5.洗い替え職能給表'!I15)</f>
        <v/>
      </c>
      <c r="J17" s="197" t="str">
        <f>IF('5.洗い替え職能給表'!E35="","",'5.洗い替え職能給表'!E35)</f>
        <v/>
      </c>
      <c r="K17" s="198" t="str">
        <f>IF('5.洗い替え職能給表'!F35="","",'5.洗い替え職能給表'!F35)</f>
        <v/>
      </c>
      <c r="L17" s="198" t="str">
        <f>IF('5.洗い替え職能給表'!G35="","",'5.洗い替え職能給表'!G35)</f>
        <v/>
      </c>
      <c r="M17" s="198" t="str">
        <f>IF('5.洗い替え職能給表'!H35="","",'5.洗い替え職能給表'!H35)</f>
        <v/>
      </c>
      <c r="N17" s="198" t="str">
        <f>IF('5.洗い替え職能給表'!I35="","",'5.洗い替え職能給表'!I35)</f>
        <v/>
      </c>
      <c r="O17" s="447">
        <f>IF('5.洗い替え職能給表'!E55="","",'5.洗い替え職能給表'!E55)</f>
        <v>151860</v>
      </c>
      <c r="P17" s="448">
        <f>IF('5.洗い替え職能給表'!F55="","",'5.洗い替え職能給表'!F55)</f>
        <v>150610</v>
      </c>
      <c r="Q17" s="448">
        <f>IF('5.洗い替え職能給表'!G55="","",'5.洗い替え職能給表'!G55)</f>
        <v>149360</v>
      </c>
      <c r="R17" s="448">
        <f>IF('5.洗い替え職能給表'!H55="","",'5.洗い替え職能給表'!H55)</f>
        <v>148110</v>
      </c>
      <c r="S17" s="448">
        <f>IF('5.洗い替え職能給表'!I55="","",'5.洗い替え職能給表'!I55)</f>
        <v>146860</v>
      </c>
      <c r="T17" s="447">
        <f>IF('5.洗い替え職能給表'!E75="","",'5.洗い替え職能給表'!E75)</f>
        <v>173360</v>
      </c>
      <c r="U17" s="448">
        <f>IF('5.洗い替え職能給表'!F75="","",'5.洗い替え職能給表'!F75)</f>
        <v>172110</v>
      </c>
      <c r="V17" s="448">
        <f>IF('5.洗い替え職能給表'!G75="","",'5.洗い替え職能給表'!G75)</f>
        <v>170860</v>
      </c>
      <c r="W17" s="448">
        <f>IF('5.洗い替え職能給表'!H75="","",'5.洗い替え職能給表'!H75)</f>
        <v>169610</v>
      </c>
      <c r="X17" s="448">
        <f>IF('5.洗い替え職能給表'!I75="","",'5.洗い替え職能給表'!I75)</f>
        <v>168360</v>
      </c>
      <c r="Y17" s="447">
        <f>IF('5.洗い替え職能給表'!E95="","",'5.洗い替え職能給表'!E95)</f>
        <v>205120</v>
      </c>
      <c r="Z17" s="448">
        <f>IF('5.洗い替え職能給表'!F95="","",'5.洗い替え職能給表'!F95)</f>
        <v>203740</v>
      </c>
      <c r="AA17" s="448">
        <f>IF('5.洗い替え職能給表'!G95="","",'5.洗い替え職能給表'!G95)</f>
        <v>202360</v>
      </c>
      <c r="AB17" s="448">
        <f>IF('5.洗い替え職能給表'!H95="","",'5.洗い替え職能給表'!H95)</f>
        <v>200980</v>
      </c>
      <c r="AC17" s="264">
        <f>IF('5.洗い替え職能給表'!I95="","",'5.洗い替え職能給表'!I95)</f>
        <v>199600</v>
      </c>
      <c r="AD17" s="447">
        <f>IF('5.洗い替え職能給表'!E115="","",'5.洗い替え職能給表'!E115)</f>
        <v>242860</v>
      </c>
      <c r="AE17" s="448">
        <f>IF('5.洗い替え職能給表'!F115="","",'5.洗い替え職能給表'!F115)</f>
        <v>240110</v>
      </c>
      <c r="AF17" s="448">
        <f>IF('5.洗い替え職能給表'!G115="","",'5.洗い替え職能給表'!G115)</f>
        <v>237360</v>
      </c>
      <c r="AG17" s="448">
        <f>IF('5.洗い替え職能給表'!H115="","",'5.洗い替え職能給表'!H115)</f>
        <v>234610</v>
      </c>
      <c r="AH17" s="449">
        <f>IF('5.洗い替え職能給表'!I115="","",'5.洗い替え職能給表'!I115)</f>
        <v>231860</v>
      </c>
      <c r="AI17" s="447">
        <f>IF('5.洗い替え職能給表'!E145="","",'5.洗い替え職能給表'!E145)</f>
        <v>283860</v>
      </c>
      <c r="AJ17" s="448">
        <f>IF('5.洗い替え職能給表'!F145="","",'5.洗い替え職能給表'!F145)</f>
        <v>280860</v>
      </c>
      <c r="AK17" s="448">
        <f>IF('5.洗い替え職能給表'!G145="","",'5.洗い替え職能給表'!G145)</f>
        <v>277860</v>
      </c>
      <c r="AL17" s="448">
        <f>IF('5.洗い替え職能給表'!H145="","",'5.洗い替え職能給表'!H145)</f>
        <v>274860</v>
      </c>
      <c r="AM17" s="449">
        <f>IF('5.洗い替え職能給表'!I145="","",'5.洗い替え職能給表'!I145)</f>
        <v>271860</v>
      </c>
      <c r="AN17" s="447">
        <f>IF('5.洗い替え職能給表'!E175="","",'5.洗い替え職能給表'!E175)</f>
        <v>324860</v>
      </c>
      <c r="AO17" s="448">
        <f>IF('5.洗い替え職能給表'!F175="","",'5.洗い替え職能給表'!F175)</f>
        <v>321860</v>
      </c>
      <c r="AP17" s="448">
        <f>IF('5.洗い替え職能給表'!G175="","",'5.洗い替え職能給表'!G175)</f>
        <v>318860</v>
      </c>
      <c r="AQ17" s="448">
        <f>IF('5.洗い替え職能給表'!H175="","",'5.洗い替え職能給表'!H175)</f>
        <v>315860</v>
      </c>
      <c r="AR17" s="449">
        <f>IF('5.洗い替え職能給表'!I175="","",'5.洗い替え職能給表'!I175)</f>
        <v>312860</v>
      </c>
      <c r="AS17" s="447">
        <f>IF('5.洗い替え職能給表'!E205="","",'5.洗い替え職能給表'!E205)</f>
        <v>381360</v>
      </c>
      <c r="AT17" s="448">
        <f>IF('5.洗い替え職能給表'!F205="","",'5.洗い替え職能給表'!F205)</f>
        <v>378110</v>
      </c>
      <c r="AU17" s="448">
        <f>IF('5.洗い替え職能給表'!G205="","",'5.洗い替え職能給表'!G205)</f>
        <v>374860</v>
      </c>
      <c r="AV17" s="448">
        <f>IF('5.洗い替え職能給表'!H205="","",'5.洗い替え職能給表'!H205)</f>
        <v>371610</v>
      </c>
      <c r="AW17" s="449">
        <f>IF('5.洗い替え職能給表'!I205="","",'5.洗い替え職能給表'!I205)</f>
        <v>368360</v>
      </c>
    </row>
    <row r="18" spans="1:49" ht="14.4" customHeight="1" x14ac:dyDescent="0.2">
      <c r="A18" s="388"/>
      <c r="B18" s="389"/>
      <c r="C18" s="256">
        <v>13</v>
      </c>
      <c r="D18" s="259">
        <v>12</v>
      </c>
      <c r="E18" s="197" t="str">
        <f>IF('5.洗い替え職能給表'!E16="","",'5.洗い替え職能給表'!E16)</f>
        <v/>
      </c>
      <c r="F18" s="198" t="str">
        <f>IF('5.洗い替え職能給表'!F16="","",'5.洗い替え職能給表'!F16)</f>
        <v/>
      </c>
      <c r="G18" s="198" t="str">
        <f>IF('5.洗い替え職能給表'!G16="","",'5.洗い替え職能給表'!G16)</f>
        <v/>
      </c>
      <c r="H18" s="198" t="str">
        <f>IF('5.洗い替え職能給表'!H16="","",'5.洗い替え職能給表'!H16)</f>
        <v/>
      </c>
      <c r="I18" s="199" t="str">
        <f>IF('5.洗い替え職能給表'!I16="","",'5.洗い替え職能給表'!I16)</f>
        <v/>
      </c>
      <c r="J18" s="197" t="str">
        <f>IF('5.洗い替え職能給表'!E36="","",'5.洗い替え職能給表'!E36)</f>
        <v/>
      </c>
      <c r="K18" s="198" t="str">
        <f>IF('5.洗い替え職能給表'!F36="","",'5.洗い替え職能給表'!F36)</f>
        <v/>
      </c>
      <c r="L18" s="198" t="str">
        <f>IF('5.洗い替え職能給表'!G36="","",'5.洗い替え職能給表'!G36)</f>
        <v/>
      </c>
      <c r="M18" s="198" t="str">
        <f>IF('5.洗い替え職能給表'!H36="","",'5.洗い替え職能給表'!H36)</f>
        <v/>
      </c>
      <c r="N18" s="198" t="str">
        <f>IF('5.洗い替え職能給表'!I36="","",'5.洗い替え職能給表'!I36)</f>
        <v/>
      </c>
      <c r="O18" s="447">
        <f>IF('5.洗い替え職能給表'!E56="","",'5.洗い替え職能給表'!E56)</f>
        <v>154360</v>
      </c>
      <c r="P18" s="448">
        <f>IF('5.洗い替え職能給表'!F56="","",'5.洗い替え職能給表'!F56)</f>
        <v>153110</v>
      </c>
      <c r="Q18" s="448">
        <f>IF('5.洗い替え職能給表'!G56="","",'5.洗い替え職能給表'!G56)</f>
        <v>151860</v>
      </c>
      <c r="R18" s="448">
        <f>IF('5.洗い替え職能給表'!H56="","",'5.洗い替え職能給表'!H56)</f>
        <v>150610</v>
      </c>
      <c r="S18" s="448">
        <f>IF('5.洗い替え職能給表'!I56="","",'5.洗い替え職能給表'!I56)</f>
        <v>149360</v>
      </c>
      <c r="T18" s="447">
        <f>IF('5.洗い替え職能給表'!E76="","",'5.洗い替え職能給表'!E76)</f>
        <v>175860</v>
      </c>
      <c r="U18" s="448">
        <f>IF('5.洗い替え職能給表'!F76="","",'5.洗い替え職能給表'!F76)</f>
        <v>174610</v>
      </c>
      <c r="V18" s="448">
        <f>IF('5.洗い替え職能給表'!G76="","",'5.洗い替え職能給表'!G76)</f>
        <v>173360</v>
      </c>
      <c r="W18" s="448">
        <f>IF('5.洗い替え職能給表'!H76="","",'5.洗い替え職能給表'!H76)</f>
        <v>172110</v>
      </c>
      <c r="X18" s="448">
        <f>IF('5.洗い替え職能給表'!I76="","",'5.洗い替え職能給表'!I76)</f>
        <v>170860</v>
      </c>
      <c r="Y18" s="447">
        <f>IF('5.洗い替え職能給表'!E96="","",'5.洗い替え職能給表'!E96)</f>
        <v>207870</v>
      </c>
      <c r="Z18" s="448">
        <f>IF('5.洗い替え職能給表'!F96="","",'5.洗い替え職能給表'!F96)</f>
        <v>206490</v>
      </c>
      <c r="AA18" s="448">
        <f>IF('5.洗い替え職能給表'!G96="","",'5.洗い替え職能給表'!G96)</f>
        <v>205110</v>
      </c>
      <c r="AB18" s="448">
        <f>IF('5.洗い替え職能給表'!H96="","",'5.洗い替え職能給表'!H96)</f>
        <v>203730</v>
      </c>
      <c r="AC18" s="264">
        <f>IF('5.洗い替え職能給表'!I96="","",'5.洗い替え職能給表'!I96)</f>
        <v>202350</v>
      </c>
      <c r="AD18" s="447">
        <f>IF('5.洗い替え職能給表'!E116="","",'5.洗い替え職能給表'!E116)</f>
        <v>242870</v>
      </c>
      <c r="AE18" s="448">
        <f>IF('5.洗い替え職能給表'!F116="","",'5.洗い替え職能給表'!F116)</f>
        <v>241490</v>
      </c>
      <c r="AF18" s="448">
        <f>IF('5.洗い替え職能給表'!G116="","",'5.洗い替え職能給表'!G116)</f>
        <v>240110</v>
      </c>
      <c r="AG18" s="448">
        <f>IF('5.洗い替え職能給表'!H116="","",'5.洗い替え職能給表'!H116)</f>
        <v>238730</v>
      </c>
      <c r="AH18" s="449">
        <f>IF('5.洗い替え職能給表'!I116="","",'5.洗い替え職能給表'!I116)</f>
        <v>237350</v>
      </c>
      <c r="AI18" s="447">
        <f>IF('5.洗い替え職能給表'!E146="","",'5.洗い替え職能給表'!E146)</f>
        <v>283860</v>
      </c>
      <c r="AJ18" s="448">
        <f>IF('5.洗い替え職能給表'!F146="","",'5.洗い替え職能給表'!F146)</f>
        <v>282360</v>
      </c>
      <c r="AK18" s="448">
        <f>IF('5.洗い替え職能給表'!G146="","",'5.洗い替え職能給表'!G146)</f>
        <v>280860</v>
      </c>
      <c r="AL18" s="448">
        <f>IF('5.洗い替え職能給表'!H146="","",'5.洗い替え職能給表'!H146)</f>
        <v>279360</v>
      </c>
      <c r="AM18" s="449">
        <f>IF('5.洗い替え職能給表'!I146="","",'5.洗い替え職能給表'!I146)</f>
        <v>277860</v>
      </c>
      <c r="AN18" s="447">
        <f>IF('5.洗い替え職能給表'!E176="","",'5.洗い替え職能給表'!E176)</f>
        <v>330860</v>
      </c>
      <c r="AO18" s="448">
        <f>IF('5.洗い替え職能給表'!F176="","",'5.洗い替え職能給表'!F176)</f>
        <v>327860</v>
      </c>
      <c r="AP18" s="448">
        <f>IF('5.洗い替え職能給表'!G176="","",'5.洗い替え職能給表'!G176)</f>
        <v>324860</v>
      </c>
      <c r="AQ18" s="448">
        <f>IF('5.洗い替え職能給表'!H176="","",'5.洗い替え職能給表'!H176)</f>
        <v>321860</v>
      </c>
      <c r="AR18" s="449">
        <f>IF('5.洗い替え職能給表'!I176="","",'5.洗い替え職能給表'!I176)</f>
        <v>318860</v>
      </c>
      <c r="AS18" s="447">
        <f>IF('5.洗い替え職能給表'!E206="","",'5.洗い替え職能給表'!E206)</f>
        <v>387860</v>
      </c>
      <c r="AT18" s="448">
        <f>IF('5.洗い替え職能給表'!F206="","",'5.洗い替え職能給表'!F206)</f>
        <v>384610</v>
      </c>
      <c r="AU18" s="448">
        <f>IF('5.洗い替え職能給表'!G206="","",'5.洗い替え職能給表'!G206)</f>
        <v>381360</v>
      </c>
      <c r="AV18" s="448">
        <f>IF('5.洗い替え職能給表'!H206="","",'5.洗い替え職能給表'!H206)</f>
        <v>378110</v>
      </c>
      <c r="AW18" s="449">
        <f>IF('5.洗い替え職能給表'!I206="","",'5.洗い替え職能給表'!I206)</f>
        <v>374860</v>
      </c>
    </row>
    <row r="19" spans="1:49" ht="14.4" customHeight="1" x14ac:dyDescent="0.2">
      <c r="A19" s="388"/>
      <c r="B19" s="389"/>
      <c r="C19" s="256">
        <v>14</v>
      </c>
      <c r="D19" s="259">
        <v>13</v>
      </c>
      <c r="E19" s="197" t="str">
        <f>IF('5.洗い替え職能給表'!E17="","",'5.洗い替え職能給表'!E17)</f>
        <v/>
      </c>
      <c r="F19" s="198" t="str">
        <f>IF('5.洗い替え職能給表'!F17="","",'5.洗い替え職能給表'!F17)</f>
        <v/>
      </c>
      <c r="G19" s="198" t="str">
        <f>IF('5.洗い替え職能給表'!G17="","",'5.洗い替え職能給表'!G17)</f>
        <v/>
      </c>
      <c r="H19" s="198" t="str">
        <f>IF('5.洗い替え職能給表'!H17="","",'5.洗い替え職能給表'!H17)</f>
        <v/>
      </c>
      <c r="I19" s="199" t="str">
        <f>IF('5.洗い替え職能給表'!I17="","",'5.洗い替え職能給表'!I17)</f>
        <v/>
      </c>
      <c r="J19" s="197" t="str">
        <f>IF('5.洗い替え職能給表'!E37="","",'5.洗い替え職能給表'!E37)</f>
        <v/>
      </c>
      <c r="K19" s="198" t="str">
        <f>IF('5.洗い替え職能給表'!F37="","",'5.洗い替え職能給表'!F37)</f>
        <v/>
      </c>
      <c r="L19" s="198" t="str">
        <f>IF('5.洗い替え職能給表'!G37="","",'5.洗い替え職能給表'!G37)</f>
        <v/>
      </c>
      <c r="M19" s="198" t="str">
        <f>IF('5.洗い替え職能給表'!H37="","",'5.洗い替え職能給表'!H37)</f>
        <v/>
      </c>
      <c r="N19" s="198" t="str">
        <f>IF('5.洗い替え職能給表'!I37="","",'5.洗い替え職能給表'!I37)</f>
        <v/>
      </c>
      <c r="O19" s="447">
        <f>IF('5.洗い替え職能給表'!E57="","",'5.洗い替え職能給表'!E57)</f>
        <v>156860</v>
      </c>
      <c r="P19" s="448">
        <f>IF('5.洗い替え職能給表'!F57="","",'5.洗い替え職能給表'!F57)</f>
        <v>155610</v>
      </c>
      <c r="Q19" s="448">
        <f>IF('5.洗い替え職能給表'!G57="","",'5.洗い替え職能給表'!G57)</f>
        <v>154360</v>
      </c>
      <c r="R19" s="448">
        <f>IF('5.洗い替え職能給表'!H57="","",'5.洗い替え職能給表'!H57)</f>
        <v>153110</v>
      </c>
      <c r="S19" s="448">
        <f>IF('5.洗い替え職能給表'!I57="","",'5.洗い替え職能給表'!I57)</f>
        <v>151860</v>
      </c>
      <c r="T19" s="447">
        <f>IF('5.洗い替え職能給表'!E77="","",'5.洗い替え職能給表'!E77)</f>
        <v>178360</v>
      </c>
      <c r="U19" s="448">
        <f>IF('5.洗い替え職能給表'!F77="","",'5.洗い替え職能給表'!F77)</f>
        <v>177110</v>
      </c>
      <c r="V19" s="448">
        <f>IF('5.洗い替え職能給表'!G77="","",'5.洗い替え職能給表'!G77)</f>
        <v>175860</v>
      </c>
      <c r="W19" s="448">
        <f>IF('5.洗い替え職能給表'!H77="","",'5.洗い替え職能給表'!H77)</f>
        <v>174610</v>
      </c>
      <c r="X19" s="448">
        <f>IF('5.洗い替え職能給表'!I77="","",'5.洗い替え職能給表'!I77)</f>
        <v>173360</v>
      </c>
      <c r="Y19" s="447">
        <f>IF('5.洗い替え職能給表'!E97="","",'5.洗い替え職能給表'!E97)</f>
        <v>210620</v>
      </c>
      <c r="Z19" s="448">
        <f>IF('5.洗い替え職能給表'!F97="","",'5.洗い替え職能給表'!F97)</f>
        <v>209240</v>
      </c>
      <c r="AA19" s="448">
        <f>IF('5.洗い替え職能給表'!G97="","",'5.洗い替え職能給表'!G97)</f>
        <v>207860</v>
      </c>
      <c r="AB19" s="448">
        <f>IF('5.洗い替え職能給表'!H97="","",'5.洗い替え職能給表'!H97)</f>
        <v>206480</v>
      </c>
      <c r="AC19" s="264">
        <f>IF('5.洗い替え職能給表'!I97="","",'5.洗い替え職能給表'!I97)</f>
        <v>205100</v>
      </c>
      <c r="AD19" s="447">
        <f>IF('5.洗い替え職能給表'!E117="","",'5.洗い替え職能給表'!E117)</f>
        <v>245620</v>
      </c>
      <c r="AE19" s="448">
        <f>IF('5.洗い替え職能給表'!F117="","",'5.洗い替え職能給表'!F117)</f>
        <v>244240</v>
      </c>
      <c r="AF19" s="448">
        <f>IF('5.洗い替え職能給表'!G117="","",'5.洗い替え職能給表'!G117)</f>
        <v>242860</v>
      </c>
      <c r="AG19" s="448">
        <f>IF('5.洗い替え職能給表'!H117="","",'5.洗い替え職能給表'!H117)</f>
        <v>241480</v>
      </c>
      <c r="AH19" s="449">
        <f>IF('5.洗い替え職能給表'!I117="","",'5.洗い替え職能給表'!I117)</f>
        <v>240100</v>
      </c>
      <c r="AI19" s="447">
        <f>IF('5.洗い替え職能給表'!E147="","",'5.洗い替え職能給表'!E147)</f>
        <v>286860</v>
      </c>
      <c r="AJ19" s="448">
        <f>IF('5.洗い替え職能給表'!F147="","",'5.洗い替え職能給表'!F147)</f>
        <v>285360</v>
      </c>
      <c r="AK19" s="448">
        <f>IF('5.洗い替え職能給表'!G147="","",'5.洗い替え職能給表'!G147)</f>
        <v>283860</v>
      </c>
      <c r="AL19" s="448">
        <f>IF('5.洗い替え職能給表'!H147="","",'5.洗い替え職能給表'!H147)</f>
        <v>282360</v>
      </c>
      <c r="AM19" s="449">
        <f>IF('5.洗い替え職能給表'!I147="","",'5.洗い替え職能給表'!I147)</f>
        <v>280860</v>
      </c>
      <c r="AN19" s="447">
        <f>IF('5.洗い替え職能給表'!E177="","",'5.洗い替え職能給表'!E177)</f>
        <v>336860</v>
      </c>
      <c r="AO19" s="448">
        <f>IF('5.洗い替え職能給表'!F177="","",'5.洗い替え職能給表'!F177)</f>
        <v>333860</v>
      </c>
      <c r="AP19" s="448">
        <f>IF('5.洗い替え職能給表'!G177="","",'5.洗い替え職能給表'!G177)</f>
        <v>330860</v>
      </c>
      <c r="AQ19" s="448">
        <f>IF('5.洗い替え職能給表'!H177="","",'5.洗い替え職能給表'!H177)</f>
        <v>327860</v>
      </c>
      <c r="AR19" s="449">
        <f>IF('5.洗い替え職能給表'!I177="","",'5.洗い替え職能給表'!I177)</f>
        <v>324860</v>
      </c>
      <c r="AS19" s="447">
        <f>IF('5.洗い替え職能給表'!E207="","",'5.洗い替え職能給表'!E207)</f>
        <v>394360</v>
      </c>
      <c r="AT19" s="448">
        <f>IF('5.洗い替え職能給表'!F207="","",'5.洗い替え職能給表'!F207)</f>
        <v>391110</v>
      </c>
      <c r="AU19" s="448">
        <f>IF('5.洗い替え職能給表'!G207="","",'5.洗い替え職能給表'!G207)</f>
        <v>387860</v>
      </c>
      <c r="AV19" s="448">
        <f>IF('5.洗い替え職能給表'!H207="","",'5.洗い替え職能給表'!H207)</f>
        <v>384610</v>
      </c>
      <c r="AW19" s="449">
        <f>IF('5.洗い替え職能給表'!I207="","",'5.洗い替え職能給表'!I207)</f>
        <v>381360</v>
      </c>
    </row>
    <row r="20" spans="1:49" ht="14.4" customHeight="1" x14ac:dyDescent="0.2">
      <c r="A20" s="388"/>
      <c r="B20" s="389"/>
      <c r="C20" s="256">
        <v>15</v>
      </c>
      <c r="D20" s="259">
        <v>14</v>
      </c>
      <c r="E20" s="197" t="str">
        <f>IF('5.洗い替え職能給表'!E18="","",'5.洗い替え職能給表'!E18)</f>
        <v/>
      </c>
      <c r="F20" s="198" t="str">
        <f>IF('5.洗い替え職能給表'!F18="","",'5.洗い替え職能給表'!F18)</f>
        <v/>
      </c>
      <c r="G20" s="198" t="str">
        <f>IF('5.洗い替え職能給表'!G18="","",'5.洗い替え職能給表'!G18)</f>
        <v/>
      </c>
      <c r="H20" s="198" t="str">
        <f>IF('5.洗い替え職能給表'!H18="","",'5.洗い替え職能給表'!H18)</f>
        <v/>
      </c>
      <c r="I20" s="199" t="str">
        <f>IF('5.洗い替え職能給表'!I18="","",'5.洗い替え職能給表'!I18)</f>
        <v/>
      </c>
      <c r="J20" s="197" t="str">
        <f>IF('5.洗い替え職能給表'!E38="","",'5.洗い替え職能給表'!E38)</f>
        <v/>
      </c>
      <c r="K20" s="198" t="str">
        <f>IF('5.洗い替え職能給表'!F38="","",'5.洗い替え職能給表'!F38)</f>
        <v/>
      </c>
      <c r="L20" s="198" t="str">
        <f>IF('5.洗い替え職能給表'!G38="","",'5.洗い替え職能給表'!G38)</f>
        <v/>
      </c>
      <c r="M20" s="198" t="str">
        <f>IF('5.洗い替え職能給表'!H38="","",'5.洗い替え職能給表'!H38)</f>
        <v/>
      </c>
      <c r="N20" s="198" t="str">
        <f>IF('5.洗い替え職能給表'!I38="","",'5.洗い替え職能給表'!I38)</f>
        <v/>
      </c>
      <c r="O20" s="447" t="str">
        <f>IF('5.洗い替え職能給表'!E58="","",'5.洗い替え職能給表'!E58)</f>
        <v/>
      </c>
      <c r="P20" s="448" t="str">
        <f>IF('5.洗い替え職能給表'!F58="","",'5.洗い替え職能給表'!F58)</f>
        <v/>
      </c>
      <c r="Q20" s="448" t="str">
        <f>IF('5.洗い替え職能給表'!G58="","",'5.洗い替え職能給表'!G58)</f>
        <v/>
      </c>
      <c r="R20" s="448" t="str">
        <f>IF('5.洗い替え職能給表'!H58="","",'5.洗い替え職能給表'!H58)</f>
        <v/>
      </c>
      <c r="S20" s="448" t="str">
        <f>IF('5.洗い替え職能給表'!I58="","",'5.洗い替え職能給表'!I58)</f>
        <v/>
      </c>
      <c r="T20" s="447">
        <f>IF('5.洗い替え職能給表'!E78="","",'5.洗い替え職能給表'!E78)</f>
        <v>180860</v>
      </c>
      <c r="U20" s="448">
        <f>IF('5.洗い替え職能給表'!F78="","",'5.洗い替え職能給表'!F78)</f>
        <v>179610</v>
      </c>
      <c r="V20" s="448">
        <f>IF('5.洗い替え職能給表'!G78="","",'5.洗い替え職能給表'!G78)</f>
        <v>178360</v>
      </c>
      <c r="W20" s="448">
        <f>IF('5.洗い替え職能給表'!H78="","",'5.洗い替え職能給表'!H78)</f>
        <v>177110</v>
      </c>
      <c r="X20" s="448">
        <f>IF('5.洗い替え職能給表'!I78="","",'5.洗い替え職能給表'!I78)</f>
        <v>175860</v>
      </c>
      <c r="Y20" s="447">
        <f>IF('5.洗い替え職能給表'!E98="","",'5.洗い替え職能給表'!E98)</f>
        <v>213370</v>
      </c>
      <c r="Z20" s="448">
        <f>IF('5.洗い替え職能給表'!F98="","",'5.洗い替え職能給表'!F98)</f>
        <v>211990</v>
      </c>
      <c r="AA20" s="448">
        <f>IF('5.洗い替え職能給表'!G98="","",'5.洗い替え職能給表'!G98)</f>
        <v>210610</v>
      </c>
      <c r="AB20" s="448">
        <f>IF('5.洗い替え職能給表'!H98="","",'5.洗い替え職能給表'!H98)</f>
        <v>209230</v>
      </c>
      <c r="AC20" s="264">
        <f>IF('5.洗い替え職能給表'!I98="","",'5.洗い替え職能給表'!I98)</f>
        <v>207850</v>
      </c>
      <c r="AD20" s="447">
        <f>IF('5.洗い替え職能給表'!E118="","",'5.洗い替え職能給表'!E118)</f>
        <v>248370</v>
      </c>
      <c r="AE20" s="448">
        <f>IF('5.洗い替え職能給表'!F118="","",'5.洗い替え職能給表'!F118)</f>
        <v>246990</v>
      </c>
      <c r="AF20" s="448">
        <f>IF('5.洗い替え職能給表'!G118="","",'5.洗い替え職能給表'!G118)</f>
        <v>245610</v>
      </c>
      <c r="AG20" s="448">
        <f>IF('5.洗い替え職能給表'!H118="","",'5.洗い替え職能給表'!H118)</f>
        <v>244230</v>
      </c>
      <c r="AH20" s="449">
        <f>IF('5.洗い替え職能給表'!I118="","",'5.洗い替え職能給表'!I118)</f>
        <v>242850</v>
      </c>
      <c r="AI20" s="447">
        <f>IF('5.洗い替え職能給表'!E148="","",'5.洗い替え職能給表'!E148)</f>
        <v>289860</v>
      </c>
      <c r="AJ20" s="448">
        <f>IF('5.洗い替え職能給表'!F148="","",'5.洗い替え職能給表'!F148)</f>
        <v>288360</v>
      </c>
      <c r="AK20" s="448">
        <f>IF('5.洗い替え職能給表'!G148="","",'5.洗い替え職能給表'!G148)</f>
        <v>286860</v>
      </c>
      <c r="AL20" s="448">
        <f>IF('5.洗い替え職能給表'!H148="","",'5.洗い替え職能給表'!H148)</f>
        <v>285360</v>
      </c>
      <c r="AM20" s="449">
        <f>IF('5.洗い替え職能給表'!I148="","",'5.洗い替え職能給表'!I148)</f>
        <v>283860</v>
      </c>
      <c r="AN20" s="447">
        <f>IF('5.洗い替え職能給表'!E178="","",'5.洗い替え職能給表'!E178)</f>
        <v>336860</v>
      </c>
      <c r="AO20" s="448">
        <f>IF('5.洗い替え職能給表'!F178="","",'5.洗い替え職能給表'!F178)</f>
        <v>335360</v>
      </c>
      <c r="AP20" s="448">
        <f>IF('5.洗い替え職能給表'!G178="","",'5.洗い替え職能給表'!G178)</f>
        <v>333860</v>
      </c>
      <c r="AQ20" s="448">
        <f>IF('5.洗い替え職能給表'!H178="","",'5.洗い替え職能給表'!H178)</f>
        <v>332360</v>
      </c>
      <c r="AR20" s="449">
        <f>IF('5.洗い替え職能給表'!I178="","",'5.洗い替え職能給表'!I178)</f>
        <v>330860</v>
      </c>
      <c r="AS20" s="447">
        <f>IF('5.洗い替え職能給表'!E208="","",'5.洗い替え職能給表'!E208)</f>
        <v>394370</v>
      </c>
      <c r="AT20" s="448">
        <f>IF('5.洗い替え職能給表'!F208="","",'5.洗い替え職能給表'!F208)</f>
        <v>392740</v>
      </c>
      <c r="AU20" s="448">
        <f>IF('5.洗い替え職能給表'!G208="","",'5.洗い替え職能給表'!G208)</f>
        <v>391110</v>
      </c>
      <c r="AV20" s="448">
        <f>IF('5.洗い替え職能給表'!H208="","",'5.洗い替え職能給表'!H208)</f>
        <v>389480</v>
      </c>
      <c r="AW20" s="449">
        <f>IF('5.洗い替え職能給表'!I208="","",'5.洗い替え職能給表'!I208)</f>
        <v>387850</v>
      </c>
    </row>
    <row r="21" spans="1:49" ht="14.4" customHeight="1" x14ac:dyDescent="0.2">
      <c r="A21" s="388"/>
      <c r="B21" s="389"/>
      <c r="C21" s="256">
        <v>16</v>
      </c>
      <c r="D21" s="259">
        <v>15</v>
      </c>
      <c r="E21" s="197" t="str">
        <f>IF('5.洗い替え職能給表'!E19="","",'5.洗い替え職能給表'!E19)</f>
        <v/>
      </c>
      <c r="F21" s="198" t="str">
        <f>IF('5.洗い替え職能給表'!F19="","",'5.洗い替え職能給表'!F19)</f>
        <v/>
      </c>
      <c r="G21" s="198" t="str">
        <f>IF('5.洗い替え職能給表'!G19="","",'5.洗い替え職能給表'!G19)</f>
        <v/>
      </c>
      <c r="H21" s="198" t="str">
        <f>IF('5.洗い替え職能給表'!H19="","",'5.洗い替え職能給表'!H19)</f>
        <v/>
      </c>
      <c r="I21" s="199" t="str">
        <f>IF('5.洗い替え職能給表'!I19="","",'5.洗い替え職能給表'!I19)</f>
        <v/>
      </c>
      <c r="J21" s="197" t="str">
        <f>IF('5.洗い替え職能給表'!E39="","",'5.洗い替え職能給表'!E39)</f>
        <v/>
      </c>
      <c r="K21" s="198" t="str">
        <f>IF('5.洗い替え職能給表'!F39="","",'5.洗い替え職能給表'!F39)</f>
        <v/>
      </c>
      <c r="L21" s="198" t="str">
        <f>IF('5.洗い替え職能給表'!G39="","",'5.洗い替え職能給表'!G39)</f>
        <v/>
      </c>
      <c r="M21" s="198" t="str">
        <f>IF('5.洗い替え職能給表'!H39="","",'5.洗い替え職能給表'!H39)</f>
        <v/>
      </c>
      <c r="N21" s="198" t="str">
        <f>IF('5.洗い替え職能給表'!I39="","",'5.洗い替え職能給表'!I39)</f>
        <v/>
      </c>
      <c r="O21" s="447" t="str">
        <f>IF('5.洗い替え職能給表'!E59="","",'5.洗い替え職能給表'!E59)</f>
        <v/>
      </c>
      <c r="P21" s="448" t="str">
        <f>IF('5.洗い替え職能給表'!F59="","",'5.洗い替え職能給表'!F59)</f>
        <v/>
      </c>
      <c r="Q21" s="448" t="str">
        <f>IF('5.洗い替え職能給表'!G59="","",'5.洗い替え職能給表'!G59)</f>
        <v/>
      </c>
      <c r="R21" s="448" t="str">
        <f>IF('5.洗い替え職能給表'!H59="","",'5.洗い替え職能給表'!H59)</f>
        <v/>
      </c>
      <c r="S21" s="448" t="str">
        <f>IF('5.洗い替え職能給表'!I59="","",'5.洗い替え職能給表'!I59)</f>
        <v/>
      </c>
      <c r="T21" s="447">
        <f>IF('5.洗い替え職能給表'!E79="","",'5.洗い替え職能給表'!E79)</f>
        <v>183360</v>
      </c>
      <c r="U21" s="448">
        <f>IF('5.洗い替え職能給表'!F79="","",'5.洗い替え職能給表'!F79)</f>
        <v>182110</v>
      </c>
      <c r="V21" s="448">
        <f>IF('5.洗い替え職能給表'!G79="","",'5.洗い替え職能給表'!G79)</f>
        <v>180860</v>
      </c>
      <c r="W21" s="448">
        <f>IF('5.洗い替え職能給表'!H79="","",'5.洗い替え職能給表'!H79)</f>
        <v>179610</v>
      </c>
      <c r="X21" s="448">
        <f>IF('5.洗い替え職能給表'!I79="","",'5.洗い替え職能給表'!I79)</f>
        <v>178360</v>
      </c>
      <c r="Y21" s="447">
        <f>IF('5.洗い替え職能給表'!E99="","",'5.洗い替え職能給表'!E99)</f>
        <v>216120</v>
      </c>
      <c r="Z21" s="448">
        <f>IF('5.洗い替え職能給表'!F99="","",'5.洗い替え職能給表'!F99)</f>
        <v>214740</v>
      </c>
      <c r="AA21" s="448">
        <f>IF('5.洗い替え職能給表'!G99="","",'5.洗い替え職能給表'!G99)</f>
        <v>213360</v>
      </c>
      <c r="AB21" s="448">
        <f>IF('5.洗い替え職能給表'!H99="","",'5.洗い替え職能給表'!H99)</f>
        <v>211980</v>
      </c>
      <c r="AC21" s="264">
        <f>IF('5.洗い替え職能給表'!I99="","",'5.洗い替え職能給表'!I99)</f>
        <v>210600</v>
      </c>
      <c r="AD21" s="447">
        <f>IF('5.洗い替え職能給表'!E119="","",'5.洗い替え職能給表'!E119)</f>
        <v>251120</v>
      </c>
      <c r="AE21" s="448">
        <f>IF('5.洗い替え職能給表'!F119="","",'5.洗い替え職能給表'!F119)</f>
        <v>249740</v>
      </c>
      <c r="AF21" s="448">
        <f>IF('5.洗い替え職能給表'!G119="","",'5.洗い替え職能給表'!G119)</f>
        <v>248360</v>
      </c>
      <c r="AG21" s="448">
        <f>IF('5.洗い替え職能給表'!H119="","",'5.洗い替え職能給表'!H119)</f>
        <v>246980</v>
      </c>
      <c r="AH21" s="449">
        <f>IF('5.洗い替え職能給表'!I119="","",'5.洗い替え職能給表'!I119)</f>
        <v>245600</v>
      </c>
      <c r="AI21" s="447">
        <f>IF('5.洗い替え職能給表'!E149="","",'5.洗い替え職能給表'!E149)</f>
        <v>292860</v>
      </c>
      <c r="AJ21" s="448">
        <f>IF('5.洗い替え職能給表'!F149="","",'5.洗い替え職能給表'!F149)</f>
        <v>291360</v>
      </c>
      <c r="AK21" s="448">
        <f>IF('5.洗い替え職能給表'!G149="","",'5.洗い替え職能給表'!G149)</f>
        <v>289860</v>
      </c>
      <c r="AL21" s="448">
        <f>IF('5.洗い替え職能給表'!H149="","",'5.洗い替え職能給表'!H149)</f>
        <v>288360</v>
      </c>
      <c r="AM21" s="449">
        <f>IF('5.洗い替え職能給表'!I149="","",'5.洗い替え職能給表'!I149)</f>
        <v>286860</v>
      </c>
      <c r="AN21" s="447">
        <f>IF('5.洗い替え職能給表'!E179="","",'5.洗い替え職能給表'!E179)</f>
        <v>339860</v>
      </c>
      <c r="AO21" s="448">
        <f>IF('5.洗い替え職能給表'!F179="","",'5.洗い替え職能給表'!F179)</f>
        <v>338360</v>
      </c>
      <c r="AP21" s="448">
        <f>IF('5.洗い替え職能給表'!G179="","",'5.洗い替え職能給表'!G179)</f>
        <v>336860</v>
      </c>
      <c r="AQ21" s="448">
        <f>IF('5.洗い替え職能給表'!H179="","",'5.洗い替え職能給表'!H179)</f>
        <v>335360</v>
      </c>
      <c r="AR21" s="449">
        <f>IF('5.洗い替え職能給表'!I179="","",'5.洗い替え職能給表'!I179)</f>
        <v>333860</v>
      </c>
      <c r="AS21" s="447">
        <f>IF('5.洗い替え職能給表'!E209="","",'5.洗い替え職能給表'!E209)</f>
        <v>397620</v>
      </c>
      <c r="AT21" s="448">
        <f>IF('5.洗い替え職能給表'!F209="","",'5.洗い替え職能給表'!F209)</f>
        <v>395990</v>
      </c>
      <c r="AU21" s="448">
        <f>IF('5.洗い替え職能給表'!G209="","",'5.洗い替え職能給表'!G209)</f>
        <v>394360</v>
      </c>
      <c r="AV21" s="448">
        <f>IF('5.洗い替え職能給表'!H209="","",'5.洗い替え職能給表'!H209)</f>
        <v>392730</v>
      </c>
      <c r="AW21" s="449">
        <f>IF('5.洗い替え職能給表'!I209="","",'5.洗い替え職能給表'!I209)</f>
        <v>391100</v>
      </c>
    </row>
    <row r="22" spans="1:49" ht="14.4" customHeight="1" x14ac:dyDescent="0.2">
      <c r="A22" s="388"/>
      <c r="B22" s="389"/>
      <c r="C22" s="256">
        <v>17</v>
      </c>
      <c r="D22" s="259">
        <v>16</v>
      </c>
      <c r="E22" s="197" t="str">
        <f>IF('5.洗い替え職能給表'!E20="","",'5.洗い替え職能給表'!E20)</f>
        <v/>
      </c>
      <c r="F22" s="198" t="str">
        <f>IF('5.洗い替え職能給表'!F20="","",'5.洗い替え職能給表'!F20)</f>
        <v/>
      </c>
      <c r="G22" s="198" t="str">
        <f>IF('5.洗い替え職能給表'!G20="","",'5.洗い替え職能給表'!G20)</f>
        <v/>
      </c>
      <c r="H22" s="198" t="str">
        <f>IF('5.洗い替え職能給表'!H20="","",'5.洗い替え職能給表'!H20)</f>
        <v/>
      </c>
      <c r="I22" s="199" t="str">
        <f>IF('5.洗い替え職能給表'!I20="","",'5.洗い替え職能給表'!I20)</f>
        <v/>
      </c>
      <c r="J22" s="197" t="str">
        <f>IF('5.洗い替え職能給表'!E40="","",'5.洗い替え職能給表'!E40)</f>
        <v/>
      </c>
      <c r="K22" s="198" t="str">
        <f>IF('5.洗い替え職能給表'!F40="","",'5.洗い替え職能給表'!F40)</f>
        <v/>
      </c>
      <c r="L22" s="198" t="str">
        <f>IF('5.洗い替え職能給表'!G40="","",'5.洗い替え職能給表'!G40)</f>
        <v/>
      </c>
      <c r="M22" s="198" t="str">
        <f>IF('5.洗い替え職能給表'!H40="","",'5.洗い替え職能給表'!H40)</f>
        <v/>
      </c>
      <c r="N22" s="198" t="str">
        <f>IF('5.洗い替え職能給表'!I40="","",'5.洗い替え職能給表'!I40)</f>
        <v/>
      </c>
      <c r="O22" s="447" t="str">
        <f>IF('5.洗い替え職能給表'!E60="","",'5.洗い替え職能給表'!E60)</f>
        <v/>
      </c>
      <c r="P22" s="448" t="str">
        <f>IF('5.洗い替え職能給表'!F60="","",'5.洗い替え職能給表'!F60)</f>
        <v/>
      </c>
      <c r="Q22" s="448" t="str">
        <f>IF('5.洗い替え職能給表'!G60="","",'5.洗い替え職能給表'!G60)</f>
        <v/>
      </c>
      <c r="R22" s="448" t="str">
        <f>IF('5.洗い替え職能給表'!H60="","",'5.洗い替え職能給表'!H60)</f>
        <v/>
      </c>
      <c r="S22" s="448" t="str">
        <f>IF('5.洗い替え職能給表'!I60="","",'5.洗い替え職能給表'!I60)</f>
        <v/>
      </c>
      <c r="T22" s="447">
        <f>IF('5.洗い替え職能給表'!E80="","",'5.洗い替え職能給表'!E80)</f>
        <v>185860</v>
      </c>
      <c r="U22" s="448">
        <f>IF('5.洗い替え職能給表'!F80="","",'5.洗い替え職能給表'!F80)</f>
        <v>184610</v>
      </c>
      <c r="V22" s="448">
        <f>IF('5.洗い替え職能給表'!G80="","",'5.洗い替え職能給表'!G80)</f>
        <v>183360</v>
      </c>
      <c r="W22" s="448">
        <f>IF('5.洗い替え職能給表'!H80="","",'5.洗い替え職能給表'!H80)</f>
        <v>182110</v>
      </c>
      <c r="X22" s="448">
        <f>IF('5.洗い替え職能給表'!I80="","",'5.洗い替え職能給表'!I80)</f>
        <v>180860</v>
      </c>
      <c r="Y22" s="447">
        <f>IF('5.洗い替え職能給表'!E100="","",'5.洗い替え職能給表'!E100)</f>
        <v>218870</v>
      </c>
      <c r="Z22" s="448">
        <f>IF('5.洗い替え職能給表'!F100="","",'5.洗い替え職能給表'!F100)</f>
        <v>217490</v>
      </c>
      <c r="AA22" s="448">
        <f>IF('5.洗い替え職能給表'!G100="","",'5.洗い替え職能給表'!G100)</f>
        <v>216110</v>
      </c>
      <c r="AB22" s="448">
        <f>IF('5.洗い替え職能給表'!H100="","",'5.洗い替え職能給表'!H100)</f>
        <v>214730</v>
      </c>
      <c r="AC22" s="264">
        <f>IF('5.洗い替え職能給表'!I100="","",'5.洗い替え職能給表'!I100)</f>
        <v>213350</v>
      </c>
      <c r="AD22" s="447">
        <f>IF('5.洗い替え職能給表'!E120="","",'5.洗い替え職能給表'!E120)</f>
        <v>253870</v>
      </c>
      <c r="AE22" s="448">
        <f>IF('5.洗い替え職能給表'!F120="","",'5.洗い替え職能給表'!F120)</f>
        <v>252490</v>
      </c>
      <c r="AF22" s="448">
        <f>IF('5.洗い替え職能給表'!G120="","",'5.洗い替え職能給表'!G120)</f>
        <v>251110</v>
      </c>
      <c r="AG22" s="448">
        <f>IF('5.洗い替え職能給表'!H120="","",'5.洗い替え職能給表'!H120)</f>
        <v>249730</v>
      </c>
      <c r="AH22" s="449">
        <f>IF('5.洗い替え職能給表'!I120="","",'5.洗い替え職能給表'!I120)</f>
        <v>248350</v>
      </c>
      <c r="AI22" s="447">
        <f>IF('5.洗い替え職能給表'!E150="","",'5.洗い替え職能給表'!E150)</f>
        <v>295860</v>
      </c>
      <c r="AJ22" s="448">
        <f>IF('5.洗い替え職能給表'!F150="","",'5.洗い替え職能給表'!F150)</f>
        <v>294360</v>
      </c>
      <c r="AK22" s="448">
        <f>IF('5.洗い替え職能給表'!G150="","",'5.洗い替え職能給表'!G150)</f>
        <v>292860</v>
      </c>
      <c r="AL22" s="448">
        <f>IF('5.洗い替え職能給表'!H150="","",'5.洗い替え職能給表'!H150)</f>
        <v>291360</v>
      </c>
      <c r="AM22" s="449">
        <f>IF('5.洗い替え職能給表'!I150="","",'5.洗い替え職能給表'!I150)</f>
        <v>289860</v>
      </c>
      <c r="AN22" s="447">
        <f>IF('5.洗い替え職能給表'!E180="","",'5.洗い替え職能給表'!E180)</f>
        <v>342860</v>
      </c>
      <c r="AO22" s="448">
        <f>IF('5.洗い替え職能給表'!F180="","",'5.洗い替え職能給表'!F180)</f>
        <v>341360</v>
      </c>
      <c r="AP22" s="448">
        <f>IF('5.洗い替え職能給表'!G180="","",'5.洗い替え職能給表'!G180)</f>
        <v>339860</v>
      </c>
      <c r="AQ22" s="448">
        <f>IF('5.洗い替え職能給表'!H180="","",'5.洗い替え職能給表'!H180)</f>
        <v>338360</v>
      </c>
      <c r="AR22" s="449">
        <f>IF('5.洗い替え職能給表'!I180="","",'5.洗い替え職能給表'!I180)</f>
        <v>336860</v>
      </c>
      <c r="AS22" s="447">
        <f>IF('5.洗い替え職能給表'!E210="","",'5.洗い替え職能給表'!E210)</f>
        <v>400870</v>
      </c>
      <c r="AT22" s="448">
        <f>IF('5.洗い替え職能給表'!F210="","",'5.洗い替え職能給表'!F210)</f>
        <v>399240</v>
      </c>
      <c r="AU22" s="448">
        <f>IF('5.洗い替え職能給表'!G210="","",'5.洗い替え職能給表'!G210)</f>
        <v>397610</v>
      </c>
      <c r="AV22" s="448">
        <f>IF('5.洗い替え職能給表'!H210="","",'5.洗い替え職能給表'!H210)</f>
        <v>395980</v>
      </c>
      <c r="AW22" s="449">
        <f>IF('5.洗い替え職能給表'!I210="","",'5.洗い替え職能給表'!I210)</f>
        <v>394350</v>
      </c>
    </row>
    <row r="23" spans="1:49" ht="14.4" customHeight="1" x14ac:dyDescent="0.2">
      <c r="A23" s="388"/>
      <c r="B23" s="389"/>
      <c r="C23" s="256">
        <v>18</v>
      </c>
      <c r="D23" s="259">
        <v>17</v>
      </c>
      <c r="E23" s="197" t="str">
        <f>IF('5.洗い替え職能給表'!E21="","",'5.洗い替え職能給表'!E21)</f>
        <v/>
      </c>
      <c r="F23" s="198" t="str">
        <f>IF('5.洗い替え職能給表'!F21="","",'5.洗い替え職能給表'!F21)</f>
        <v/>
      </c>
      <c r="G23" s="198" t="str">
        <f>IF('5.洗い替え職能給表'!G21="","",'5.洗い替え職能給表'!G21)</f>
        <v/>
      </c>
      <c r="H23" s="198" t="str">
        <f>IF('5.洗い替え職能給表'!H21="","",'5.洗い替え職能給表'!H21)</f>
        <v/>
      </c>
      <c r="I23" s="199" t="str">
        <f>IF('5.洗い替え職能給表'!I21="","",'5.洗い替え職能給表'!I21)</f>
        <v/>
      </c>
      <c r="J23" s="197" t="str">
        <f>IF('5.洗い替え職能給表'!E41="","",'5.洗い替え職能給表'!E41)</f>
        <v/>
      </c>
      <c r="K23" s="198" t="str">
        <f>IF('5.洗い替え職能給表'!F41="","",'5.洗い替え職能給表'!F41)</f>
        <v/>
      </c>
      <c r="L23" s="198" t="str">
        <f>IF('5.洗い替え職能給表'!G41="","",'5.洗い替え職能給表'!G41)</f>
        <v/>
      </c>
      <c r="M23" s="198" t="str">
        <f>IF('5.洗い替え職能給表'!H41="","",'5.洗い替え職能給表'!H41)</f>
        <v/>
      </c>
      <c r="N23" s="198" t="str">
        <f>IF('5.洗い替え職能給表'!I41="","",'5.洗い替え職能給表'!I41)</f>
        <v/>
      </c>
      <c r="O23" s="447" t="str">
        <f>IF('5.洗い替え職能給表'!E61="","",'5.洗い替え職能給表'!E61)</f>
        <v/>
      </c>
      <c r="P23" s="448" t="str">
        <f>IF('5.洗い替え職能給表'!F61="","",'5.洗い替え職能給表'!F61)</f>
        <v/>
      </c>
      <c r="Q23" s="448" t="str">
        <f>IF('5.洗い替え職能給表'!G61="","",'5.洗い替え職能給表'!G61)</f>
        <v/>
      </c>
      <c r="R23" s="448" t="str">
        <f>IF('5.洗い替え職能給表'!H61="","",'5.洗い替え職能給表'!H61)</f>
        <v/>
      </c>
      <c r="S23" s="448" t="str">
        <f>IF('5.洗い替え職能給表'!I61="","",'5.洗い替え職能給表'!I61)</f>
        <v/>
      </c>
      <c r="T23" s="447" t="str">
        <f>IF('5.洗い替え職能給表'!E81="","",'5.洗い替え職能給表'!E81)</f>
        <v/>
      </c>
      <c r="U23" s="448" t="str">
        <f>IF('5.洗い替え職能給表'!F81="","",'5.洗い替え職能給表'!F81)</f>
        <v/>
      </c>
      <c r="V23" s="448" t="str">
        <f>IF('5.洗い替え職能給表'!G81="","",'5.洗い替え職能給表'!G81)</f>
        <v/>
      </c>
      <c r="W23" s="448" t="str">
        <f>IF('5.洗い替え職能給表'!H81="","",'5.洗い替え職能給表'!H81)</f>
        <v/>
      </c>
      <c r="X23" s="448" t="str">
        <f>IF('5.洗い替え職能給表'!I81="","",'5.洗い替え職能給表'!I81)</f>
        <v/>
      </c>
      <c r="Y23" s="447" t="str">
        <f>IF('5.洗い替え職能給表'!E101="","",'5.洗い替え職能給表'!E101)</f>
        <v/>
      </c>
      <c r="Z23" s="448" t="str">
        <f>IF('5.洗い替え職能給表'!F101="","",'5.洗い替え職能給表'!F101)</f>
        <v/>
      </c>
      <c r="AA23" s="448" t="str">
        <f>IF('5.洗い替え職能給表'!G101="","",'5.洗い替え職能給表'!G101)</f>
        <v/>
      </c>
      <c r="AB23" s="448" t="str">
        <f>IF('5.洗い替え職能給表'!H101="","",'5.洗い替え職能給表'!H101)</f>
        <v/>
      </c>
      <c r="AC23" s="264" t="str">
        <f>IF('5.洗い替え職能給表'!I101="","",'5.洗い替え職能給表'!I101)</f>
        <v/>
      </c>
      <c r="AD23" s="447">
        <f>IF('5.洗い替え職能給表'!E121="","",'5.洗い替え職能給表'!E121)</f>
        <v>256620</v>
      </c>
      <c r="AE23" s="448">
        <f>IF('5.洗い替え職能給表'!F121="","",'5.洗い替え職能給表'!F121)</f>
        <v>255240</v>
      </c>
      <c r="AF23" s="448">
        <f>IF('5.洗い替え職能給表'!G121="","",'5.洗い替え職能給表'!G121)</f>
        <v>253860</v>
      </c>
      <c r="AG23" s="448">
        <f>IF('5.洗い替え職能給表'!H121="","",'5.洗い替え職能給表'!H121)</f>
        <v>252480</v>
      </c>
      <c r="AH23" s="449">
        <f>IF('5.洗い替え職能給表'!I121="","",'5.洗い替え職能給表'!I121)</f>
        <v>251100</v>
      </c>
      <c r="AI23" s="447">
        <f>IF('5.洗い替え職能給表'!E151="","",'5.洗い替え職能給表'!E151)</f>
        <v>298860</v>
      </c>
      <c r="AJ23" s="448">
        <f>IF('5.洗い替え職能給表'!F151="","",'5.洗い替え職能給表'!F151)</f>
        <v>297360</v>
      </c>
      <c r="AK23" s="448">
        <f>IF('5.洗い替え職能給表'!G151="","",'5.洗い替え職能給表'!G151)</f>
        <v>295860</v>
      </c>
      <c r="AL23" s="448">
        <f>IF('5.洗い替え職能給表'!H151="","",'5.洗い替え職能給表'!H151)</f>
        <v>294360</v>
      </c>
      <c r="AM23" s="449">
        <f>IF('5.洗い替え職能給表'!I151="","",'5.洗い替え職能給表'!I151)</f>
        <v>292860</v>
      </c>
      <c r="AN23" s="447">
        <f>IF('5.洗い替え職能給表'!E181="","",'5.洗い替え職能給表'!E181)</f>
        <v>345860</v>
      </c>
      <c r="AO23" s="448">
        <f>IF('5.洗い替え職能給表'!F181="","",'5.洗い替え職能給表'!F181)</f>
        <v>344360</v>
      </c>
      <c r="AP23" s="448">
        <f>IF('5.洗い替え職能給表'!G181="","",'5.洗い替え職能給表'!G181)</f>
        <v>342860</v>
      </c>
      <c r="AQ23" s="448">
        <f>IF('5.洗い替え職能給表'!H181="","",'5.洗い替え職能給表'!H181)</f>
        <v>341360</v>
      </c>
      <c r="AR23" s="449">
        <f>IF('5.洗い替え職能給表'!I181="","",'5.洗い替え職能給表'!I181)</f>
        <v>339860</v>
      </c>
      <c r="AS23" s="447">
        <f>IF('5.洗い替え職能給表'!E211="","",'5.洗い替え職能給表'!E211)</f>
        <v>404120</v>
      </c>
      <c r="AT23" s="448">
        <f>IF('5.洗い替え職能給表'!F211="","",'5.洗い替え職能給表'!F211)</f>
        <v>402490</v>
      </c>
      <c r="AU23" s="448">
        <f>IF('5.洗い替え職能給表'!G211="","",'5.洗い替え職能給表'!G211)</f>
        <v>400860</v>
      </c>
      <c r="AV23" s="448">
        <f>IF('5.洗い替え職能給表'!H211="","",'5.洗い替え職能給表'!H211)</f>
        <v>399230</v>
      </c>
      <c r="AW23" s="449">
        <f>IF('5.洗い替え職能給表'!I211="","",'5.洗い替え職能給表'!I211)</f>
        <v>397600</v>
      </c>
    </row>
    <row r="24" spans="1:49" ht="14.4" customHeight="1" x14ac:dyDescent="0.2">
      <c r="A24" s="388"/>
      <c r="B24" s="389"/>
      <c r="C24" s="256">
        <v>19</v>
      </c>
      <c r="D24" s="259">
        <v>18</v>
      </c>
      <c r="E24" s="197" t="str">
        <f>IF('5.洗い替え職能給表'!E22="","",'5.洗い替え職能給表'!E22)</f>
        <v/>
      </c>
      <c r="F24" s="198" t="str">
        <f>IF('5.洗い替え職能給表'!F22="","",'5.洗い替え職能給表'!F22)</f>
        <v/>
      </c>
      <c r="G24" s="198" t="str">
        <f>IF('5.洗い替え職能給表'!G22="","",'5.洗い替え職能給表'!G22)</f>
        <v/>
      </c>
      <c r="H24" s="198" t="str">
        <f>IF('5.洗い替え職能給表'!H22="","",'5.洗い替え職能給表'!H22)</f>
        <v/>
      </c>
      <c r="I24" s="199" t="str">
        <f>IF('5.洗い替え職能給表'!I22="","",'5.洗い替え職能給表'!I22)</f>
        <v/>
      </c>
      <c r="J24" s="197" t="str">
        <f>IF('5.洗い替え職能給表'!E42="","",'5.洗い替え職能給表'!E42)</f>
        <v/>
      </c>
      <c r="K24" s="198" t="str">
        <f>IF('5.洗い替え職能給表'!F42="","",'5.洗い替え職能給表'!F42)</f>
        <v/>
      </c>
      <c r="L24" s="198" t="str">
        <f>IF('5.洗い替え職能給表'!G42="","",'5.洗い替え職能給表'!G42)</f>
        <v/>
      </c>
      <c r="M24" s="198" t="str">
        <f>IF('5.洗い替え職能給表'!H42="","",'5.洗い替え職能給表'!H42)</f>
        <v/>
      </c>
      <c r="N24" s="198" t="str">
        <f>IF('5.洗い替え職能給表'!I42="","",'5.洗い替え職能給表'!I42)</f>
        <v/>
      </c>
      <c r="O24" s="447" t="str">
        <f>IF('5.洗い替え職能給表'!E62="","",'5.洗い替え職能給表'!E62)</f>
        <v/>
      </c>
      <c r="P24" s="448" t="str">
        <f>IF('5.洗い替え職能給表'!F62="","",'5.洗い替え職能給表'!F62)</f>
        <v/>
      </c>
      <c r="Q24" s="448" t="str">
        <f>IF('5.洗い替え職能給表'!G62="","",'5.洗い替え職能給表'!G62)</f>
        <v/>
      </c>
      <c r="R24" s="448" t="str">
        <f>IF('5.洗い替え職能給表'!H62="","",'5.洗い替え職能給表'!H62)</f>
        <v/>
      </c>
      <c r="S24" s="448" t="str">
        <f>IF('5.洗い替え職能給表'!I62="","",'5.洗い替え職能給表'!I62)</f>
        <v/>
      </c>
      <c r="T24" s="447" t="str">
        <f>IF('5.洗い替え職能給表'!E82="","",'5.洗い替え職能給表'!E82)</f>
        <v/>
      </c>
      <c r="U24" s="448" t="str">
        <f>IF('5.洗い替え職能給表'!F82="","",'5.洗い替え職能給表'!F82)</f>
        <v/>
      </c>
      <c r="V24" s="448" t="str">
        <f>IF('5.洗い替え職能給表'!G82="","",'5.洗い替え職能給表'!G82)</f>
        <v/>
      </c>
      <c r="W24" s="448" t="str">
        <f>IF('5.洗い替え職能給表'!H82="","",'5.洗い替え職能給表'!H82)</f>
        <v/>
      </c>
      <c r="X24" s="448" t="str">
        <f>IF('5.洗い替え職能給表'!I82="","",'5.洗い替え職能給表'!I82)</f>
        <v/>
      </c>
      <c r="Y24" s="447" t="str">
        <f>IF('5.洗い替え職能給表'!E102="","",'5.洗い替え職能給表'!E102)</f>
        <v/>
      </c>
      <c r="Z24" s="448" t="str">
        <f>IF('5.洗い替え職能給表'!F102="","",'5.洗い替え職能給表'!F102)</f>
        <v/>
      </c>
      <c r="AA24" s="448" t="str">
        <f>IF('5.洗い替え職能給表'!G102="","",'5.洗い替え職能給表'!G102)</f>
        <v/>
      </c>
      <c r="AB24" s="448" t="str">
        <f>IF('5.洗い替え職能給表'!H102="","",'5.洗い替え職能給表'!H102)</f>
        <v/>
      </c>
      <c r="AC24" s="264" t="str">
        <f>IF('5.洗い替え職能給表'!I102="","",'5.洗い替え職能給表'!I102)</f>
        <v/>
      </c>
      <c r="AD24" s="447">
        <f>IF('5.洗い替え職能給表'!E122="","",'5.洗い替え職能給表'!E122)</f>
        <v>259370</v>
      </c>
      <c r="AE24" s="448">
        <f>IF('5.洗い替え職能給表'!F122="","",'5.洗い替え職能給表'!F122)</f>
        <v>257990</v>
      </c>
      <c r="AF24" s="448">
        <f>IF('5.洗い替え職能給表'!G122="","",'5.洗い替え職能給表'!G122)</f>
        <v>256610</v>
      </c>
      <c r="AG24" s="448">
        <f>IF('5.洗い替え職能給表'!H122="","",'5.洗い替え職能給表'!H122)</f>
        <v>255230</v>
      </c>
      <c r="AH24" s="449">
        <f>IF('5.洗い替え職能給表'!I122="","",'5.洗い替え職能給表'!I122)</f>
        <v>253850</v>
      </c>
      <c r="AI24" s="447">
        <f>IF('5.洗い替え職能給表'!E152="","",'5.洗い替え職能給表'!E152)</f>
        <v>301860</v>
      </c>
      <c r="AJ24" s="448">
        <f>IF('5.洗い替え職能給表'!F152="","",'5.洗い替え職能給表'!F152)</f>
        <v>300360</v>
      </c>
      <c r="AK24" s="448">
        <f>IF('5.洗い替え職能給表'!G152="","",'5.洗い替え職能給表'!G152)</f>
        <v>298860</v>
      </c>
      <c r="AL24" s="448">
        <f>IF('5.洗い替え職能給表'!H152="","",'5.洗い替え職能給表'!H152)</f>
        <v>297360</v>
      </c>
      <c r="AM24" s="449">
        <f>IF('5.洗い替え職能給表'!I152="","",'5.洗い替え職能給表'!I152)</f>
        <v>295860</v>
      </c>
      <c r="AN24" s="447">
        <f>IF('5.洗い替え職能給表'!E182="","",'5.洗い替え職能給表'!E182)</f>
        <v>348860</v>
      </c>
      <c r="AO24" s="448">
        <f>IF('5.洗い替え職能給表'!F182="","",'5.洗い替え職能給表'!F182)</f>
        <v>347360</v>
      </c>
      <c r="AP24" s="448">
        <f>IF('5.洗い替え職能給表'!G182="","",'5.洗い替え職能給表'!G182)</f>
        <v>345860</v>
      </c>
      <c r="AQ24" s="448">
        <f>IF('5.洗い替え職能給表'!H182="","",'5.洗い替え職能給表'!H182)</f>
        <v>344360</v>
      </c>
      <c r="AR24" s="449">
        <f>IF('5.洗い替え職能給表'!I182="","",'5.洗い替え職能給表'!I182)</f>
        <v>342860</v>
      </c>
      <c r="AS24" s="447">
        <f>IF('5.洗い替え職能給表'!E212="","",'5.洗い替え職能給表'!E212)</f>
        <v>407370</v>
      </c>
      <c r="AT24" s="448">
        <f>IF('5.洗い替え職能給表'!F212="","",'5.洗い替え職能給表'!F212)</f>
        <v>405740</v>
      </c>
      <c r="AU24" s="448">
        <f>IF('5.洗い替え職能給表'!G212="","",'5.洗い替え職能給表'!G212)</f>
        <v>404110</v>
      </c>
      <c r="AV24" s="448">
        <f>IF('5.洗い替え職能給表'!H212="","",'5.洗い替え職能給表'!H212)</f>
        <v>402480</v>
      </c>
      <c r="AW24" s="449">
        <f>IF('5.洗い替え職能給表'!I212="","",'5.洗い替え職能給表'!I212)</f>
        <v>400850</v>
      </c>
    </row>
    <row r="25" spans="1:49" ht="14.4" customHeight="1" x14ac:dyDescent="0.2">
      <c r="A25" s="388"/>
      <c r="B25" s="389"/>
      <c r="C25" s="256">
        <v>20</v>
      </c>
      <c r="D25" s="259">
        <v>19</v>
      </c>
      <c r="E25" s="197" t="str">
        <f>IF('5.洗い替え職能給表'!E23="","",'5.洗い替え職能給表'!E23)</f>
        <v/>
      </c>
      <c r="F25" s="198" t="str">
        <f>IF('5.洗い替え職能給表'!F23="","",'5.洗い替え職能給表'!F23)</f>
        <v/>
      </c>
      <c r="G25" s="198" t="str">
        <f>IF('5.洗い替え職能給表'!G23="","",'5.洗い替え職能給表'!G23)</f>
        <v/>
      </c>
      <c r="H25" s="198" t="str">
        <f>IF('5.洗い替え職能給表'!H23="","",'5.洗い替え職能給表'!H23)</f>
        <v/>
      </c>
      <c r="I25" s="199" t="str">
        <f>IF('5.洗い替え職能給表'!I23="","",'5.洗い替え職能給表'!I23)</f>
        <v/>
      </c>
      <c r="J25" s="197" t="str">
        <f>IF('5.洗い替え職能給表'!E43="","",'5.洗い替え職能給表'!E43)</f>
        <v/>
      </c>
      <c r="K25" s="198" t="str">
        <f>IF('5.洗い替え職能給表'!F43="","",'5.洗い替え職能給表'!F43)</f>
        <v/>
      </c>
      <c r="L25" s="198" t="str">
        <f>IF('5.洗い替え職能給表'!G43="","",'5.洗い替え職能給表'!G43)</f>
        <v/>
      </c>
      <c r="M25" s="198" t="str">
        <f>IF('5.洗い替え職能給表'!H43="","",'5.洗い替え職能給表'!H43)</f>
        <v/>
      </c>
      <c r="N25" s="198" t="str">
        <f>IF('5.洗い替え職能給表'!I43="","",'5.洗い替え職能給表'!I43)</f>
        <v/>
      </c>
      <c r="O25" s="447" t="str">
        <f>IF('5.洗い替え職能給表'!E63="","",'5.洗い替え職能給表'!E63)</f>
        <v/>
      </c>
      <c r="P25" s="448" t="str">
        <f>IF('5.洗い替え職能給表'!F63="","",'5.洗い替え職能給表'!F63)</f>
        <v/>
      </c>
      <c r="Q25" s="448" t="str">
        <f>IF('5.洗い替え職能給表'!G63="","",'5.洗い替え職能給表'!G63)</f>
        <v/>
      </c>
      <c r="R25" s="448" t="str">
        <f>IF('5.洗い替え職能給表'!H63="","",'5.洗い替え職能給表'!H63)</f>
        <v/>
      </c>
      <c r="S25" s="448" t="str">
        <f>IF('5.洗い替え職能給表'!I63="","",'5.洗い替え職能給表'!I63)</f>
        <v/>
      </c>
      <c r="T25" s="447" t="str">
        <f>IF('5.洗い替え職能給表'!E83="","",'5.洗い替え職能給表'!E83)</f>
        <v/>
      </c>
      <c r="U25" s="448" t="str">
        <f>IF('5.洗い替え職能給表'!F83="","",'5.洗い替え職能給表'!F83)</f>
        <v/>
      </c>
      <c r="V25" s="448" t="str">
        <f>IF('5.洗い替え職能給表'!G83="","",'5.洗い替え職能給表'!G83)</f>
        <v/>
      </c>
      <c r="W25" s="448" t="str">
        <f>IF('5.洗い替え職能給表'!H83="","",'5.洗い替え職能給表'!H83)</f>
        <v/>
      </c>
      <c r="X25" s="448" t="str">
        <f>IF('5.洗い替え職能給表'!I83="","",'5.洗い替え職能給表'!I83)</f>
        <v/>
      </c>
      <c r="Y25" s="447" t="str">
        <f>IF('5.洗い替え職能給表'!E103="","",'5.洗い替え職能給表'!E103)</f>
        <v/>
      </c>
      <c r="Z25" s="448" t="str">
        <f>IF('5.洗い替え職能給表'!F103="","",'5.洗い替え職能給表'!F103)</f>
        <v/>
      </c>
      <c r="AA25" s="448" t="str">
        <f>IF('5.洗い替え職能給表'!G103="","",'5.洗い替え職能給表'!G103)</f>
        <v/>
      </c>
      <c r="AB25" s="448" t="str">
        <f>IF('5.洗い替え職能給表'!H103="","",'5.洗い替え職能給表'!H103)</f>
        <v/>
      </c>
      <c r="AC25" s="264" t="str">
        <f>IF('5.洗い替え職能給表'!I103="","",'5.洗い替え職能給表'!I103)</f>
        <v/>
      </c>
      <c r="AD25" s="447">
        <f>IF('5.洗い替え職能給表'!E123="","",'5.洗い替え職能給表'!E123)</f>
        <v>262120</v>
      </c>
      <c r="AE25" s="448">
        <f>IF('5.洗い替え職能給表'!F123="","",'5.洗い替え職能給表'!F123)</f>
        <v>260740</v>
      </c>
      <c r="AF25" s="448">
        <f>IF('5.洗い替え職能給表'!G123="","",'5.洗い替え職能給表'!G123)</f>
        <v>259360</v>
      </c>
      <c r="AG25" s="448">
        <f>IF('5.洗い替え職能給表'!H123="","",'5.洗い替え職能給表'!H123)</f>
        <v>257980</v>
      </c>
      <c r="AH25" s="449">
        <f>IF('5.洗い替え職能給表'!I123="","",'5.洗い替え職能給表'!I123)</f>
        <v>256600</v>
      </c>
      <c r="AI25" s="447">
        <f>IF('5.洗い替え職能給表'!E153="","",'5.洗い替え職能給表'!E153)</f>
        <v>304860</v>
      </c>
      <c r="AJ25" s="448">
        <f>IF('5.洗い替え職能給表'!F153="","",'5.洗い替え職能給表'!F153)</f>
        <v>303360</v>
      </c>
      <c r="AK25" s="448">
        <f>IF('5.洗い替え職能給表'!G153="","",'5.洗い替え職能給表'!G153)</f>
        <v>301860</v>
      </c>
      <c r="AL25" s="448">
        <f>IF('5.洗い替え職能給表'!H153="","",'5.洗い替え職能給表'!H153)</f>
        <v>300360</v>
      </c>
      <c r="AM25" s="449">
        <f>IF('5.洗い替え職能給表'!I153="","",'5.洗い替え職能給表'!I153)</f>
        <v>298860</v>
      </c>
      <c r="AN25" s="447">
        <f>IF('5.洗い替え職能給表'!E183="","",'5.洗い替え職能給表'!E183)</f>
        <v>351860</v>
      </c>
      <c r="AO25" s="448">
        <f>IF('5.洗い替え職能給表'!F183="","",'5.洗い替え職能給表'!F183)</f>
        <v>350360</v>
      </c>
      <c r="AP25" s="448">
        <f>IF('5.洗い替え職能給表'!G183="","",'5.洗い替え職能給表'!G183)</f>
        <v>348860</v>
      </c>
      <c r="AQ25" s="448">
        <f>IF('5.洗い替え職能給表'!H183="","",'5.洗い替え職能給表'!H183)</f>
        <v>347360</v>
      </c>
      <c r="AR25" s="449">
        <f>IF('5.洗い替え職能給表'!I183="","",'5.洗い替え職能給表'!I183)</f>
        <v>345860</v>
      </c>
      <c r="AS25" s="447">
        <f>IF('5.洗い替え職能給表'!E213="","",'5.洗い替え職能給表'!E213)</f>
        <v>410620</v>
      </c>
      <c r="AT25" s="448">
        <f>IF('5.洗い替え職能給表'!F213="","",'5.洗い替え職能給表'!F213)</f>
        <v>408990</v>
      </c>
      <c r="AU25" s="448">
        <f>IF('5.洗い替え職能給表'!G213="","",'5.洗い替え職能給表'!G213)</f>
        <v>407360</v>
      </c>
      <c r="AV25" s="448">
        <f>IF('5.洗い替え職能給表'!H213="","",'5.洗い替え職能給表'!H213)</f>
        <v>405730</v>
      </c>
      <c r="AW25" s="449">
        <f>IF('5.洗い替え職能給表'!I213="","",'5.洗い替え職能給表'!I213)</f>
        <v>404100</v>
      </c>
    </row>
    <row r="26" spans="1:49" ht="14.4" customHeight="1" thickBot="1" x14ac:dyDescent="0.25">
      <c r="A26" s="388"/>
      <c r="B26" s="389"/>
      <c r="C26" s="256">
        <v>21</v>
      </c>
      <c r="D26" s="259">
        <v>20</v>
      </c>
      <c r="E26" s="200" t="str">
        <f>IF('5.洗い替え職能給表'!E24="","",'5.洗い替え職能給表'!E24)</f>
        <v/>
      </c>
      <c r="F26" s="201" t="str">
        <f>IF('5.洗い替え職能給表'!F24="","",'5.洗い替え職能給表'!F24)</f>
        <v/>
      </c>
      <c r="G26" s="201" t="str">
        <f>IF('5.洗い替え職能給表'!G24="","",'5.洗い替え職能給表'!G24)</f>
        <v/>
      </c>
      <c r="H26" s="201" t="str">
        <f>IF('5.洗い替え職能給表'!H24="","",'5.洗い替え職能給表'!H24)</f>
        <v/>
      </c>
      <c r="I26" s="202" t="str">
        <f>IF('5.洗い替え職能給表'!I24="","",'5.洗い替え職能給表'!I24)</f>
        <v/>
      </c>
      <c r="J26" s="200" t="str">
        <f>IF('5.洗い替え職能給表'!E44="","",'5.洗い替え職能給表'!E44)</f>
        <v/>
      </c>
      <c r="K26" s="201" t="str">
        <f>IF('5.洗い替え職能給表'!F44="","",'5.洗い替え職能給表'!F44)</f>
        <v/>
      </c>
      <c r="L26" s="201" t="str">
        <f>IF('5.洗い替え職能給表'!G44="","",'5.洗い替え職能給表'!G44)</f>
        <v/>
      </c>
      <c r="M26" s="201" t="str">
        <f>IF('5.洗い替え職能給表'!H44="","",'5.洗い替え職能給表'!H44)</f>
        <v/>
      </c>
      <c r="N26" s="201" t="str">
        <f>IF('5.洗い替え職能給表'!I44="","",'5.洗い替え職能給表'!I44)</f>
        <v/>
      </c>
      <c r="O26" s="453" t="str">
        <f>IF('5.洗い替え職能給表'!E64="","",'5.洗い替え職能給表'!E64)</f>
        <v/>
      </c>
      <c r="P26" s="454" t="str">
        <f>IF('5.洗い替え職能給表'!F64="","",'5.洗い替え職能給表'!F64)</f>
        <v/>
      </c>
      <c r="Q26" s="454" t="str">
        <f>IF('5.洗い替え職能給表'!G64="","",'5.洗い替え職能給表'!G64)</f>
        <v/>
      </c>
      <c r="R26" s="454" t="str">
        <f>IF('5.洗い替え職能給表'!H64="","",'5.洗い替え職能給表'!H64)</f>
        <v/>
      </c>
      <c r="S26" s="454" t="str">
        <f>IF('5.洗い替え職能給表'!I64="","",'5.洗い替え職能給表'!I64)</f>
        <v/>
      </c>
      <c r="T26" s="453" t="str">
        <f>IF('5.洗い替え職能給表'!E84="","",'5.洗い替え職能給表'!E84)</f>
        <v/>
      </c>
      <c r="U26" s="454" t="str">
        <f>IF('5.洗い替え職能給表'!F84="","",'5.洗い替え職能給表'!F84)</f>
        <v/>
      </c>
      <c r="V26" s="454" t="str">
        <f>IF('5.洗い替え職能給表'!G84="","",'5.洗い替え職能給表'!G84)</f>
        <v/>
      </c>
      <c r="W26" s="454" t="str">
        <f>IF('5.洗い替え職能給表'!H84="","",'5.洗い替え職能給表'!H84)</f>
        <v/>
      </c>
      <c r="X26" s="454" t="str">
        <f>IF('5.洗い替え職能給表'!I84="","",'5.洗い替え職能給表'!I84)</f>
        <v/>
      </c>
      <c r="Y26" s="453" t="str">
        <f>IF('5.洗い替え職能給表'!E104="","",'5.洗い替え職能給表'!E104)</f>
        <v/>
      </c>
      <c r="Z26" s="454" t="str">
        <f>IF('5.洗い替え職能給表'!F104="","",'5.洗い替え職能給表'!F104)</f>
        <v/>
      </c>
      <c r="AA26" s="454" t="str">
        <f>IF('5.洗い替え職能給表'!G104="","",'5.洗い替え職能給表'!G104)</f>
        <v/>
      </c>
      <c r="AB26" s="454" t="str">
        <f>IF('5.洗い替え職能給表'!H104="","",'5.洗い替え職能給表'!H104)</f>
        <v/>
      </c>
      <c r="AC26" s="265" t="str">
        <f>IF('5.洗い替え職能給表'!I104="","",'5.洗い替え職能給表'!I104)</f>
        <v/>
      </c>
      <c r="AD26" s="450">
        <f>IF('5.洗い替え職能給表'!E124="","",'5.洗い替え職能給表'!E124)</f>
        <v>264870</v>
      </c>
      <c r="AE26" s="451">
        <f>IF('5.洗い替え職能給表'!F124="","",'5.洗い替え職能給表'!F124)</f>
        <v>263490</v>
      </c>
      <c r="AF26" s="451">
        <f>IF('5.洗い替え職能給表'!G124="","",'5.洗い替え職能給表'!G124)</f>
        <v>262110</v>
      </c>
      <c r="AG26" s="451">
        <f>IF('5.洗い替え職能給表'!H124="","",'5.洗い替え職能給表'!H124)</f>
        <v>260730</v>
      </c>
      <c r="AH26" s="452">
        <f>IF('5.洗い替え職能給表'!I124="","",'5.洗い替え職能給表'!I124)</f>
        <v>259350</v>
      </c>
      <c r="AI26" s="450">
        <f>IF('5.洗い替え職能給表'!E154="","",'5.洗い替え職能給表'!E154)</f>
        <v>307860</v>
      </c>
      <c r="AJ26" s="451">
        <f>IF('5.洗い替え職能給表'!F154="","",'5.洗い替え職能給表'!F154)</f>
        <v>306360</v>
      </c>
      <c r="AK26" s="451">
        <f>IF('5.洗い替え職能給表'!G154="","",'5.洗い替え職能給表'!G154)</f>
        <v>304860</v>
      </c>
      <c r="AL26" s="451">
        <f>IF('5.洗い替え職能給表'!H154="","",'5.洗い替え職能給表'!H154)</f>
        <v>303360</v>
      </c>
      <c r="AM26" s="452">
        <f>IF('5.洗い替え職能給表'!I154="","",'5.洗い替え職能給表'!I154)</f>
        <v>301860</v>
      </c>
      <c r="AN26" s="450">
        <f>IF('5.洗い替え職能給表'!E184="","",'5.洗い替え職能給表'!E184)</f>
        <v>354860</v>
      </c>
      <c r="AO26" s="451">
        <f>IF('5.洗い替え職能給表'!F184="","",'5.洗い替え職能給表'!F184)</f>
        <v>353360</v>
      </c>
      <c r="AP26" s="451">
        <f>IF('5.洗い替え職能給表'!G184="","",'5.洗い替え職能給表'!G184)</f>
        <v>351860</v>
      </c>
      <c r="AQ26" s="451">
        <f>IF('5.洗い替え職能給表'!H184="","",'5.洗い替え職能給表'!H184)</f>
        <v>350360</v>
      </c>
      <c r="AR26" s="452">
        <f>IF('5.洗い替え職能給表'!I184="","",'5.洗い替え職能給表'!I184)</f>
        <v>348860</v>
      </c>
      <c r="AS26" s="450">
        <f>IF('5.洗い替え職能給表'!E214="","",'5.洗い替え職能給表'!E214)</f>
        <v>413870</v>
      </c>
      <c r="AT26" s="451">
        <f>IF('5.洗い替え職能給表'!F214="","",'5.洗い替え職能給表'!F214)</f>
        <v>412240</v>
      </c>
      <c r="AU26" s="451">
        <f>IF('5.洗い替え職能給表'!G214="","",'5.洗い替え職能給表'!G214)</f>
        <v>410610</v>
      </c>
      <c r="AV26" s="451">
        <f>IF('5.洗い替え職能給表'!H214="","",'5.洗い替え職能給表'!H214)</f>
        <v>408980</v>
      </c>
      <c r="AW26" s="452">
        <f>IF('5.洗い替え職能給表'!I214="","",'5.洗い替え職能給表'!I214)</f>
        <v>407350</v>
      </c>
    </row>
    <row r="27" spans="1:49" ht="14.4" customHeight="1" x14ac:dyDescent="0.2">
      <c r="A27" s="388"/>
      <c r="B27" s="389"/>
      <c r="C27" s="256">
        <v>22</v>
      </c>
      <c r="D27" s="259">
        <v>21</v>
      </c>
      <c r="AD27" s="447">
        <f>IF('5.洗い替え職能給表'!E125="","",'5.洗い替え職能給表'!E125)</f>
        <v>267620</v>
      </c>
      <c r="AE27" s="448">
        <f>IF('5.洗い替え職能給表'!F125="","",'5.洗い替え職能給表'!F125)</f>
        <v>266240</v>
      </c>
      <c r="AF27" s="448">
        <f>IF('5.洗い替え職能給表'!G125="","",'5.洗い替え職能給表'!G125)</f>
        <v>264860</v>
      </c>
      <c r="AG27" s="448">
        <f>IF('5.洗い替え職能給表'!H125="","",'5.洗い替え職能給表'!H125)</f>
        <v>263480</v>
      </c>
      <c r="AH27" s="449">
        <f>IF('5.洗い替え職能給表'!I125="","",'5.洗い替え職能給表'!I125)</f>
        <v>262100</v>
      </c>
      <c r="AI27" s="447">
        <f>IF('5.洗い替え職能給表'!E155="","",'5.洗い替え職能給表'!E155)</f>
        <v>310860</v>
      </c>
      <c r="AJ27" s="448">
        <f>IF('5.洗い替え職能給表'!F155="","",'5.洗い替え職能給表'!F155)</f>
        <v>309360</v>
      </c>
      <c r="AK27" s="448">
        <f>IF('5.洗い替え職能給表'!G155="","",'5.洗い替え職能給表'!G155)</f>
        <v>307860</v>
      </c>
      <c r="AL27" s="448">
        <f>IF('5.洗い替え職能給表'!H155="","",'5.洗い替え職能給表'!H155)</f>
        <v>306360</v>
      </c>
      <c r="AM27" s="449">
        <f>IF('5.洗い替え職能給表'!I155="","",'5.洗い替え職能給表'!I155)</f>
        <v>304860</v>
      </c>
      <c r="AN27" s="447">
        <f>IF('5.洗い替え職能給表'!E185="","",'5.洗い替え職能給表'!E185)</f>
        <v>357860</v>
      </c>
      <c r="AO27" s="448">
        <f>IF('5.洗い替え職能給表'!F185="","",'5.洗い替え職能給表'!F185)</f>
        <v>356360</v>
      </c>
      <c r="AP27" s="448">
        <f>IF('5.洗い替え職能給表'!G185="","",'5.洗い替え職能給表'!G185)</f>
        <v>354860</v>
      </c>
      <c r="AQ27" s="448">
        <f>IF('5.洗い替え職能給表'!H185="","",'5.洗い替え職能給表'!H185)</f>
        <v>353360</v>
      </c>
      <c r="AR27" s="449">
        <f>IF('5.洗い替え職能給表'!I185="","",'5.洗い替え職能給表'!I185)</f>
        <v>351860</v>
      </c>
      <c r="AS27" s="447">
        <f>IF('5.洗い替え職能給表'!E215="","",'5.洗い替え職能給表'!E215)</f>
        <v>417120</v>
      </c>
      <c r="AT27" s="448">
        <f>IF('5.洗い替え職能給表'!F215="","",'5.洗い替え職能給表'!F215)</f>
        <v>415490</v>
      </c>
      <c r="AU27" s="448">
        <f>IF('5.洗い替え職能給表'!G215="","",'5.洗い替え職能給表'!G215)</f>
        <v>413860</v>
      </c>
      <c r="AV27" s="448">
        <f>IF('5.洗い替え職能給表'!H215="","",'5.洗い替え職能給表'!H215)</f>
        <v>412230</v>
      </c>
      <c r="AW27" s="449">
        <f>IF('5.洗い替え職能給表'!I215="","",'5.洗い替え職能給表'!I215)</f>
        <v>410600</v>
      </c>
    </row>
    <row r="28" spans="1:49" ht="14.4" customHeight="1" x14ac:dyDescent="0.2">
      <c r="A28" s="388"/>
      <c r="B28" s="389"/>
      <c r="C28" s="256">
        <v>23</v>
      </c>
      <c r="D28" s="259">
        <v>22</v>
      </c>
      <c r="AD28" s="447" t="str">
        <f>IF('5.洗い替え職能給表'!E126="","",'5.洗い替え職能給表'!E126)</f>
        <v/>
      </c>
      <c r="AE28" s="448" t="str">
        <f>IF('5.洗い替え職能給表'!F126="","",'5.洗い替え職能給表'!F126)</f>
        <v/>
      </c>
      <c r="AF28" s="448" t="str">
        <f>IF('5.洗い替え職能給表'!G126="","",'5.洗い替え職能給表'!G126)</f>
        <v/>
      </c>
      <c r="AG28" s="448" t="str">
        <f>IF('5.洗い替え職能給表'!H126="","",'5.洗い替え職能給表'!H126)</f>
        <v/>
      </c>
      <c r="AH28" s="449" t="str">
        <f>IF('5.洗い替え職能給表'!I126="","",'5.洗い替え職能給表'!I126)</f>
        <v/>
      </c>
      <c r="AI28" s="447" t="str">
        <f>IF('5.洗い替え職能給表'!E156="","",'5.洗い替え職能給表'!E156)</f>
        <v/>
      </c>
      <c r="AJ28" s="448" t="str">
        <f>IF('5.洗い替え職能給表'!F156="","",'5.洗い替え職能給表'!F156)</f>
        <v/>
      </c>
      <c r="AK28" s="448" t="str">
        <f>IF('5.洗い替え職能給表'!G156="","",'5.洗い替え職能給表'!G156)</f>
        <v/>
      </c>
      <c r="AL28" s="448" t="str">
        <f>IF('5.洗い替え職能給表'!H156="","",'5.洗い替え職能給表'!H156)</f>
        <v/>
      </c>
      <c r="AM28" s="449" t="str">
        <f>IF('5.洗い替え職能給表'!I156="","",'5.洗い替え職能給表'!I156)</f>
        <v/>
      </c>
      <c r="AN28" s="447" t="str">
        <f>IF('5.洗い替え職能給表'!E186="","",'5.洗い替え職能給表'!E186)</f>
        <v/>
      </c>
      <c r="AO28" s="448" t="str">
        <f>IF('5.洗い替え職能給表'!F186="","",'5.洗い替え職能給表'!F186)</f>
        <v/>
      </c>
      <c r="AP28" s="448" t="str">
        <f>IF('5.洗い替え職能給表'!G186="","",'5.洗い替え職能給表'!G186)</f>
        <v/>
      </c>
      <c r="AQ28" s="448" t="str">
        <f>IF('5.洗い替え職能給表'!H186="","",'5.洗い替え職能給表'!H186)</f>
        <v/>
      </c>
      <c r="AR28" s="449" t="str">
        <f>IF('5.洗い替え職能給表'!I186="","",'5.洗い替え職能給表'!I186)</f>
        <v/>
      </c>
      <c r="AS28" s="447" t="str">
        <f>IF('5.洗い替え職能給表'!E216="","",'5.洗い替え職能給表'!E216)</f>
        <v/>
      </c>
      <c r="AT28" s="448" t="str">
        <f>IF('5.洗い替え職能給表'!F216="","",'5.洗い替え職能給表'!F216)</f>
        <v/>
      </c>
      <c r="AU28" s="448" t="str">
        <f>IF('5.洗い替え職能給表'!G216="","",'5.洗い替え職能給表'!G216)</f>
        <v/>
      </c>
      <c r="AV28" s="448" t="str">
        <f>IF('5.洗い替え職能給表'!H216="","",'5.洗い替え職能給表'!H216)</f>
        <v/>
      </c>
      <c r="AW28" s="449" t="str">
        <f>IF('5.洗い替え職能給表'!I216="","",'5.洗い替え職能給表'!I216)</f>
        <v/>
      </c>
    </row>
    <row r="29" spans="1:49" ht="14.4" customHeight="1" x14ac:dyDescent="0.2">
      <c r="A29" s="388"/>
      <c r="B29" s="389"/>
      <c r="C29" s="256">
        <v>24</v>
      </c>
      <c r="D29" s="259">
        <v>23</v>
      </c>
      <c r="AD29" s="447" t="str">
        <f>IF('5.洗い替え職能給表'!E127="","",'5.洗い替え職能給表'!E127)</f>
        <v/>
      </c>
      <c r="AE29" s="448" t="str">
        <f>IF('5.洗い替え職能給表'!F127="","",'5.洗い替え職能給表'!F127)</f>
        <v/>
      </c>
      <c r="AF29" s="448" t="str">
        <f>IF('5.洗い替え職能給表'!G127="","",'5.洗い替え職能給表'!G127)</f>
        <v/>
      </c>
      <c r="AG29" s="448" t="str">
        <f>IF('5.洗い替え職能給表'!H127="","",'5.洗い替え職能給表'!H127)</f>
        <v/>
      </c>
      <c r="AH29" s="449" t="str">
        <f>IF('5.洗い替え職能給表'!I127="","",'5.洗い替え職能給表'!I127)</f>
        <v/>
      </c>
      <c r="AI29" s="447" t="str">
        <f>IF('5.洗い替え職能給表'!E157="","",'5.洗い替え職能給表'!E157)</f>
        <v/>
      </c>
      <c r="AJ29" s="448" t="str">
        <f>IF('5.洗い替え職能給表'!F157="","",'5.洗い替え職能給表'!F157)</f>
        <v/>
      </c>
      <c r="AK29" s="448" t="str">
        <f>IF('5.洗い替え職能給表'!G157="","",'5.洗い替え職能給表'!G157)</f>
        <v/>
      </c>
      <c r="AL29" s="448" t="str">
        <f>IF('5.洗い替え職能給表'!H157="","",'5.洗い替え職能給表'!H157)</f>
        <v/>
      </c>
      <c r="AM29" s="449" t="str">
        <f>IF('5.洗い替え職能給表'!I157="","",'5.洗い替え職能給表'!I157)</f>
        <v/>
      </c>
      <c r="AN29" s="447" t="str">
        <f>IF('5.洗い替え職能給表'!E187="","",'5.洗い替え職能給表'!E187)</f>
        <v/>
      </c>
      <c r="AO29" s="448" t="str">
        <f>IF('5.洗い替え職能給表'!F187="","",'5.洗い替え職能給表'!F187)</f>
        <v/>
      </c>
      <c r="AP29" s="448" t="str">
        <f>IF('5.洗い替え職能給表'!G187="","",'5.洗い替え職能給表'!G187)</f>
        <v/>
      </c>
      <c r="AQ29" s="448" t="str">
        <f>IF('5.洗い替え職能給表'!H187="","",'5.洗い替え職能給表'!H187)</f>
        <v/>
      </c>
      <c r="AR29" s="449" t="str">
        <f>IF('5.洗い替え職能給表'!I187="","",'5.洗い替え職能給表'!I187)</f>
        <v/>
      </c>
      <c r="AS29" s="447" t="str">
        <f>IF('5.洗い替え職能給表'!E217="","",'5.洗い替え職能給表'!E217)</f>
        <v/>
      </c>
      <c r="AT29" s="448" t="str">
        <f>IF('5.洗い替え職能給表'!F217="","",'5.洗い替え職能給表'!F217)</f>
        <v/>
      </c>
      <c r="AU29" s="448" t="str">
        <f>IF('5.洗い替え職能給表'!G217="","",'5.洗い替え職能給表'!G217)</f>
        <v/>
      </c>
      <c r="AV29" s="448" t="str">
        <f>IF('5.洗い替え職能給表'!H217="","",'5.洗い替え職能給表'!H217)</f>
        <v/>
      </c>
      <c r="AW29" s="449" t="str">
        <f>IF('5.洗い替え職能給表'!I217="","",'5.洗い替え職能給表'!I217)</f>
        <v/>
      </c>
    </row>
    <row r="30" spans="1:49" ht="14.4" customHeight="1" x14ac:dyDescent="0.2">
      <c r="A30" s="388"/>
      <c r="B30" s="389"/>
      <c r="C30" s="256">
        <v>25</v>
      </c>
      <c r="D30" s="259">
        <v>24</v>
      </c>
      <c r="AD30" s="447" t="str">
        <f>IF('5.洗い替え職能給表'!E128="","",'5.洗い替え職能給表'!E128)</f>
        <v/>
      </c>
      <c r="AE30" s="448" t="str">
        <f>IF('5.洗い替え職能給表'!F128="","",'5.洗い替え職能給表'!F128)</f>
        <v/>
      </c>
      <c r="AF30" s="448" t="str">
        <f>IF('5.洗い替え職能給表'!G128="","",'5.洗い替え職能給表'!G128)</f>
        <v/>
      </c>
      <c r="AG30" s="448" t="str">
        <f>IF('5.洗い替え職能給表'!H128="","",'5.洗い替え職能給表'!H128)</f>
        <v/>
      </c>
      <c r="AH30" s="449" t="str">
        <f>IF('5.洗い替え職能給表'!I128="","",'5.洗い替え職能給表'!I128)</f>
        <v/>
      </c>
      <c r="AI30" s="447" t="str">
        <f>IF('5.洗い替え職能給表'!E158="","",'5.洗い替え職能給表'!E158)</f>
        <v/>
      </c>
      <c r="AJ30" s="448" t="str">
        <f>IF('5.洗い替え職能給表'!F158="","",'5.洗い替え職能給表'!F158)</f>
        <v/>
      </c>
      <c r="AK30" s="448" t="str">
        <f>IF('5.洗い替え職能給表'!G158="","",'5.洗い替え職能給表'!G158)</f>
        <v/>
      </c>
      <c r="AL30" s="448" t="str">
        <f>IF('5.洗い替え職能給表'!H158="","",'5.洗い替え職能給表'!H158)</f>
        <v/>
      </c>
      <c r="AM30" s="449" t="str">
        <f>IF('5.洗い替え職能給表'!I158="","",'5.洗い替え職能給表'!I158)</f>
        <v/>
      </c>
      <c r="AN30" s="447" t="str">
        <f>IF('5.洗い替え職能給表'!E188="","",'5.洗い替え職能給表'!E188)</f>
        <v/>
      </c>
      <c r="AO30" s="448" t="str">
        <f>IF('5.洗い替え職能給表'!F188="","",'5.洗い替え職能給表'!F188)</f>
        <v/>
      </c>
      <c r="AP30" s="448" t="str">
        <f>IF('5.洗い替え職能給表'!G188="","",'5.洗い替え職能給表'!G188)</f>
        <v/>
      </c>
      <c r="AQ30" s="448" t="str">
        <f>IF('5.洗い替え職能給表'!H188="","",'5.洗い替え職能給表'!H188)</f>
        <v/>
      </c>
      <c r="AR30" s="449" t="str">
        <f>IF('5.洗い替え職能給表'!I188="","",'5.洗い替え職能給表'!I188)</f>
        <v/>
      </c>
      <c r="AS30" s="447" t="str">
        <f>IF('5.洗い替え職能給表'!E218="","",'5.洗い替え職能給表'!E218)</f>
        <v/>
      </c>
      <c r="AT30" s="448" t="str">
        <f>IF('5.洗い替え職能給表'!F218="","",'5.洗い替え職能給表'!F218)</f>
        <v/>
      </c>
      <c r="AU30" s="448" t="str">
        <f>IF('5.洗い替え職能給表'!G218="","",'5.洗い替え職能給表'!G218)</f>
        <v/>
      </c>
      <c r="AV30" s="448" t="str">
        <f>IF('5.洗い替え職能給表'!H218="","",'5.洗い替え職能給表'!H218)</f>
        <v/>
      </c>
      <c r="AW30" s="449" t="str">
        <f>IF('5.洗い替え職能給表'!I218="","",'5.洗い替え職能給表'!I218)</f>
        <v/>
      </c>
    </row>
    <row r="31" spans="1:49" ht="14.4" customHeight="1" x14ac:dyDescent="0.2">
      <c r="A31" s="388"/>
      <c r="B31" s="389"/>
      <c r="C31" s="256">
        <v>26</v>
      </c>
      <c r="D31" s="259">
        <v>25</v>
      </c>
      <c r="AD31" s="447" t="str">
        <f>IF('5.洗い替え職能給表'!E129="","",'5.洗い替え職能給表'!E129)</f>
        <v/>
      </c>
      <c r="AE31" s="448" t="str">
        <f>IF('5.洗い替え職能給表'!F129="","",'5.洗い替え職能給表'!F129)</f>
        <v/>
      </c>
      <c r="AF31" s="448" t="str">
        <f>IF('5.洗い替え職能給表'!G129="","",'5.洗い替え職能給表'!G129)</f>
        <v/>
      </c>
      <c r="AG31" s="448" t="str">
        <f>IF('5.洗い替え職能給表'!H129="","",'5.洗い替え職能給表'!H129)</f>
        <v/>
      </c>
      <c r="AH31" s="449" t="str">
        <f>IF('5.洗い替え職能給表'!I129="","",'5.洗い替え職能給表'!I129)</f>
        <v/>
      </c>
      <c r="AI31" s="447" t="str">
        <f>IF('5.洗い替え職能給表'!E159="","",'5.洗い替え職能給表'!E159)</f>
        <v/>
      </c>
      <c r="AJ31" s="448" t="str">
        <f>IF('5.洗い替え職能給表'!F159="","",'5.洗い替え職能給表'!F159)</f>
        <v/>
      </c>
      <c r="AK31" s="448" t="str">
        <f>IF('5.洗い替え職能給表'!G159="","",'5.洗い替え職能給表'!G159)</f>
        <v/>
      </c>
      <c r="AL31" s="448" t="str">
        <f>IF('5.洗い替え職能給表'!H159="","",'5.洗い替え職能給表'!H159)</f>
        <v/>
      </c>
      <c r="AM31" s="449" t="str">
        <f>IF('5.洗い替え職能給表'!I159="","",'5.洗い替え職能給表'!I159)</f>
        <v/>
      </c>
      <c r="AN31" s="447" t="str">
        <f>IF('5.洗い替え職能給表'!E189="","",'5.洗い替え職能給表'!E189)</f>
        <v/>
      </c>
      <c r="AO31" s="448" t="str">
        <f>IF('5.洗い替え職能給表'!F189="","",'5.洗い替え職能給表'!F189)</f>
        <v/>
      </c>
      <c r="AP31" s="448" t="str">
        <f>IF('5.洗い替え職能給表'!G189="","",'5.洗い替え職能給表'!G189)</f>
        <v/>
      </c>
      <c r="AQ31" s="448" t="str">
        <f>IF('5.洗い替え職能給表'!H189="","",'5.洗い替え職能給表'!H189)</f>
        <v/>
      </c>
      <c r="AR31" s="449" t="str">
        <f>IF('5.洗い替え職能給表'!I189="","",'5.洗い替え職能給表'!I189)</f>
        <v/>
      </c>
      <c r="AS31" s="447" t="str">
        <f>IF('5.洗い替え職能給表'!E219="","",'5.洗い替え職能給表'!E219)</f>
        <v/>
      </c>
      <c r="AT31" s="448" t="str">
        <f>IF('5.洗い替え職能給表'!F219="","",'5.洗い替え職能給表'!F219)</f>
        <v/>
      </c>
      <c r="AU31" s="448" t="str">
        <f>IF('5.洗い替え職能給表'!G219="","",'5.洗い替え職能給表'!G219)</f>
        <v/>
      </c>
      <c r="AV31" s="448" t="str">
        <f>IF('5.洗い替え職能給表'!H219="","",'5.洗い替え職能給表'!H219)</f>
        <v/>
      </c>
      <c r="AW31" s="449" t="str">
        <f>IF('5.洗い替え職能給表'!I219="","",'5.洗い替え職能給表'!I219)</f>
        <v/>
      </c>
    </row>
    <row r="32" spans="1:49" ht="14.4" customHeight="1" x14ac:dyDescent="0.2">
      <c r="A32" s="388"/>
      <c r="B32" s="389"/>
      <c r="C32" s="256">
        <v>27</v>
      </c>
      <c r="D32" s="259">
        <v>26</v>
      </c>
      <c r="AD32" s="447" t="str">
        <f>IF('5.洗い替え職能給表'!E130="","",'5.洗い替え職能給表'!E130)</f>
        <v/>
      </c>
      <c r="AE32" s="448" t="str">
        <f>IF('5.洗い替え職能給表'!F130="","",'5.洗い替え職能給表'!F130)</f>
        <v/>
      </c>
      <c r="AF32" s="448" t="str">
        <f>IF('5.洗い替え職能給表'!G130="","",'5.洗い替え職能給表'!G130)</f>
        <v/>
      </c>
      <c r="AG32" s="448" t="str">
        <f>IF('5.洗い替え職能給表'!H130="","",'5.洗い替え職能給表'!H130)</f>
        <v/>
      </c>
      <c r="AH32" s="449" t="str">
        <f>IF('5.洗い替え職能給表'!I130="","",'5.洗い替え職能給表'!I130)</f>
        <v/>
      </c>
      <c r="AI32" s="447" t="str">
        <f>IF('5.洗い替え職能給表'!E160="","",'5.洗い替え職能給表'!E160)</f>
        <v/>
      </c>
      <c r="AJ32" s="448" t="str">
        <f>IF('5.洗い替え職能給表'!F160="","",'5.洗い替え職能給表'!F160)</f>
        <v/>
      </c>
      <c r="AK32" s="448" t="str">
        <f>IF('5.洗い替え職能給表'!G160="","",'5.洗い替え職能給表'!G160)</f>
        <v/>
      </c>
      <c r="AL32" s="448" t="str">
        <f>IF('5.洗い替え職能給表'!H160="","",'5.洗い替え職能給表'!H160)</f>
        <v/>
      </c>
      <c r="AM32" s="449" t="str">
        <f>IF('5.洗い替え職能給表'!I160="","",'5.洗い替え職能給表'!I160)</f>
        <v/>
      </c>
      <c r="AN32" s="447" t="str">
        <f>IF('5.洗い替え職能給表'!E190="","",'5.洗い替え職能給表'!E190)</f>
        <v/>
      </c>
      <c r="AO32" s="448" t="str">
        <f>IF('5.洗い替え職能給表'!F190="","",'5.洗い替え職能給表'!F190)</f>
        <v/>
      </c>
      <c r="AP32" s="448" t="str">
        <f>IF('5.洗い替え職能給表'!G190="","",'5.洗い替え職能給表'!G190)</f>
        <v/>
      </c>
      <c r="AQ32" s="448" t="str">
        <f>IF('5.洗い替え職能給表'!H190="","",'5.洗い替え職能給表'!H190)</f>
        <v/>
      </c>
      <c r="AR32" s="449" t="str">
        <f>IF('5.洗い替え職能給表'!I190="","",'5.洗い替え職能給表'!I190)</f>
        <v/>
      </c>
      <c r="AS32" s="447" t="str">
        <f>IF('5.洗い替え職能給表'!E220="","",'5.洗い替え職能給表'!E220)</f>
        <v/>
      </c>
      <c r="AT32" s="448" t="str">
        <f>IF('5.洗い替え職能給表'!F220="","",'5.洗い替え職能給表'!F220)</f>
        <v/>
      </c>
      <c r="AU32" s="448" t="str">
        <f>IF('5.洗い替え職能給表'!G220="","",'5.洗い替え職能給表'!G220)</f>
        <v/>
      </c>
      <c r="AV32" s="448" t="str">
        <f>IF('5.洗い替え職能給表'!H220="","",'5.洗い替え職能給表'!H220)</f>
        <v/>
      </c>
      <c r="AW32" s="449" t="str">
        <f>IF('5.洗い替え職能給表'!I220="","",'5.洗い替え職能給表'!I220)</f>
        <v/>
      </c>
    </row>
    <row r="33" spans="1:49" ht="14.4" customHeight="1" x14ac:dyDescent="0.2">
      <c r="A33" s="388"/>
      <c r="B33" s="389"/>
      <c r="C33" s="256">
        <v>28</v>
      </c>
      <c r="D33" s="259">
        <v>27</v>
      </c>
      <c r="AD33" s="447" t="str">
        <f>IF('5.洗い替え職能給表'!E131="","",'5.洗い替え職能給表'!E131)</f>
        <v/>
      </c>
      <c r="AE33" s="448" t="str">
        <f>IF('5.洗い替え職能給表'!F131="","",'5.洗い替え職能給表'!F131)</f>
        <v/>
      </c>
      <c r="AF33" s="448" t="str">
        <f>IF('5.洗い替え職能給表'!G131="","",'5.洗い替え職能給表'!G131)</f>
        <v/>
      </c>
      <c r="AG33" s="448" t="str">
        <f>IF('5.洗い替え職能給表'!H131="","",'5.洗い替え職能給表'!H131)</f>
        <v/>
      </c>
      <c r="AH33" s="449" t="str">
        <f>IF('5.洗い替え職能給表'!I131="","",'5.洗い替え職能給表'!I131)</f>
        <v/>
      </c>
      <c r="AI33" s="447" t="str">
        <f>IF('5.洗い替え職能給表'!E161="","",'5.洗い替え職能給表'!E161)</f>
        <v/>
      </c>
      <c r="AJ33" s="448" t="str">
        <f>IF('5.洗い替え職能給表'!F161="","",'5.洗い替え職能給表'!F161)</f>
        <v/>
      </c>
      <c r="AK33" s="448" t="str">
        <f>IF('5.洗い替え職能給表'!G161="","",'5.洗い替え職能給表'!G161)</f>
        <v/>
      </c>
      <c r="AL33" s="448" t="str">
        <f>IF('5.洗い替え職能給表'!H161="","",'5.洗い替え職能給表'!H161)</f>
        <v/>
      </c>
      <c r="AM33" s="449" t="str">
        <f>IF('5.洗い替え職能給表'!I161="","",'5.洗い替え職能給表'!I161)</f>
        <v/>
      </c>
      <c r="AN33" s="447" t="str">
        <f>IF('5.洗い替え職能給表'!E191="","",'5.洗い替え職能給表'!E191)</f>
        <v/>
      </c>
      <c r="AO33" s="448" t="str">
        <f>IF('5.洗い替え職能給表'!F191="","",'5.洗い替え職能給表'!F191)</f>
        <v/>
      </c>
      <c r="AP33" s="448" t="str">
        <f>IF('5.洗い替え職能給表'!G191="","",'5.洗い替え職能給表'!G191)</f>
        <v/>
      </c>
      <c r="AQ33" s="448" t="str">
        <f>IF('5.洗い替え職能給表'!H191="","",'5.洗い替え職能給表'!H191)</f>
        <v/>
      </c>
      <c r="AR33" s="449" t="str">
        <f>IF('5.洗い替え職能給表'!I191="","",'5.洗い替え職能給表'!I191)</f>
        <v/>
      </c>
      <c r="AS33" s="447" t="str">
        <f>IF('5.洗い替え職能給表'!E221="","",'5.洗い替え職能給表'!E221)</f>
        <v/>
      </c>
      <c r="AT33" s="448" t="str">
        <f>IF('5.洗い替え職能給表'!F221="","",'5.洗い替え職能給表'!F221)</f>
        <v/>
      </c>
      <c r="AU33" s="448" t="str">
        <f>IF('5.洗い替え職能給表'!G221="","",'5.洗い替え職能給表'!G221)</f>
        <v/>
      </c>
      <c r="AV33" s="448" t="str">
        <f>IF('5.洗い替え職能給表'!H221="","",'5.洗い替え職能給表'!H221)</f>
        <v/>
      </c>
      <c r="AW33" s="449" t="str">
        <f>IF('5.洗い替え職能給表'!I221="","",'5.洗い替え職能給表'!I221)</f>
        <v/>
      </c>
    </row>
    <row r="34" spans="1:49" ht="14.4" customHeight="1" x14ac:dyDescent="0.2">
      <c r="A34" s="388"/>
      <c r="B34" s="389"/>
      <c r="C34" s="256">
        <v>29</v>
      </c>
      <c r="D34" s="259">
        <v>28</v>
      </c>
      <c r="AD34" s="447" t="str">
        <f>IF('5.洗い替え職能給表'!E132="","",'5.洗い替え職能給表'!E132)</f>
        <v/>
      </c>
      <c r="AE34" s="448" t="str">
        <f>IF('5.洗い替え職能給表'!F132="","",'5.洗い替え職能給表'!F132)</f>
        <v/>
      </c>
      <c r="AF34" s="448" t="str">
        <f>IF('5.洗い替え職能給表'!G132="","",'5.洗い替え職能給表'!G132)</f>
        <v/>
      </c>
      <c r="AG34" s="448" t="str">
        <f>IF('5.洗い替え職能給表'!H132="","",'5.洗い替え職能給表'!H132)</f>
        <v/>
      </c>
      <c r="AH34" s="449" t="str">
        <f>IF('5.洗い替え職能給表'!I132="","",'5.洗い替え職能給表'!I132)</f>
        <v/>
      </c>
      <c r="AI34" s="447" t="str">
        <f>IF('5.洗い替え職能給表'!E162="","",'5.洗い替え職能給表'!E162)</f>
        <v/>
      </c>
      <c r="AJ34" s="448" t="str">
        <f>IF('5.洗い替え職能給表'!F162="","",'5.洗い替え職能給表'!F162)</f>
        <v/>
      </c>
      <c r="AK34" s="448" t="str">
        <f>IF('5.洗い替え職能給表'!G162="","",'5.洗い替え職能給表'!G162)</f>
        <v/>
      </c>
      <c r="AL34" s="448" t="str">
        <f>IF('5.洗い替え職能給表'!H162="","",'5.洗い替え職能給表'!H162)</f>
        <v/>
      </c>
      <c r="AM34" s="449" t="str">
        <f>IF('5.洗い替え職能給表'!I162="","",'5.洗い替え職能給表'!I162)</f>
        <v/>
      </c>
      <c r="AN34" s="447" t="str">
        <f>IF('5.洗い替え職能給表'!E192="","",'5.洗い替え職能給表'!E192)</f>
        <v/>
      </c>
      <c r="AO34" s="448" t="str">
        <f>IF('5.洗い替え職能給表'!F192="","",'5.洗い替え職能給表'!F192)</f>
        <v/>
      </c>
      <c r="AP34" s="448" t="str">
        <f>IF('5.洗い替え職能給表'!G192="","",'5.洗い替え職能給表'!G192)</f>
        <v/>
      </c>
      <c r="AQ34" s="448" t="str">
        <f>IF('5.洗い替え職能給表'!H192="","",'5.洗い替え職能給表'!H192)</f>
        <v/>
      </c>
      <c r="AR34" s="449" t="str">
        <f>IF('5.洗い替え職能給表'!I192="","",'5.洗い替え職能給表'!I192)</f>
        <v/>
      </c>
      <c r="AS34" s="447" t="str">
        <f>IF('5.洗い替え職能給表'!E222="","",'5.洗い替え職能給表'!E222)</f>
        <v/>
      </c>
      <c r="AT34" s="448" t="str">
        <f>IF('5.洗い替え職能給表'!F222="","",'5.洗い替え職能給表'!F222)</f>
        <v/>
      </c>
      <c r="AU34" s="448" t="str">
        <f>IF('5.洗い替え職能給表'!G222="","",'5.洗い替え職能給表'!G222)</f>
        <v/>
      </c>
      <c r="AV34" s="448" t="str">
        <f>IF('5.洗い替え職能給表'!H222="","",'5.洗い替え職能給表'!H222)</f>
        <v/>
      </c>
      <c r="AW34" s="449" t="str">
        <f>IF('5.洗い替え職能給表'!I222="","",'5.洗い替え職能給表'!I222)</f>
        <v/>
      </c>
    </row>
    <row r="35" spans="1:49" ht="14.4" customHeight="1" x14ac:dyDescent="0.2">
      <c r="A35" s="388"/>
      <c r="B35" s="389"/>
      <c r="C35" s="256">
        <v>30</v>
      </c>
      <c r="D35" s="259">
        <v>29</v>
      </c>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450" t="str">
        <f>IF('5.洗い替え職能給表'!E133="","",'5.洗い替え職能給表'!E133)</f>
        <v/>
      </c>
      <c r="AE35" s="451" t="str">
        <f>IF('5.洗い替え職能給表'!F133="","",'5.洗い替え職能給表'!F133)</f>
        <v/>
      </c>
      <c r="AF35" s="451" t="str">
        <f>IF('5.洗い替え職能給表'!G133="","",'5.洗い替え職能給表'!G133)</f>
        <v/>
      </c>
      <c r="AG35" s="451" t="str">
        <f>IF('5.洗い替え職能給表'!H133="","",'5.洗い替え職能給表'!H133)</f>
        <v/>
      </c>
      <c r="AH35" s="452" t="str">
        <f>IF('5.洗い替え職能給表'!I133="","",'5.洗い替え職能給表'!I133)</f>
        <v/>
      </c>
      <c r="AI35" s="450" t="str">
        <f>IF('5.洗い替え職能給表'!E163="","",'5.洗い替え職能給表'!E163)</f>
        <v/>
      </c>
      <c r="AJ35" s="451" t="str">
        <f>IF('5.洗い替え職能給表'!F163="","",'5.洗い替え職能給表'!F163)</f>
        <v/>
      </c>
      <c r="AK35" s="451" t="str">
        <f>IF('5.洗い替え職能給表'!G163="","",'5.洗い替え職能給表'!G163)</f>
        <v/>
      </c>
      <c r="AL35" s="451" t="str">
        <f>IF('5.洗い替え職能給表'!H163="","",'5.洗い替え職能給表'!H163)</f>
        <v/>
      </c>
      <c r="AM35" s="452" t="str">
        <f>IF('5.洗い替え職能給表'!I163="","",'5.洗い替え職能給表'!I163)</f>
        <v/>
      </c>
      <c r="AN35" s="450" t="str">
        <f>IF('5.洗い替え職能給表'!E193="","",'5.洗い替え職能給表'!E193)</f>
        <v/>
      </c>
      <c r="AO35" s="451" t="str">
        <f>IF('5.洗い替え職能給表'!F193="","",'5.洗い替え職能給表'!F193)</f>
        <v/>
      </c>
      <c r="AP35" s="451" t="str">
        <f>IF('5.洗い替え職能給表'!G193="","",'5.洗い替え職能給表'!G193)</f>
        <v/>
      </c>
      <c r="AQ35" s="451" t="str">
        <f>IF('5.洗い替え職能給表'!H193="","",'5.洗い替え職能給表'!H193)</f>
        <v/>
      </c>
      <c r="AR35" s="452" t="str">
        <f>IF('5.洗い替え職能給表'!I193="","",'5.洗い替え職能給表'!I193)</f>
        <v/>
      </c>
      <c r="AS35" s="450" t="str">
        <f>IF('5.洗い替え職能給表'!E223="","",'5.洗い替え職能給表'!E223)</f>
        <v/>
      </c>
      <c r="AT35" s="451" t="str">
        <f>IF('5.洗い替え職能給表'!F223="","",'5.洗い替え職能給表'!F223)</f>
        <v/>
      </c>
      <c r="AU35" s="451" t="str">
        <f>IF('5.洗い替え職能給表'!G223="","",'5.洗い替え職能給表'!G223)</f>
        <v/>
      </c>
      <c r="AV35" s="451" t="str">
        <f>IF('5.洗い替え職能給表'!H223="","",'5.洗い替え職能給表'!H223)</f>
        <v/>
      </c>
      <c r="AW35" s="452" t="str">
        <f>IF('5.洗い替え職能給表'!I223="","",'5.洗い替え職能給表'!I223)</f>
        <v/>
      </c>
    </row>
    <row r="36" spans="1:49" ht="15" thickBot="1" x14ac:dyDescent="0.25">
      <c r="A36" s="388"/>
      <c r="B36" s="389"/>
      <c r="C36" s="256">
        <v>31</v>
      </c>
      <c r="D36" s="259">
        <v>30</v>
      </c>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453" t="str">
        <f>IF('5.洗い替え職能給表'!E134="","",'5.洗い替え職能給表'!E134)</f>
        <v/>
      </c>
      <c r="AE36" s="454" t="str">
        <f>IF('5.洗い替え職能給表'!F134="","",'5.洗い替え職能給表'!F134)</f>
        <v/>
      </c>
      <c r="AF36" s="454" t="str">
        <f>IF('5.洗い替え職能給表'!G134="","",'5.洗い替え職能給表'!G134)</f>
        <v/>
      </c>
      <c r="AG36" s="454" t="str">
        <f>IF('5.洗い替え職能給表'!H134="","",'5.洗い替え職能給表'!H134)</f>
        <v/>
      </c>
      <c r="AH36" s="455" t="str">
        <f>IF('5.洗い替え職能給表'!I134="","",'5.洗い替え職能給表'!I134)</f>
        <v/>
      </c>
      <c r="AI36" s="453" t="str">
        <f>IF('5.洗い替え職能給表'!E164="","",'5.洗い替え職能給表'!E164)</f>
        <v/>
      </c>
      <c r="AJ36" s="454" t="str">
        <f>IF('5.洗い替え職能給表'!F164="","",'5.洗い替え職能給表'!F164)</f>
        <v/>
      </c>
      <c r="AK36" s="454" t="str">
        <f>IF('5.洗い替え職能給表'!G164="","",'5.洗い替え職能給表'!G164)</f>
        <v/>
      </c>
      <c r="AL36" s="454" t="str">
        <f>IF('5.洗い替え職能給表'!H164="","",'5.洗い替え職能給表'!H164)</f>
        <v/>
      </c>
      <c r="AM36" s="455" t="str">
        <f>IF('5.洗い替え職能給表'!I164="","",'5.洗い替え職能給表'!I164)</f>
        <v/>
      </c>
      <c r="AN36" s="453" t="str">
        <f>IF('5.洗い替え職能給表'!E194="","",'5.洗い替え職能給表'!E194)</f>
        <v/>
      </c>
      <c r="AO36" s="454" t="str">
        <f>IF('5.洗い替え職能給表'!F194="","",'5.洗い替え職能給表'!F194)</f>
        <v/>
      </c>
      <c r="AP36" s="454" t="str">
        <f>IF('5.洗い替え職能給表'!G194="","",'5.洗い替え職能給表'!G194)</f>
        <v/>
      </c>
      <c r="AQ36" s="454" t="str">
        <f>IF('5.洗い替え職能給表'!H194="","",'5.洗い替え職能給表'!H194)</f>
        <v/>
      </c>
      <c r="AR36" s="455" t="str">
        <f>IF('5.洗い替え職能給表'!I194="","",'5.洗い替え職能給表'!I194)</f>
        <v/>
      </c>
      <c r="AS36" s="453" t="str">
        <f>IF('5.洗い替え職能給表'!E224="","",'5.洗い替え職能給表'!E224)</f>
        <v/>
      </c>
      <c r="AT36" s="454" t="str">
        <f>IF('5.洗い替え職能給表'!F224="","",'5.洗い替え職能給表'!F224)</f>
        <v/>
      </c>
      <c r="AU36" s="454" t="str">
        <f>IF('5.洗い替え職能給表'!G224="","",'5.洗い替え職能給表'!G224)</f>
        <v/>
      </c>
      <c r="AV36" s="454" t="str">
        <f>IF('5.洗い替え職能給表'!H224="","",'5.洗い替え職能給表'!H224)</f>
        <v/>
      </c>
      <c r="AW36" s="455" t="str">
        <f>IF('5.洗い替え職能給表'!I224="","",'5.洗い替え職能給表'!I224)</f>
        <v/>
      </c>
    </row>
    <row r="37" spans="1:49" ht="14.4" x14ac:dyDescent="0.2">
      <c r="A37" s="388"/>
      <c r="B37" s="389"/>
    </row>
    <row r="38" spans="1:49" ht="14.4" x14ac:dyDescent="0.2">
      <c r="A38" s="388"/>
      <c r="B38" s="389"/>
    </row>
    <row r="39" spans="1:49" ht="14.4" x14ac:dyDescent="0.2">
      <c r="A39" s="388"/>
      <c r="B39" s="389"/>
    </row>
    <row r="40" spans="1:49" ht="14.4" x14ac:dyDescent="0.2">
      <c r="A40" s="388"/>
      <c r="B40" s="389"/>
    </row>
    <row r="41" spans="1:49" ht="14.4" x14ac:dyDescent="0.2">
      <c r="A41" s="388"/>
      <c r="B41" s="389"/>
    </row>
    <row r="42" spans="1:49" ht="14.4" x14ac:dyDescent="0.2">
      <c r="A42" s="388"/>
      <c r="B42" s="389"/>
    </row>
    <row r="43" spans="1:49" x14ac:dyDescent="0.2">
      <c r="A43" s="388"/>
      <c r="B43" s="390"/>
    </row>
  </sheetData>
  <sheetProtection algorithmName="SHA-512" hashValue="T53SB8EPUnW4auK0iLYZf9G3Eq2e9oU0WyugrxLlKqgpgrEqQpw5UkaOf020NJJFAlGrrytk+TtFcJ6Czj3rPg==" saltValue="3Qerm/4qDg0hOPStlNd4jg==" spinCount="100000" sheet="1"/>
  <phoneticPr fontId="3"/>
  <pageMargins left="0.70866141732283472" right="0.70866141732283472" top="0.74803149606299213" bottom="0.74803149606299213" header="0.31496062992125984" footer="0.31496062992125984"/>
  <pageSetup paperSize="9" scale="78" orientation="landscape" verticalDpi="0" r:id="rId1"/>
  <colBreaks count="2" manualBreakCount="2">
    <brk id="19" min="1" max="35" man="1"/>
    <brk id="34" min="1"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pageSetUpPr autoPageBreaks="0"/>
  </sheetPr>
  <dimension ref="B2:J37"/>
  <sheetViews>
    <sheetView showGridLines="0" zoomScaleNormal="100" workbookViewId="0"/>
  </sheetViews>
  <sheetFormatPr defaultColWidth="9" defaultRowHeight="13.2" x14ac:dyDescent="0.2"/>
  <cols>
    <col min="1" max="1" width="6.44140625" style="6" customWidth="1"/>
    <col min="2" max="2" width="2.88671875" style="6" customWidth="1"/>
    <col min="3" max="9" width="9.33203125" style="6" customWidth="1"/>
    <col min="10" max="10" width="13" style="6" customWidth="1"/>
    <col min="11" max="16384" width="9" style="6"/>
  </cols>
  <sheetData>
    <row r="2" spans="2:10" ht="13.8" thickBot="1" x14ac:dyDescent="0.25"/>
    <row r="3" spans="2:10" x14ac:dyDescent="0.2">
      <c r="B3" s="268"/>
      <c r="C3" s="519"/>
      <c r="D3" s="519"/>
      <c r="E3" s="519"/>
      <c r="F3" s="519"/>
      <c r="G3" s="519"/>
      <c r="H3" s="519"/>
      <c r="I3" s="519"/>
      <c r="J3" s="270"/>
    </row>
    <row r="4" spans="2:10" ht="14.4" x14ac:dyDescent="0.2">
      <c r="B4" s="271"/>
      <c r="C4" s="520" t="s">
        <v>52</v>
      </c>
      <c r="D4" s="51"/>
      <c r="E4" s="51"/>
      <c r="F4" s="51"/>
      <c r="G4" s="51"/>
      <c r="H4" s="51"/>
      <c r="I4" s="51"/>
      <c r="J4" s="274"/>
    </row>
    <row r="5" spans="2:10" x14ac:dyDescent="0.2">
      <c r="B5" s="271"/>
      <c r="C5" s="51"/>
      <c r="D5" s="51"/>
      <c r="E5" s="51"/>
      <c r="F5" s="51"/>
      <c r="G5" s="51"/>
      <c r="H5" s="51"/>
      <c r="I5" s="51"/>
      <c r="J5" s="274"/>
    </row>
    <row r="6" spans="2:10" x14ac:dyDescent="0.2">
      <c r="B6" s="271"/>
      <c r="C6" s="521" t="s">
        <v>53</v>
      </c>
      <c r="D6" s="51"/>
      <c r="E6" s="51"/>
      <c r="F6" s="51"/>
      <c r="G6" s="51"/>
      <c r="H6" s="51"/>
      <c r="I6" s="51"/>
      <c r="J6" s="274"/>
    </row>
    <row r="7" spans="2:10" x14ac:dyDescent="0.2">
      <c r="B7" s="271"/>
      <c r="C7" s="51" t="s">
        <v>54</v>
      </c>
      <c r="D7" s="51"/>
      <c r="E7" s="51"/>
      <c r="F7" s="51"/>
      <c r="G7" s="51"/>
      <c r="H7" s="51"/>
      <c r="I7" s="51"/>
      <c r="J7" s="274"/>
    </row>
    <row r="8" spans="2:10" x14ac:dyDescent="0.2">
      <c r="B8" s="271"/>
      <c r="C8" s="51" t="s">
        <v>55</v>
      </c>
      <c r="D8" s="51"/>
      <c r="E8" s="51"/>
      <c r="F8" s="51"/>
      <c r="G8" s="51"/>
      <c r="H8" s="51"/>
      <c r="I8" s="51"/>
      <c r="J8" s="274"/>
    </row>
    <row r="9" spans="2:10" x14ac:dyDescent="0.2">
      <c r="B9" s="271"/>
      <c r="C9" s="51" t="s">
        <v>56</v>
      </c>
      <c r="D9" s="51"/>
      <c r="E9" s="51"/>
      <c r="F9" s="51"/>
      <c r="G9" s="51"/>
      <c r="H9" s="51"/>
      <c r="I9" s="51"/>
      <c r="J9" s="274"/>
    </row>
    <row r="10" spans="2:10" x14ac:dyDescent="0.2">
      <c r="B10" s="271"/>
      <c r="C10" s="51"/>
      <c r="D10" s="51"/>
      <c r="E10" s="51"/>
      <c r="F10" s="51"/>
      <c r="G10" s="51"/>
      <c r="H10" s="51"/>
      <c r="I10" s="51"/>
      <c r="J10" s="274"/>
    </row>
    <row r="11" spans="2:10" x14ac:dyDescent="0.2">
      <c r="B11" s="271"/>
      <c r="C11" s="521" t="s">
        <v>57</v>
      </c>
      <c r="D11" s="51"/>
      <c r="E11" s="51"/>
      <c r="F11" s="51"/>
      <c r="G11" s="51"/>
      <c r="H11" s="51"/>
      <c r="I11" s="51"/>
      <c r="J11" s="274"/>
    </row>
    <row r="12" spans="2:10" x14ac:dyDescent="0.2">
      <c r="B12" s="271"/>
      <c r="C12" s="51" t="s">
        <v>58</v>
      </c>
      <c r="D12" s="51"/>
      <c r="E12" s="51"/>
      <c r="F12" s="51"/>
      <c r="G12" s="51"/>
      <c r="H12" s="51"/>
      <c r="I12" s="51"/>
      <c r="J12" s="274"/>
    </row>
    <row r="13" spans="2:10" x14ac:dyDescent="0.2">
      <c r="B13" s="271"/>
      <c r="C13" s="51" t="s">
        <v>59</v>
      </c>
      <c r="D13" s="51"/>
      <c r="E13" s="51"/>
      <c r="F13" s="51"/>
      <c r="G13" s="51"/>
      <c r="H13" s="51"/>
      <c r="I13" s="51"/>
      <c r="J13" s="274"/>
    </row>
    <row r="14" spans="2:10" x14ac:dyDescent="0.2">
      <c r="B14" s="271"/>
      <c r="C14" s="51"/>
      <c r="D14" s="51"/>
      <c r="E14" s="51"/>
      <c r="F14" s="51"/>
      <c r="G14" s="51"/>
      <c r="H14" s="51"/>
      <c r="I14" s="51"/>
      <c r="J14" s="274"/>
    </row>
    <row r="15" spans="2:10" x14ac:dyDescent="0.2">
      <c r="B15" s="271"/>
      <c r="C15" s="521" t="s">
        <v>60</v>
      </c>
      <c r="D15" s="51"/>
      <c r="E15" s="51"/>
      <c r="F15" s="51"/>
      <c r="G15" s="51"/>
      <c r="H15" s="51"/>
      <c r="I15" s="51"/>
      <c r="J15" s="274"/>
    </row>
    <row r="16" spans="2:10" x14ac:dyDescent="0.2">
      <c r="B16" s="271"/>
      <c r="C16" s="51" t="s">
        <v>61</v>
      </c>
      <c r="D16" s="51"/>
      <c r="E16" s="51"/>
      <c r="F16" s="51"/>
      <c r="G16" s="51"/>
      <c r="H16" s="51"/>
      <c r="I16" s="51"/>
      <c r="J16" s="274"/>
    </row>
    <row r="17" spans="2:10" x14ac:dyDescent="0.2">
      <c r="B17" s="271"/>
      <c r="C17" s="51" t="s">
        <v>67</v>
      </c>
      <c r="D17" s="51"/>
      <c r="E17" s="51"/>
      <c r="F17" s="51"/>
      <c r="G17" s="51"/>
      <c r="H17" s="51"/>
      <c r="I17" s="51"/>
      <c r="J17" s="274"/>
    </row>
    <row r="18" spans="2:10" x14ac:dyDescent="0.2">
      <c r="B18" s="271"/>
      <c r="C18" s="51"/>
      <c r="D18" s="51"/>
      <c r="E18" s="51"/>
      <c r="F18" s="51"/>
      <c r="G18" s="51"/>
      <c r="H18" s="51"/>
      <c r="I18" s="51"/>
      <c r="J18" s="274"/>
    </row>
    <row r="19" spans="2:10" x14ac:dyDescent="0.2">
      <c r="B19" s="271"/>
      <c r="C19" s="51"/>
      <c r="D19" s="51" t="s">
        <v>62</v>
      </c>
      <c r="E19" s="51"/>
      <c r="F19" s="51"/>
      <c r="G19" s="51"/>
      <c r="H19" s="51"/>
      <c r="I19" s="51"/>
      <c r="J19" s="274"/>
    </row>
    <row r="20" spans="2:10" x14ac:dyDescent="0.2">
      <c r="B20" s="271"/>
      <c r="C20" s="51"/>
      <c r="D20" s="51" t="s">
        <v>63</v>
      </c>
      <c r="E20" s="51"/>
      <c r="F20" s="51"/>
      <c r="G20" s="597">
        <v>45962</v>
      </c>
      <c r="H20" s="597"/>
      <c r="I20" s="51"/>
      <c r="J20" s="274"/>
    </row>
    <row r="21" spans="2:10" ht="13.8" thickBot="1" x14ac:dyDescent="0.25">
      <c r="B21" s="286"/>
      <c r="C21" s="522"/>
      <c r="D21" s="522"/>
      <c r="E21" s="522"/>
      <c r="F21" s="522"/>
      <c r="G21" s="522"/>
      <c r="H21" s="522"/>
      <c r="I21" s="522"/>
      <c r="J21" s="288"/>
    </row>
    <row r="22" spans="2:10" x14ac:dyDescent="0.2">
      <c r="C22" s="1"/>
      <c r="D22" s="1"/>
      <c r="E22" s="1"/>
      <c r="F22" s="1"/>
      <c r="G22" s="20"/>
      <c r="H22" s="1"/>
      <c r="I22" s="1"/>
    </row>
    <row r="23" spans="2:10" x14ac:dyDescent="0.2">
      <c r="C23" s="1"/>
      <c r="D23" s="1"/>
      <c r="E23" s="1"/>
      <c r="F23" s="1"/>
      <c r="G23" s="1"/>
      <c r="H23" s="1"/>
      <c r="I23" s="1"/>
    </row>
    <row r="24" spans="2:10" x14ac:dyDescent="0.2">
      <c r="C24" s="1"/>
      <c r="D24" s="20"/>
      <c r="E24" s="1"/>
      <c r="F24" s="1"/>
      <c r="G24" s="1"/>
      <c r="H24" s="1"/>
    </row>
    <row r="25" spans="2:10" x14ac:dyDescent="0.2">
      <c r="C25" s="1"/>
      <c r="D25" s="1"/>
      <c r="E25" s="1"/>
      <c r="F25" s="1"/>
      <c r="G25" s="1"/>
      <c r="H25" s="1"/>
    </row>
    <row r="26" spans="2:10" x14ac:dyDescent="0.2">
      <c r="C26" s="1"/>
      <c r="D26" s="1"/>
      <c r="E26" s="1"/>
      <c r="F26" s="1"/>
      <c r="G26" s="1"/>
      <c r="H26" s="1"/>
    </row>
    <row r="37" spans="3:3" x14ac:dyDescent="0.2">
      <c r="C37" s="21"/>
    </row>
  </sheetData>
  <sheetProtection sheet="1" objects="1" scenarios="1"/>
  <mergeCells count="1">
    <mergeCell ref="G20:H20"/>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説明</vt:lpstr>
      <vt:lpstr>1.メイン</vt:lpstr>
      <vt:lpstr>2.年齢給</vt:lpstr>
      <vt:lpstr>3.サラリースケール</vt:lpstr>
      <vt:lpstr>4.号俸表設計</vt:lpstr>
      <vt:lpstr>5.洗い替え職能給表</vt:lpstr>
      <vt:lpstr>6.参照データ</vt:lpstr>
      <vt:lpstr>7.使用上の注意</vt:lpstr>
      <vt:lpstr>'1.メイン'!Print_Area</vt:lpstr>
      <vt:lpstr>'2.年齢給'!Print_Area</vt:lpstr>
      <vt:lpstr>'3.サラリースケール'!Print_Area</vt:lpstr>
      <vt:lpstr>'4.号俸表設計'!Print_Area</vt:lpstr>
      <vt:lpstr>'5.洗い替え職能給表'!Print_Area</vt:lpstr>
      <vt:lpstr>'6.参照データ'!Print_Area</vt:lpstr>
      <vt:lpstr>'7.使用上の注意'!Print_Area</vt:lpstr>
      <vt:lpstr>説明!Print_Area</vt:lpstr>
      <vt:lpstr>'1.メイン'!Print_Titles</vt:lpstr>
      <vt:lpstr>'5.洗い替え職能給表'!Print_Titles</vt:lpstr>
      <vt:lpstr>'6.参照データ'!Print_Titles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2015-03-12T09:42:37Z</cp:lastPrinted>
  <dcterms:created xsi:type="dcterms:W3CDTF">2004-12-02T07:08:49Z</dcterms:created>
  <dcterms:modified xsi:type="dcterms:W3CDTF">2026-02-14T08:08:48Z</dcterms:modified>
</cp:coreProperties>
</file>