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chartsheets/sheet1.xml" ContentType="application/vnd.openxmlformats-officedocument.spreadsheetml.chart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2.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defaultThemeVersion="124226"/>
  <mc:AlternateContent xmlns:mc="http://schemas.openxmlformats.org/markup-compatibility/2006">
    <mc:Choice Requires="x15">
      <x15ac:absPath xmlns:x15ac="http://schemas.microsoft.com/office/spreadsheetml/2010/11/ac" url="D:\STORES（HPカード決済サービス）\23-2賃金ソフト（保護ありお試し版）STORES用\職能給体系設計ソフト〇\"/>
    </mc:Choice>
  </mc:AlternateContent>
  <xr:revisionPtr revIDLastSave="0" documentId="13_ncr:1_{BA3C9367-85AC-4DDE-A630-1BE44A7DEEEC}" xr6:coauthVersionLast="47" xr6:coauthVersionMax="47" xr10:uidLastSave="{00000000-0000-0000-0000-000000000000}"/>
  <bookViews>
    <workbookView xWindow="-108" yWindow="-108" windowWidth="23256" windowHeight="12456" tabRatio="826" xr2:uid="{00000000-000D-0000-FFFF-FFFF00000000}"/>
  </bookViews>
  <sheets>
    <sheet name="メニュー一覧" sheetId="15" r:id="rId1"/>
    <sheet name="使用上の注意" sheetId="13" r:id="rId2"/>
    <sheet name="０.職能給設計説明" sheetId="12" r:id="rId3"/>
    <sheet name="１.等級フレーム設計" sheetId="16" r:id="rId4"/>
    <sheet name="２.基本給設計と配分" sheetId="1" r:id="rId5"/>
    <sheet name="３.年齢給設計" sheetId="3" r:id="rId6"/>
    <sheet name="４.習熟昇給の設計" sheetId="2" r:id="rId7"/>
    <sheet name="５.昇格昇給の設計 " sheetId="17" r:id="rId8"/>
    <sheet name="６.昇給上限年数の設計" sheetId="18" r:id="rId9"/>
    <sheet name="７.段階号俸表" sheetId="6" r:id="rId10"/>
    <sheet name="８.モデル基本給" sheetId="10" r:id="rId11"/>
    <sheet name="９.モデル基本給グラフ" sheetId="11" r:id="rId12"/>
    <sheet name="10.標準生計費データ" sheetId="14" r:id="rId13"/>
  </sheets>
  <definedNames>
    <definedName name="OLE_LINK1" localSheetId="6">'４.習熟昇給の設計'!#REF!</definedName>
    <definedName name="OLE_LINK1" localSheetId="7">'５.昇格昇給の設計 '!#REF!</definedName>
    <definedName name="OLE_LINK1" localSheetId="8">'６.昇給上限年数の設計'!#REF!</definedName>
    <definedName name="_xlnm.Print_Area" localSheetId="2">'０.職能給設計説明'!$B$4:$K$101</definedName>
    <definedName name="_xlnm.Print_Area" localSheetId="3">'１.等級フレーム設計'!$A$3:$H$39</definedName>
    <definedName name="_xlnm.Print_Area" localSheetId="4">'２.基本給設計と配分'!$A$3:$U$44</definedName>
    <definedName name="_xlnm.Print_Area" localSheetId="5">'３.年齢給設計'!$B$3:$Q$59</definedName>
    <definedName name="_xlnm.Print_Area" localSheetId="6">'４.習熟昇給の設計'!$B$4:$P$31</definedName>
    <definedName name="_xlnm.Print_Area" localSheetId="7">'５.昇格昇給の設計 '!$B$4:$P$44</definedName>
    <definedName name="_xlnm.Print_Area" localSheetId="8">'６.昇給上限年数の設計'!$B$4:$P$37</definedName>
    <definedName name="_xlnm.Print_Area" localSheetId="9">'７.段階号俸表'!$B$4:$AM$74</definedName>
    <definedName name="_xlnm.Print_Area" localSheetId="10">'８.モデル基本給'!$B$4:$Q$51</definedName>
    <definedName name="_xlnm.Print_Area" localSheetId="1">使用上の注意!$B$4:$J$22</definedName>
  </definedNames>
  <calcPr calcId="191029"/>
</workbook>
</file>

<file path=xl/calcChain.xml><?xml version="1.0" encoding="utf-8"?>
<calcChain xmlns="http://schemas.openxmlformats.org/spreadsheetml/2006/main">
  <c r="D57" i="14" l="1"/>
  <c r="D56" i="14"/>
  <c r="D55" i="14"/>
  <c r="D54" i="14"/>
  <c r="D53" i="14"/>
  <c r="D52" i="14"/>
  <c r="D51" i="14"/>
  <c r="D50" i="14"/>
  <c r="D49" i="14"/>
  <c r="D48" i="14"/>
  <c r="D47" i="14"/>
  <c r="D46" i="14"/>
  <c r="D45" i="14"/>
  <c r="D44" i="14"/>
  <c r="D43" i="14"/>
  <c r="D42" i="14"/>
  <c r="D41" i="14"/>
  <c r="D40" i="14"/>
  <c r="D39" i="14"/>
  <c r="D38" i="14"/>
  <c r="D37" i="14"/>
  <c r="D36" i="14"/>
  <c r="D35" i="14"/>
  <c r="D34" i="14"/>
  <c r="D33" i="14"/>
  <c r="D32" i="14"/>
  <c r="D31" i="14"/>
  <c r="D30" i="14"/>
  <c r="D29" i="14"/>
  <c r="D28" i="14"/>
  <c r="D27" i="14"/>
  <c r="D26" i="14"/>
  <c r="D25" i="14"/>
  <c r="D24" i="14"/>
  <c r="D23" i="14"/>
  <c r="D22" i="14"/>
  <c r="D21" i="14"/>
  <c r="D20" i="14"/>
  <c r="D19" i="14"/>
  <c r="D18" i="14"/>
  <c r="D17" i="14"/>
  <c r="D16" i="14"/>
  <c r="D15" i="14"/>
  <c r="D14" i="14"/>
  <c r="D13" i="14"/>
  <c r="D12" i="14"/>
  <c r="D11" i="14"/>
  <c r="D10" i="14"/>
  <c r="W11" i="6" l="1"/>
  <c r="W10" i="6"/>
  <c r="U11" i="6"/>
  <c r="U10" i="6"/>
  <c r="P10" i="10" l="1"/>
  <c r="D16" i="18"/>
  <c r="E10" i="10" l="1"/>
  <c r="AF17" i="6" l="1"/>
  <c r="AJ19" i="6"/>
  <c r="AJ18" i="6"/>
  <c r="AJ16" i="6"/>
  <c r="AJ15" i="6"/>
  <c r="AJ14" i="6"/>
  <c r="AJ13" i="6"/>
  <c r="AJ12" i="6"/>
  <c r="AJ11" i="6"/>
  <c r="AJ10" i="6"/>
  <c r="AJ9" i="6"/>
  <c r="AJ8" i="6"/>
  <c r="AJ17" i="6"/>
  <c r="AF19" i="6"/>
  <c r="AF18" i="6"/>
  <c r="AF16" i="6"/>
  <c r="AF15" i="6"/>
  <c r="AF14" i="6"/>
  <c r="AF13" i="6"/>
  <c r="AF12" i="6"/>
  <c r="AF11" i="6"/>
  <c r="AF10" i="6"/>
  <c r="AF9" i="6"/>
  <c r="AF8" i="6"/>
  <c r="AE23" i="6"/>
  <c r="E10" i="18" l="1"/>
  <c r="E7" i="17"/>
  <c r="B22" i="2" l="1"/>
  <c r="C22" i="2"/>
  <c r="D22" i="2"/>
  <c r="B23" i="2"/>
  <c r="C23" i="2"/>
  <c r="B24" i="2"/>
  <c r="C24" i="2"/>
  <c r="B25" i="2"/>
  <c r="C25" i="2"/>
  <c r="B26" i="2"/>
  <c r="C26" i="2"/>
  <c r="B27" i="2"/>
  <c r="C27" i="2"/>
  <c r="B28" i="2"/>
  <c r="C28" i="2"/>
  <c r="B29" i="2"/>
  <c r="C29" i="2"/>
  <c r="B30" i="2"/>
  <c r="C30" i="2"/>
  <c r="B31" i="2"/>
  <c r="C31" i="2"/>
  <c r="B32" i="2"/>
  <c r="C32" i="2"/>
  <c r="B33" i="2"/>
  <c r="C33" i="2"/>
  <c r="G22" i="2" l="1"/>
  <c r="H22" i="2" s="1"/>
  <c r="C23" i="1"/>
  <c r="C20" i="1"/>
  <c r="E13" i="16"/>
  <c r="D23" i="2" s="1"/>
  <c r="E22" i="16"/>
  <c r="D32" i="2" s="1"/>
  <c r="E32" i="2" s="1"/>
  <c r="E23" i="16"/>
  <c r="D33" i="2" s="1"/>
  <c r="E33" i="2" s="1"/>
  <c r="E21" i="16"/>
  <c r="D31" i="2" s="1"/>
  <c r="E31" i="2" s="1"/>
  <c r="E14" i="16"/>
  <c r="E15" i="16" l="1"/>
  <c r="D24" i="2"/>
  <c r="E23" i="2"/>
  <c r="G23" i="2"/>
  <c r="H23" i="2" s="1"/>
  <c r="G29" i="18"/>
  <c r="G28" i="18"/>
  <c r="G27" i="18"/>
  <c r="G26" i="18"/>
  <c r="G25" i="18"/>
  <c r="G24" i="18"/>
  <c r="G23" i="18"/>
  <c r="G22" i="18"/>
  <c r="G21" i="18"/>
  <c r="G20" i="18"/>
  <c r="G19" i="18"/>
  <c r="G18" i="18"/>
  <c r="AN8" i="6" s="1"/>
  <c r="D29" i="18"/>
  <c r="Y7" i="6" s="1"/>
  <c r="D28" i="18"/>
  <c r="W7" i="6" s="1"/>
  <c r="D27" i="18"/>
  <c r="U7" i="6" s="1"/>
  <c r="D26" i="18"/>
  <c r="S7" i="6" s="1"/>
  <c r="D25" i="18"/>
  <c r="D24" i="18"/>
  <c r="O7" i="6" s="1"/>
  <c r="D23" i="18"/>
  <c r="M7" i="6" s="1"/>
  <c r="D22" i="18"/>
  <c r="K7" i="6" s="1"/>
  <c r="D21" i="18"/>
  <c r="I7" i="6" s="1"/>
  <c r="D20" i="18"/>
  <c r="G7" i="6" s="1"/>
  <c r="D19" i="18"/>
  <c r="E7" i="6" s="1"/>
  <c r="E18" i="18"/>
  <c r="A18" i="18" s="1"/>
  <c r="D18" i="18"/>
  <c r="B29" i="18"/>
  <c r="B28" i="18"/>
  <c r="B27" i="18"/>
  <c r="B26" i="18"/>
  <c r="AB16" i="6" s="1"/>
  <c r="B25" i="18"/>
  <c r="AB15" i="6" s="1"/>
  <c r="B24" i="18"/>
  <c r="AB14" i="6" s="1"/>
  <c r="B23" i="18"/>
  <c r="AB13" i="6" s="1"/>
  <c r="B22" i="18"/>
  <c r="AB12" i="6" s="1"/>
  <c r="B21" i="18"/>
  <c r="AB11" i="6" s="1"/>
  <c r="B20" i="18"/>
  <c r="AB10" i="6" s="1"/>
  <c r="B19" i="18"/>
  <c r="AB9" i="6" s="1"/>
  <c r="B18" i="18"/>
  <c r="AB8" i="6" s="1"/>
  <c r="E7" i="18"/>
  <c r="AO11" i="6" l="1"/>
  <c r="AB30" i="6"/>
  <c r="AO13" i="6"/>
  <c r="AB32" i="6"/>
  <c r="AO15" i="6"/>
  <c r="AB34" i="6"/>
  <c r="H27" i="18"/>
  <c r="AC17" i="6" s="1"/>
  <c r="AB17" i="6"/>
  <c r="H29" i="18"/>
  <c r="Y12" i="6" s="1"/>
  <c r="AB19" i="6"/>
  <c r="AN10" i="6"/>
  <c r="AC29" i="6" s="1"/>
  <c r="G8" i="6"/>
  <c r="AN12" i="6"/>
  <c r="AC31" i="6" s="1"/>
  <c r="K8" i="6"/>
  <c r="AN14" i="6"/>
  <c r="AC33" i="6" s="1"/>
  <c r="O8" i="6"/>
  <c r="S8" i="6"/>
  <c r="AN16" i="6"/>
  <c r="AC35" i="6" s="1"/>
  <c r="W8" i="6"/>
  <c r="AN18" i="6"/>
  <c r="AC37" i="6" s="1"/>
  <c r="AD37" i="6" s="1"/>
  <c r="AO9" i="6"/>
  <c r="AB28" i="6"/>
  <c r="AO8" i="6"/>
  <c r="AB27" i="6"/>
  <c r="AO10" i="6"/>
  <c r="AB29" i="6"/>
  <c r="AO12" i="6"/>
  <c r="AB31" i="6"/>
  <c r="AO14" i="6"/>
  <c r="AB33" i="6"/>
  <c r="AO16" i="6"/>
  <c r="AB35" i="6"/>
  <c r="H28" i="18"/>
  <c r="AC18" i="6" s="1"/>
  <c r="AB18" i="6"/>
  <c r="AN9" i="6"/>
  <c r="AC28" i="6" s="1"/>
  <c r="AD28" i="6" s="1"/>
  <c r="E8" i="6"/>
  <c r="AN11" i="6"/>
  <c r="AC30" i="6" s="1"/>
  <c r="I8" i="6"/>
  <c r="AN13" i="6"/>
  <c r="AC32" i="6" s="1"/>
  <c r="M8" i="6"/>
  <c r="Q8" i="6"/>
  <c r="AN15" i="6"/>
  <c r="AC34" i="6" s="1"/>
  <c r="U8" i="6"/>
  <c r="AN17" i="6"/>
  <c r="AC36" i="6" s="1"/>
  <c r="AD36" i="6" s="1"/>
  <c r="Y8" i="6"/>
  <c r="AN19" i="6"/>
  <c r="AC38" i="6" s="1"/>
  <c r="AD38" i="6" s="1"/>
  <c r="Q7" i="6"/>
  <c r="C7" i="6"/>
  <c r="G24" i="2"/>
  <c r="H24" i="2" s="1"/>
  <c r="E16" i="16"/>
  <c r="D25" i="2"/>
  <c r="C29" i="17"/>
  <c r="B29" i="17"/>
  <c r="C28" i="17"/>
  <c r="B28" i="17"/>
  <c r="C27" i="17"/>
  <c r="B27" i="17"/>
  <c r="C26" i="17"/>
  <c r="B26" i="17"/>
  <c r="C25" i="17"/>
  <c r="B25" i="17"/>
  <c r="C24" i="17"/>
  <c r="B24" i="17"/>
  <c r="C23" i="17"/>
  <c r="B23" i="17"/>
  <c r="C22" i="17"/>
  <c r="B22" i="17"/>
  <c r="C21" i="17"/>
  <c r="B21" i="17"/>
  <c r="C20" i="17"/>
  <c r="B20" i="17"/>
  <c r="C19" i="17"/>
  <c r="B19" i="17"/>
  <c r="D18" i="17"/>
  <c r="C18" i="17"/>
  <c r="B18" i="17"/>
  <c r="W12" i="6" l="1"/>
  <c r="AC19" i="6"/>
  <c r="U12" i="6"/>
  <c r="AO18" i="6"/>
  <c r="AB37" i="6"/>
  <c r="AO19" i="6"/>
  <c r="AB38" i="6"/>
  <c r="AO17" i="6"/>
  <c r="AB36" i="6"/>
  <c r="AD29" i="6"/>
  <c r="AD30" i="6" s="1"/>
  <c r="AD31" i="6" s="1"/>
  <c r="AD32" i="6" s="1"/>
  <c r="AD33" i="6" s="1"/>
  <c r="AD34" i="6" s="1"/>
  <c r="AD35" i="6" s="1"/>
  <c r="E25" i="2"/>
  <c r="G25" i="2"/>
  <c r="H25" i="2" s="1"/>
  <c r="E17" i="16"/>
  <c r="D26" i="2"/>
  <c r="E19" i="18"/>
  <c r="A19" i="18" l="1"/>
  <c r="E18" i="16"/>
  <c r="D27" i="2"/>
  <c r="E26" i="2"/>
  <c r="G26" i="2"/>
  <c r="H26" i="2" s="1"/>
  <c r="C19" i="18"/>
  <c r="D19" i="17"/>
  <c r="E19" i="17" l="1"/>
  <c r="E27" i="2"/>
  <c r="G27" i="2"/>
  <c r="H27" i="2" s="1"/>
  <c r="E19" i="16"/>
  <c r="D28" i="2"/>
  <c r="D20" i="17"/>
  <c r="E20" i="18"/>
  <c r="E21" i="18"/>
  <c r="H37" i="3"/>
  <c r="G8" i="3"/>
  <c r="G7" i="3"/>
  <c r="G9" i="3"/>
  <c r="A20" i="18" l="1"/>
  <c r="C21" i="18"/>
  <c r="A21" i="18"/>
  <c r="E20" i="16"/>
  <c r="D30" i="2" s="1"/>
  <c r="D29" i="2"/>
  <c r="G28" i="2"/>
  <c r="E28" i="2"/>
  <c r="H28" i="2"/>
  <c r="D21" i="17"/>
  <c r="E21" i="17" s="1"/>
  <c r="E22" i="18"/>
  <c r="D22" i="17"/>
  <c r="E22" i="17" s="1"/>
  <c r="F59" i="3"/>
  <c r="F58" i="3"/>
  <c r="F57" i="3"/>
  <c r="F56" i="3"/>
  <c r="F55" i="3"/>
  <c r="F54" i="3"/>
  <c r="F53" i="3"/>
  <c r="F52" i="3"/>
  <c r="F51" i="3"/>
  <c r="F50" i="3"/>
  <c r="F49" i="3"/>
  <c r="F48" i="3"/>
  <c r="F47" i="3"/>
  <c r="F46" i="3"/>
  <c r="F45" i="3"/>
  <c r="F44" i="3"/>
  <c r="F43" i="3"/>
  <c r="F42" i="3"/>
  <c r="F41" i="3"/>
  <c r="F40" i="3"/>
  <c r="F39" i="3"/>
  <c r="F38" i="3"/>
  <c r="F37" i="3"/>
  <c r="F36"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C22" i="18" l="1"/>
  <c r="A22" i="18"/>
  <c r="E29" i="2"/>
  <c r="I29" i="2"/>
  <c r="H29" i="2"/>
  <c r="G29" i="2"/>
  <c r="I30" i="2"/>
  <c r="E30" i="2"/>
  <c r="H30" i="2"/>
  <c r="G30" i="2"/>
  <c r="E23" i="18"/>
  <c r="C9" i="3"/>
  <c r="C23" i="18" l="1"/>
  <c r="A23" i="18"/>
  <c r="D23" i="17"/>
  <c r="E23" i="17" s="1"/>
  <c r="E24" i="18"/>
  <c r="D24" i="17"/>
  <c r="E24" i="17" s="1"/>
  <c r="R20" i="1"/>
  <c r="R19" i="1"/>
  <c r="R18" i="1"/>
  <c r="R17" i="1"/>
  <c r="Q19" i="1"/>
  <c r="G15" i="17" s="1"/>
  <c r="Q18" i="1"/>
  <c r="P20" i="1"/>
  <c r="P19" i="1"/>
  <c r="P18" i="1"/>
  <c r="C24" i="18" l="1"/>
  <c r="A24" i="18"/>
  <c r="D24" i="10" s="1"/>
  <c r="D22" i="10"/>
  <c r="D20" i="10"/>
  <c r="D18" i="10"/>
  <c r="D16" i="10"/>
  <c r="D14" i="10"/>
  <c r="D12" i="10"/>
  <c r="D10" i="10"/>
  <c r="D23" i="10"/>
  <c r="D21" i="10"/>
  <c r="D19" i="10"/>
  <c r="D17" i="10"/>
  <c r="D15" i="10"/>
  <c r="D13" i="10"/>
  <c r="D11" i="10"/>
  <c r="E25" i="18"/>
  <c r="S18" i="1"/>
  <c r="S19" i="1"/>
  <c r="C13" i="1"/>
  <c r="C18" i="1"/>
  <c r="E11" i="10" l="1"/>
  <c r="E12" i="10" s="1"/>
  <c r="C25" i="18"/>
  <c r="A25" i="18"/>
  <c r="E14" i="10"/>
  <c r="D25" i="17"/>
  <c r="E25" i="17" s="1"/>
  <c r="D18" i="1"/>
  <c r="E15" i="10" l="1"/>
  <c r="E13" i="10"/>
  <c r="E26" i="18"/>
  <c r="D26" i="17"/>
  <c r="E26" i="17" s="1"/>
  <c r="AB22" i="6"/>
  <c r="D10" i="2"/>
  <c r="E6" i="10"/>
  <c r="AB23" i="6"/>
  <c r="C5" i="3"/>
  <c r="E13" i="3" s="1"/>
  <c r="E8" i="17" s="1"/>
  <c r="E9" i="17" s="1"/>
  <c r="P29" i="10"/>
  <c r="P28" i="10"/>
  <c r="P15" i="10"/>
  <c r="P51" i="10"/>
  <c r="P50" i="10"/>
  <c r="P49" i="10"/>
  <c r="P48" i="10"/>
  <c r="P47" i="10"/>
  <c r="P46" i="10"/>
  <c r="P45" i="10"/>
  <c r="P44" i="10"/>
  <c r="P43" i="10"/>
  <c r="P42" i="10"/>
  <c r="P41" i="10"/>
  <c r="P40" i="10"/>
  <c r="P39" i="10"/>
  <c r="P38" i="10"/>
  <c r="P37" i="10"/>
  <c r="P36" i="10"/>
  <c r="P35" i="10"/>
  <c r="P34" i="10"/>
  <c r="P33" i="10"/>
  <c r="P32" i="10"/>
  <c r="P31" i="10"/>
  <c r="P30" i="10"/>
  <c r="P27" i="10"/>
  <c r="P26" i="10"/>
  <c r="P25" i="10"/>
  <c r="P24" i="10"/>
  <c r="P23" i="10"/>
  <c r="P22" i="10"/>
  <c r="P21" i="10"/>
  <c r="P20" i="10"/>
  <c r="P19" i="10"/>
  <c r="P18" i="10"/>
  <c r="P17" i="10"/>
  <c r="P16" i="10"/>
  <c r="P14" i="10"/>
  <c r="P13" i="10"/>
  <c r="P12" i="10"/>
  <c r="P11" i="10"/>
  <c r="E18" i="1"/>
  <c r="E19" i="1" s="1"/>
  <c r="G13" i="1"/>
  <c r="M13" i="1" s="1"/>
  <c r="C7" i="3"/>
  <c r="C8" i="3" s="1"/>
  <c r="F32" i="3" s="1"/>
  <c r="V190" i="6" l="1"/>
  <c r="U190" i="6" s="1"/>
  <c r="V188" i="6"/>
  <c r="U188" i="6" s="1"/>
  <c r="V186" i="6"/>
  <c r="U186" i="6" s="1"/>
  <c r="V184" i="6"/>
  <c r="U184" i="6" s="1"/>
  <c r="V182" i="6"/>
  <c r="U182" i="6" s="1"/>
  <c r="V180" i="6"/>
  <c r="U180" i="6" s="1"/>
  <c r="V178" i="6"/>
  <c r="U178" i="6" s="1"/>
  <c r="V176" i="6"/>
  <c r="U176" i="6" s="1"/>
  <c r="V174" i="6"/>
  <c r="U174" i="6" s="1"/>
  <c r="V172" i="6"/>
  <c r="U172" i="6" s="1"/>
  <c r="V170" i="6"/>
  <c r="U170" i="6" s="1"/>
  <c r="V168" i="6"/>
  <c r="U168" i="6" s="1"/>
  <c r="V166" i="6"/>
  <c r="U166" i="6" s="1"/>
  <c r="V164" i="6"/>
  <c r="U164" i="6" s="1"/>
  <c r="V162" i="6"/>
  <c r="U162" i="6" s="1"/>
  <c r="V160" i="6"/>
  <c r="U160" i="6" s="1"/>
  <c r="V158" i="6"/>
  <c r="U158" i="6" s="1"/>
  <c r="V156" i="6"/>
  <c r="U156" i="6" s="1"/>
  <c r="V154" i="6"/>
  <c r="U154" i="6" s="1"/>
  <c r="V152" i="6"/>
  <c r="U152" i="6" s="1"/>
  <c r="V150" i="6"/>
  <c r="U150" i="6" s="1"/>
  <c r="V148" i="6"/>
  <c r="U148" i="6" s="1"/>
  <c r="V146" i="6"/>
  <c r="U146" i="6" s="1"/>
  <c r="V144" i="6"/>
  <c r="U144" i="6" s="1"/>
  <c r="V142" i="6"/>
  <c r="U142" i="6" s="1"/>
  <c r="V140" i="6"/>
  <c r="U140" i="6" s="1"/>
  <c r="V138" i="6"/>
  <c r="U138" i="6" s="1"/>
  <c r="V136" i="6"/>
  <c r="U136" i="6" s="1"/>
  <c r="V134" i="6"/>
  <c r="U134" i="6" s="1"/>
  <c r="V132" i="6"/>
  <c r="U132" i="6" s="1"/>
  <c r="V130" i="6"/>
  <c r="U130" i="6" s="1"/>
  <c r="V128" i="6"/>
  <c r="U128" i="6" s="1"/>
  <c r="V126" i="6"/>
  <c r="U126" i="6" s="1"/>
  <c r="V124" i="6"/>
  <c r="U124" i="6" s="1"/>
  <c r="V122" i="6"/>
  <c r="U122" i="6" s="1"/>
  <c r="V120" i="6"/>
  <c r="U120" i="6" s="1"/>
  <c r="V118" i="6"/>
  <c r="U118" i="6" s="1"/>
  <c r="V116" i="6"/>
  <c r="U116" i="6" s="1"/>
  <c r="V114" i="6"/>
  <c r="U114" i="6" s="1"/>
  <c r="V112" i="6"/>
  <c r="U112" i="6" s="1"/>
  <c r="V110" i="6"/>
  <c r="U110" i="6" s="1"/>
  <c r="V108" i="6"/>
  <c r="U108" i="6" s="1"/>
  <c r="V106" i="6"/>
  <c r="U106" i="6" s="1"/>
  <c r="V104" i="6"/>
  <c r="U104" i="6" s="1"/>
  <c r="V102" i="6"/>
  <c r="U102" i="6" s="1"/>
  <c r="V100" i="6"/>
  <c r="U100" i="6" s="1"/>
  <c r="V98" i="6"/>
  <c r="U98" i="6" s="1"/>
  <c r="V96" i="6"/>
  <c r="U96" i="6" s="1"/>
  <c r="V94" i="6"/>
  <c r="U94" i="6" s="1"/>
  <c r="V92" i="6"/>
  <c r="U92" i="6" s="1"/>
  <c r="V90" i="6"/>
  <c r="U90" i="6" s="1"/>
  <c r="V88" i="6"/>
  <c r="U88" i="6" s="1"/>
  <c r="V86" i="6"/>
  <c r="U86" i="6" s="1"/>
  <c r="V84" i="6"/>
  <c r="U84" i="6" s="1"/>
  <c r="V82" i="6"/>
  <c r="U82" i="6" s="1"/>
  <c r="V80" i="6"/>
  <c r="U80" i="6" s="1"/>
  <c r="V78" i="6"/>
  <c r="U78" i="6" s="1"/>
  <c r="V76" i="6"/>
  <c r="U76" i="6" s="1"/>
  <c r="V74" i="6"/>
  <c r="U74" i="6" s="1"/>
  <c r="V72" i="6"/>
  <c r="U72" i="6" s="1"/>
  <c r="V70" i="6"/>
  <c r="U70" i="6" s="1"/>
  <c r="V68" i="6"/>
  <c r="U68" i="6" s="1"/>
  <c r="V66" i="6"/>
  <c r="U66" i="6" s="1"/>
  <c r="V64" i="6"/>
  <c r="U64" i="6" s="1"/>
  <c r="V62" i="6"/>
  <c r="U62" i="6" s="1"/>
  <c r="V60" i="6"/>
  <c r="U60" i="6" s="1"/>
  <c r="V58" i="6"/>
  <c r="U58" i="6" s="1"/>
  <c r="V56" i="6"/>
  <c r="U56" i="6" s="1"/>
  <c r="V54" i="6"/>
  <c r="U54" i="6" s="1"/>
  <c r="V52" i="6"/>
  <c r="U52" i="6" s="1"/>
  <c r="V50" i="6"/>
  <c r="U50" i="6" s="1"/>
  <c r="V48" i="6"/>
  <c r="U48" i="6" s="1"/>
  <c r="V46" i="6"/>
  <c r="U46" i="6" s="1"/>
  <c r="V44" i="6"/>
  <c r="U44" i="6" s="1"/>
  <c r="V42" i="6"/>
  <c r="V40" i="6"/>
  <c r="V38" i="6"/>
  <c r="V36" i="6"/>
  <c r="V34" i="6"/>
  <c r="V32" i="6"/>
  <c r="V30" i="6"/>
  <c r="V28" i="6"/>
  <c r="V26" i="6"/>
  <c r="V189" i="6"/>
  <c r="U189" i="6" s="1"/>
  <c r="V185" i="6"/>
  <c r="U185" i="6" s="1"/>
  <c r="V181" i="6"/>
  <c r="U181" i="6" s="1"/>
  <c r="V177" i="6"/>
  <c r="U177" i="6" s="1"/>
  <c r="V173" i="6"/>
  <c r="U173" i="6" s="1"/>
  <c r="V169" i="6"/>
  <c r="U169" i="6" s="1"/>
  <c r="V165" i="6"/>
  <c r="U165" i="6" s="1"/>
  <c r="V161" i="6"/>
  <c r="U161" i="6" s="1"/>
  <c r="V157" i="6"/>
  <c r="U157" i="6" s="1"/>
  <c r="V153" i="6"/>
  <c r="U153" i="6" s="1"/>
  <c r="V149" i="6"/>
  <c r="U149" i="6" s="1"/>
  <c r="V145" i="6"/>
  <c r="U145" i="6" s="1"/>
  <c r="V141" i="6"/>
  <c r="U141" i="6" s="1"/>
  <c r="V137" i="6"/>
  <c r="U137" i="6" s="1"/>
  <c r="V133" i="6"/>
  <c r="U133" i="6" s="1"/>
  <c r="V129" i="6"/>
  <c r="U129" i="6" s="1"/>
  <c r="V125" i="6"/>
  <c r="U125" i="6" s="1"/>
  <c r="V121" i="6"/>
  <c r="U121" i="6" s="1"/>
  <c r="V117" i="6"/>
  <c r="U117" i="6" s="1"/>
  <c r="V113" i="6"/>
  <c r="U113" i="6" s="1"/>
  <c r="V109" i="6"/>
  <c r="U109" i="6" s="1"/>
  <c r="V105" i="6"/>
  <c r="U105" i="6" s="1"/>
  <c r="V101" i="6"/>
  <c r="U101" i="6" s="1"/>
  <c r="V97" i="6"/>
  <c r="U97" i="6" s="1"/>
  <c r="V93" i="6"/>
  <c r="U93" i="6" s="1"/>
  <c r="V89" i="6"/>
  <c r="U89" i="6" s="1"/>
  <c r="V85" i="6"/>
  <c r="U85" i="6" s="1"/>
  <c r="V81" i="6"/>
  <c r="U81" i="6" s="1"/>
  <c r="V77" i="6"/>
  <c r="U77" i="6" s="1"/>
  <c r="V73" i="6"/>
  <c r="U73" i="6" s="1"/>
  <c r="V69" i="6"/>
  <c r="U69" i="6" s="1"/>
  <c r="V65" i="6"/>
  <c r="U65" i="6" s="1"/>
  <c r="V61" i="6"/>
  <c r="U61" i="6" s="1"/>
  <c r="V57" i="6"/>
  <c r="U57" i="6" s="1"/>
  <c r="V53" i="6"/>
  <c r="U53" i="6" s="1"/>
  <c r="V49" i="6"/>
  <c r="U49" i="6" s="1"/>
  <c r="V45" i="6"/>
  <c r="U45" i="6" s="1"/>
  <c r="V41" i="6"/>
  <c r="V37" i="6"/>
  <c r="V33" i="6"/>
  <c r="V29" i="6"/>
  <c r="V25" i="6"/>
  <c r="V23" i="6"/>
  <c r="V21" i="6"/>
  <c r="V19" i="6"/>
  <c r="V17" i="6"/>
  <c r="V15" i="6"/>
  <c r="U15" i="6" s="1"/>
  <c r="AM19" i="6"/>
  <c r="V191" i="6"/>
  <c r="U191" i="6" s="1"/>
  <c r="V187" i="6"/>
  <c r="U187" i="6" s="1"/>
  <c r="V183" i="6"/>
  <c r="U183" i="6" s="1"/>
  <c r="V179" i="6"/>
  <c r="U179" i="6" s="1"/>
  <c r="V175" i="6"/>
  <c r="U175" i="6" s="1"/>
  <c r="V171" i="6"/>
  <c r="U171" i="6" s="1"/>
  <c r="V167" i="6"/>
  <c r="U167" i="6" s="1"/>
  <c r="V163" i="6"/>
  <c r="U163" i="6" s="1"/>
  <c r="V159" i="6"/>
  <c r="U159" i="6" s="1"/>
  <c r="V155" i="6"/>
  <c r="U155" i="6" s="1"/>
  <c r="V151" i="6"/>
  <c r="U151" i="6" s="1"/>
  <c r="V147" i="6"/>
  <c r="U147" i="6" s="1"/>
  <c r="V143" i="6"/>
  <c r="U143" i="6" s="1"/>
  <c r="V139" i="6"/>
  <c r="U139" i="6" s="1"/>
  <c r="V135" i="6"/>
  <c r="U135" i="6" s="1"/>
  <c r="V131" i="6"/>
  <c r="U131" i="6" s="1"/>
  <c r="V127" i="6"/>
  <c r="U127" i="6" s="1"/>
  <c r="V123" i="6"/>
  <c r="U123" i="6" s="1"/>
  <c r="V119" i="6"/>
  <c r="U119" i="6" s="1"/>
  <c r="V115" i="6"/>
  <c r="U115" i="6" s="1"/>
  <c r="V111" i="6"/>
  <c r="U111" i="6" s="1"/>
  <c r="V107" i="6"/>
  <c r="U107" i="6" s="1"/>
  <c r="V103" i="6"/>
  <c r="U103" i="6" s="1"/>
  <c r="V99" i="6"/>
  <c r="U99" i="6" s="1"/>
  <c r="V95" i="6"/>
  <c r="U95" i="6" s="1"/>
  <c r="V91" i="6"/>
  <c r="U91" i="6" s="1"/>
  <c r="V87" i="6"/>
  <c r="U87" i="6" s="1"/>
  <c r="V83" i="6"/>
  <c r="U83" i="6" s="1"/>
  <c r="V79" i="6"/>
  <c r="U79" i="6" s="1"/>
  <c r="V75" i="6"/>
  <c r="U75" i="6" s="1"/>
  <c r="V71" i="6"/>
  <c r="U71" i="6" s="1"/>
  <c r="V67" i="6"/>
  <c r="U67" i="6" s="1"/>
  <c r="V63" i="6"/>
  <c r="U63" i="6" s="1"/>
  <c r="V59" i="6"/>
  <c r="U59" i="6" s="1"/>
  <c r="V55" i="6"/>
  <c r="U55" i="6" s="1"/>
  <c r="V51" i="6"/>
  <c r="U51" i="6" s="1"/>
  <c r="V47" i="6"/>
  <c r="U47" i="6" s="1"/>
  <c r="V43" i="6"/>
  <c r="U43" i="6" s="1"/>
  <c r="V39" i="6"/>
  <c r="V35" i="6"/>
  <c r="V31" i="6"/>
  <c r="V27" i="6"/>
  <c r="V24" i="6"/>
  <c r="V22" i="6"/>
  <c r="V20" i="6"/>
  <c r="V18" i="6"/>
  <c r="V16" i="6"/>
  <c r="U16" i="6" s="1"/>
  <c r="V14" i="6"/>
  <c r="U14" i="6" s="1"/>
  <c r="AL18" i="6"/>
  <c r="AL17" i="6"/>
  <c r="X41" i="6"/>
  <c r="W41" i="6" s="1"/>
  <c r="X19" i="6"/>
  <c r="W19" i="6" s="1"/>
  <c r="X27" i="6"/>
  <c r="W27" i="6" s="1"/>
  <c r="X35" i="6"/>
  <c r="W35" i="6" s="1"/>
  <c r="AM18" i="6"/>
  <c r="X21" i="6"/>
  <c r="W21" i="6" s="1"/>
  <c r="X29" i="6"/>
  <c r="W29" i="6" s="1"/>
  <c r="X37" i="6"/>
  <c r="W37" i="6" s="1"/>
  <c r="X190" i="6"/>
  <c r="W190" i="6" s="1"/>
  <c r="X186" i="6"/>
  <c r="W186" i="6" s="1"/>
  <c r="X182" i="6"/>
  <c r="W182" i="6" s="1"/>
  <c r="X178" i="6"/>
  <c r="W178" i="6" s="1"/>
  <c r="X174" i="6"/>
  <c r="W174" i="6" s="1"/>
  <c r="X170" i="6"/>
  <c r="W170" i="6" s="1"/>
  <c r="X166" i="6"/>
  <c r="W166" i="6" s="1"/>
  <c r="X162" i="6"/>
  <c r="W162" i="6" s="1"/>
  <c r="X158" i="6"/>
  <c r="W158" i="6" s="1"/>
  <c r="X154" i="6"/>
  <c r="W154" i="6" s="1"/>
  <c r="X150" i="6"/>
  <c r="W150" i="6" s="1"/>
  <c r="X146" i="6"/>
  <c r="W146" i="6" s="1"/>
  <c r="X142" i="6"/>
  <c r="W142" i="6" s="1"/>
  <c r="X138" i="6"/>
  <c r="W138" i="6" s="1"/>
  <c r="X134" i="6"/>
  <c r="W134" i="6" s="1"/>
  <c r="X130" i="6"/>
  <c r="W130" i="6" s="1"/>
  <c r="X189" i="6"/>
  <c r="W189" i="6" s="1"/>
  <c r="X185" i="6"/>
  <c r="W185" i="6" s="1"/>
  <c r="X181" i="6"/>
  <c r="W181" i="6" s="1"/>
  <c r="X177" i="6"/>
  <c r="W177" i="6" s="1"/>
  <c r="X173" i="6"/>
  <c r="W173" i="6" s="1"/>
  <c r="X169" i="6"/>
  <c r="W169" i="6" s="1"/>
  <c r="X165" i="6"/>
  <c r="W165" i="6" s="1"/>
  <c r="X161" i="6"/>
  <c r="W161" i="6" s="1"/>
  <c r="X157" i="6"/>
  <c r="W157" i="6" s="1"/>
  <c r="X153" i="6"/>
  <c r="W153" i="6" s="1"/>
  <c r="X149" i="6"/>
  <c r="W149" i="6" s="1"/>
  <c r="X145" i="6"/>
  <c r="W145" i="6" s="1"/>
  <c r="X141" i="6"/>
  <c r="W141" i="6" s="1"/>
  <c r="X137" i="6"/>
  <c r="W137" i="6" s="1"/>
  <c r="X133" i="6"/>
  <c r="W133" i="6" s="1"/>
  <c r="X129" i="6"/>
  <c r="W129" i="6" s="1"/>
  <c r="X125" i="6"/>
  <c r="W125" i="6" s="1"/>
  <c r="X121" i="6"/>
  <c r="W121" i="6" s="1"/>
  <c r="X117" i="6"/>
  <c r="W117" i="6" s="1"/>
  <c r="X113" i="6"/>
  <c r="W113" i="6" s="1"/>
  <c r="X109" i="6"/>
  <c r="W109" i="6" s="1"/>
  <c r="X14" i="6"/>
  <c r="W14" i="6" s="1"/>
  <c r="X18" i="6"/>
  <c r="W18" i="6" s="1"/>
  <c r="X22" i="6"/>
  <c r="W22" i="6" s="1"/>
  <c r="X26" i="6"/>
  <c r="W26" i="6" s="1"/>
  <c r="X30" i="6"/>
  <c r="W30" i="6" s="1"/>
  <c r="X34" i="6"/>
  <c r="W34" i="6" s="1"/>
  <c r="X38" i="6"/>
  <c r="W38" i="6" s="1"/>
  <c r="X42" i="6"/>
  <c r="W42" i="6" s="1"/>
  <c r="X46" i="6"/>
  <c r="W46" i="6" s="1"/>
  <c r="X50" i="6"/>
  <c r="W50" i="6" s="1"/>
  <c r="X54" i="6"/>
  <c r="W54" i="6" s="1"/>
  <c r="X58" i="6"/>
  <c r="W58" i="6" s="1"/>
  <c r="X62" i="6"/>
  <c r="W62" i="6" s="1"/>
  <c r="X66" i="6"/>
  <c r="W66" i="6" s="1"/>
  <c r="X70" i="6"/>
  <c r="W70" i="6" s="1"/>
  <c r="X74" i="6"/>
  <c r="W74" i="6" s="1"/>
  <c r="X78" i="6"/>
  <c r="W78" i="6" s="1"/>
  <c r="X82" i="6"/>
  <c r="W82" i="6" s="1"/>
  <c r="X86" i="6"/>
  <c r="W86" i="6" s="1"/>
  <c r="X90" i="6"/>
  <c r="W90" i="6" s="1"/>
  <c r="X94" i="6"/>
  <c r="W94" i="6" s="1"/>
  <c r="X98" i="6"/>
  <c r="W98" i="6" s="1"/>
  <c r="X102" i="6"/>
  <c r="W102" i="6" s="1"/>
  <c r="X106" i="6"/>
  <c r="W106" i="6" s="1"/>
  <c r="X110" i="6"/>
  <c r="W110" i="6" s="1"/>
  <c r="X114" i="6"/>
  <c r="W114" i="6" s="1"/>
  <c r="X118" i="6"/>
  <c r="W118" i="6" s="1"/>
  <c r="X122" i="6"/>
  <c r="W122" i="6" s="1"/>
  <c r="X126" i="6"/>
  <c r="W126" i="6" s="1"/>
  <c r="X43" i="6"/>
  <c r="W43" i="6" s="1"/>
  <c r="X47" i="6"/>
  <c r="W47" i="6" s="1"/>
  <c r="X51" i="6"/>
  <c r="W51" i="6" s="1"/>
  <c r="X55" i="6"/>
  <c r="W55" i="6" s="1"/>
  <c r="X59" i="6"/>
  <c r="W59" i="6" s="1"/>
  <c r="X63" i="6"/>
  <c r="W63" i="6" s="1"/>
  <c r="X67" i="6"/>
  <c r="W67" i="6" s="1"/>
  <c r="X71" i="6"/>
  <c r="W71" i="6" s="1"/>
  <c r="X75" i="6"/>
  <c r="W75" i="6" s="1"/>
  <c r="X79" i="6"/>
  <c r="W79" i="6" s="1"/>
  <c r="X83" i="6"/>
  <c r="W83" i="6" s="1"/>
  <c r="X87" i="6"/>
  <c r="W87" i="6" s="1"/>
  <c r="X91" i="6"/>
  <c r="W91" i="6" s="1"/>
  <c r="X95" i="6"/>
  <c r="W95" i="6" s="1"/>
  <c r="X99" i="6"/>
  <c r="W99" i="6" s="1"/>
  <c r="X103" i="6"/>
  <c r="W103" i="6" s="1"/>
  <c r="Z13" i="6"/>
  <c r="Z189" i="6"/>
  <c r="Y189" i="6" s="1"/>
  <c r="Z185" i="6"/>
  <c r="Y185" i="6" s="1"/>
  <c r="Z181" i="6"/>
  <c r="Y181" i="6" s="1"/>
  <c r="Z177" i="6"/>
  <c r="Y177" i="6" s="1"/>
  <c r="Z173" i="6"/>
  <c r="Y173" i="6" s="1"/>
  <c r="Z169" i="6"/>
  <c r="Y169" i="6" s="1"/>
  <c r="Z165" i="6"/>
  <c r="Y165" i="6" s="1"/>
  <c r="Z161" i="6"/>
  <c r="Y161" i="6" s="1"/>
  <c r="Z157" i="6"/>
  <c r="Y157" i="6" s="1"/>
  <c r="Z153" i="6"/>
  <c r="Y153" i="6" s="1"/>
  <c r="Z149" i="6"/>
  <c r="Y149" i="6" s="1"/>
  <c r="Z145" i="6"/>
  <c r="Y145" i="6" s="1"/>
  <c r="Z141" i="6"/>
  <c r="Y141" i="6" s="1"/>
  <c r="Z137" i="6"/>
  <c r="Y137" i="6" s="1"/>
  <c r="Z133" i="6"/>
  <c r="Y133" i="6" s="1"/>
  <c r="Z129" i="6"/>
  <c r="Y129" i="6" s="1"/>
  <c r="Z188" i="6"/>
  <c r="Y188" i="6" s="1"/>
  <c r="Z184" i="6"/>
  <c r="Y184" i="6" s="1"/>
  <c r="Z180" i="6"/>
  <c r="Y180" i="6" s="1"/>
  <c r="Z176" i="6"/>
  <c r="Y176" i="6" s="1"/>
  <c r="Z172" i="6"/>
  <c r="Y172" i="6" s="1"/>
  <c r="Z168" i="6"/>
  <c r="Y168" i="6" s="1"/>
  <c r="Z164" i="6"/>
  <c r="Y164" i="6" s="1"/>
  <c r="Z160" i="6"/>
  <c r="Y160" i="6" s="1"/>
  <c r="Z156" i="6"/>
  <c r="Y156" i="6" s="1"/>
  <c r="Z152" i="6"/>
  <c r="Y152" i="6" s="1"/>
  <c r="Z148" i="6"/>
  <c r="Y148" i="6" s="1"/>
  <c r="Z144" i="6"/>
  <c r="Y144" i="6" s="1"/>
  <c r="Z140" i="6"/>
  <c r="Y140" i="6" s="1"/>
  <c r="Z136" i="6"/>
  <c r="Y136" i="6" s="1"/>
  <c r="Z132" i="6"/>
  <c r="Y132" i="6" s="1"/>
  <c r="Z128" i="6"/>
  <c r="Y128" i="6" s="1"/>
  <c r="Z124" i="6"/>
  <c r="Y124" i="6" s="1"/>
  <c r="Z120" i="6"/>
  <c r="Y120" i="6" s="1"/>
  <c r="Z116" i="6"/>
  <c r="Y116" i="6" s="1"/>
  <c r="Z112" i="6"/>
  <c r="Y112" i="6" s="1"/>
  <c r="Z108" i="6"/>
  <c r="Y108" i="6" s="1"/>
  <c r="Z19" i="6"/>
  <c r="Y19" i="6" s="1"/>
  <c r="Z23" i="6"/>
  <c r="Y23" i="6" s="1"/>
  <c r="Z29" i="6"/>
  <c r="Y29" i="6" s="1"/>
  <c r="Z35" i="6"/>
  <c r="Y35" i="6" s="1"/>
  <c r="Z39" i="6"/>
  <c r="Y39" i="6" s="1"/>
  <c r="AL19" i="6"/>
  <c r="Z16" i="6"/>
  <c r="Y16" i="6" s="1"/>
  <c r="Z20" i="6"/>
  <c r="Y20" i="6" s="1"/>
  <c r="Z24" i="6"/>
  <c r="Y24" i="6" s="1"/>
  <c r="Z28" i="6"/>
  <c r="Y28" i="6" s="1"/>
  <c r="Z32" i="6"/>
  <c r="Y32" i="6" s="1"/>
  <c r="Z36" i="6"/>
  <c r="Y36" i="6" s="1"/>
  <c r="Z40" i="6"/>
  <c r="Y40" i="6" s="1"/>
  <c r="Z44" i="6"/>
  <c r="Y44" i="6" s="1"/>
  <c r="Z48" i="6"/>
  <c r="Y48" i="6" s="1"/>
  <c r="Z52" i="6"/>
  <c r="Y52" i="6" s="1"/>
  <c r="Z56" i="6"/>
  <c r="Y56" i="6" s="1"/>
  <c r="Z60" i="6"/>
  <c r="Y60" i="6" s="1"/>
  <c r="Z64" i="6"/>
  <c r="Y64" i="6" s="1"/>
  <c r="Z68" i="6"/>
  <c r="Y68" i="6" s="1"/>
  <c r="Z72" i="6"/>
  <c r="Y72" i="6" s="1"/>
  <c r="Z76" i="6"/>
  <c r="Y76" i="6" s="1"/>
  <c r="Z80" i="6"/>
  <c r="Y80" i="6" s="1"/>
  <c r="Z84" i="6"/>
  <c r="Y84" i="6" s="1"/>
  <c r="Z88" i="6"/>
  <c r="Y88" i="6" s="1"/>
  <c r="Z92" i="6"/>
  <c r="Y92" i="6" s="1"/>
  <c r="Z96" i="6"/>
  <c r="Y96" i="6" s="1"/>
  <c r="Z100" i="6"/>
  <c r="Y100" i="6" s="1"/>
  <c r="Z104" i="6"/>
  <c r="Y104" i="6" s="1"/>
  <c r="Z107" i="6"/>
  <c r="Y107" i="6" s="1"/>
  <c r="Z111" i="6"/>
  <c r="Y111" i="6" s="1"/>
  <c r="Z115" i="6"/>
  <c r="Y115" i="6" s="1"/>
  <c r="Z119" i="6"/>
  <c r="Y119" i="6" s="1"/>
  <c r="Z123" i="6"/>
  <c r="Y123" i="6" s="1"/>
  <c r="Z127" i="6"/>
  <c r="Y127" i="6" s="1"/>
  <c r="Z27" i="6"/>
  <c r="Y27" i="6" s="1"/>
  <c r="Z41" i="6"/>
  <c r="Y41" i="6" s="1"/>
  <c r="Z47" i="6"/>
  <c r="Y47" i="6" s="1"/>
  <c r="Z51" i="6"/>
  <c r="Y51" i="6" s="1"/>
  <c r="Z55" i="6"/>
  <c r="Y55" i="6" s="1"/>
  <c r="Z59" i="6"/>
  <c r="Y59" i="6" s="1"/>
  <c r="Z63" i="6"/>
  <c r="Y63" i="6" s="1"/>
  <c r="V13" i="6"/>
  <c r="U13" i="6" s="1"/>
  <c r="X15" i="6"/>
  <c r="W15" i="6" s="1"/>
  <c r="X31" i="6"/>
  <c r="W31" i="6" s="1"/>
  <c r="X17" i="6"/>
  <c r="W17" i="6" s="1"/>
  <c r="X33" i="6"/>
  <c r="W33" i="6" s="1"/>
  <c r="X188" i="6"/>
  <c r="W188" i="6" s="1"/>
  <c r="X180" i="6"/>
  <c r="W180" i="6" s="1"/>
  <c r="X172" i="6"/>
  <c r="W172" i="6" s="1"/>
  <c r="X164" i="6"/>
  <c r="W164" i="6" s="1"/>
  <c r="X156" i="6"/>
  <c r="W156" i="6" s="1"/>
  <c r="X148" i="6"/>
  <c r="W148" i="6" s="1"/>
  <c r="X140" i="6"/>
  <c r="W140" i="6" s="1"/>
  <c r="X132" i="6"/>
  <c r="W132" i="6" s="1"/>
  <c r="X187" i="6"/>
  <c r="W187" i="6" s="1"/>
  <c r="X179" i="6"/>
  <c r="W179" i="6" s="1"/>
  <c r="X171" i="6"/>
  <c r="W171" i="6" s="1"/>
  <c r="X163" i="6"/>
  <c r="W163" i="6" s="1"/>
  <c r="X155" i="6"/>
  <c r="W155" i="6" s="1"/>
  <c r="X147" i="6"/>
  <c r="W147" i="6" s="1"/>
  <c r="X139" i="6"/>
  <c r="W139" i="6" s="1"/>
  <c r="X131" i="6"/>
  <c r="W131" i="6" s="1"/>
  <c r="X123" i="6"/>
  <c r="W123" i="6" s="1"/>
  <c r="X115" i="6"/>
  <c r="W115" i="6" s="1"/>
  <c r="X107" i="6"/>
  <c r="W107" i="6" s="1"/>
  <c r="X20" i="6"/>
  <c r="W20" i="6" s="1"/>
  <c r="X28" i="6"/>
  <c r="W28" i="6" s="1"/>
  <c r="X36" i="6"/>
  <c r="W36" i="6" s="1"/>
  <c r="X44" i="6"/>
  <c r="W44" i="6" s="1"/>
  <c r="X52" i="6"/>
  <c r="W52" i="6" s="1"/>
  <c r="X60" i="6"/>
  <c r="W60" i="6" s="1"/>
  <c r="X68" i="6"/>
  <c r="W68" i="6" s="1"/>
  <c r="X76" i="6"/>
  <c r="W76" i="6" s="1"/>
  <c r="X84" i="6"/>
  <c r="W84" i="6" s="1"/>
  <c r="X92" i="6"/>
  <c r="W92" i="6" s="1"/>
  <c r="X100" i="6"/>
  <c r="W100" i="6" s="1"/>
  <c r="X108" i="6"/>
  <c r="W108" i="6" s="1"/>
  <c r="X116" i="6"/>
  <c r="W116" i="6" s="1"/>
  <c r="X124" i="6"/>
  <c r="W124" i="6" s="1"/>
  <c r="X45" i="6"/>
  <c r="W45" i="6" s="1"/>
  <c r="X53" i="6"/>
  <c r="W53" i="6" s="1"/>
  <c r="X61" i="6"/>
  <c r="W61" i="6" s="1"/>
  <c r="X69" i="6"/>
  <c r="W69" i="6" s="1"/>
  <c r="X77" i="6"/>
  <c r="W77" i="6" s="1"/>
  <c r="X85" i="6"/>
  <c r="W85" i="6" s="1"/>
  <c r="X93" i="6"/>
  <c r="W93" i="6" s="1"/>
  <c r="X101" i="6"/>
  <c r="W101" i="6" s="1"/>
  <c r="Z191" i="6"/>
  <c r="Y191" i="6" s="1"/>
  <c r="Z183" i="6"/>
  <c r="Y183" i="6" s="1"/>
  <c r="Z175" i="6"/>
  <c r="Y175" i="6" s="1"/>
  <c r="Z167" i="6"/>
  <c r="Y167" i="6" s="1"/>
  <c r="Z159" i="6"/>
  <c r="Y159" i="6" s="1"/>
  <c r="Z151" i="6"/>
  <c r="Y151" i="6" s="1"/>
  <c r="Z143" i="6"/>
  <c r="Y143" i="6" s="1"/>
  <c r="Z135" i="6"/>
  <c r="Y135" i="6" s="1"/>
  <c r="Z190" i="6"/>
  <c r="Y190" i="6" s="1"/>
  <c r="Z182" i="6"/>
  <c r="Y182" i="6" s="1"/>
  <c r="Z174" i="6"/>
  <c r="Y174" i="6" s="1"/>
  <c r="Z166" i="6"/>
  <c r="Y166" i="6" s="1"/>
  <c r="Z158" i="6"/>
  <c r="Y158" i="6" s="1"/>
  <c r="Z150" i="6"/>
  <c r="Y150" i="6" s="1"/>
  <c r="Z142" i="6"/>
  <c r="Y142" i="6" s="1"/>
  <c r="Z134" i="6"/>
  <c r="Y134" i="6" s="1"/>
  <c r="Z126" i="6"/>
  <c r="Y126" i="6" s="1"/>
  <c r="Z118" i="6"/>
  <c r="Y118" i="6" s="1"/>
  <c r="Z110" i="6"/>
  <c r="Y110" i="6" s="1"/>
  <c r="Z21" i="6"/>
  <c r="Y21" i="6" s="1"/>
  <c r="Z31" i="6"/>
  <c r="Y31" i="6" s="1"/>
  <c r="Z43" i="6"/>
  <c r="Y43" i="6" s="1"/>
  <c r="Z18" i="6"/>
  <c r="Y18" i="6" s="1"/>
  <c r="Z26" i="6"/>
  <c r="Y26" i="6" s="1"/>
  <c r="Z34" i="6"/>
  <c r="Y34" i="6" s="1"/>
  <c r="Z42" i="6"/>
  <c r="Y42" i="6" s="1"/>
  <c r="Z50" i="6"/>
  <c r="Y50" i="6" s="1"/>
  <c r="Z58" i="6"/>
  <c r="Y58" i="6" s="1"/>
  <c r="Z66" i="6"/>
  <c r="Y66" i="6" s="1"/>
  <c r="Z74" i="6"/>
  <c r="Y74" i="6" s="1"/>
  <c r="Z82" i="6"/>
  <c r="Y82" i="6" s="1"/>
  <c r="Z90" i="6"/>
  <c r="Y90" i="6" s="1"/>
  <c r="Z98" i="6"/>
  <c r="Y98" i="6" s="1"/>
  <c r="Z106" i="6"/>
  <c r="Y106" i="6" s="1"/>
  <c r="Z113" i="6"/>
  <c r="Y113" i="6" s="1"/>
  <c r="Z121" i="6"/>
  <c r="Y121" i="6" s="1"/>
  <c r="Z17" i="6"/>
  <c r="Y17" i="6" s="1"/>
  <c r="Z45" i="6"/>
  <c r="Y45" i="6" s="1"/>
  <c r="Z53" i="6"/>
  <c r="Y53" i="6" s="1"/>
  <c r="Z61" i="6"/>
  <c r="Y61" i="6" s="1"/>
  <c r="Z67" i="6"/>
  <c r="Y67" i="6" s="1"/>
  <c r="Z71" i="6"/>
  <c r="Y71" i="6" s="1"/>
  <c r="Z75" i="6"/>
  <c r="Y75" i="6" s="1"/>
  <c r="Z79" i="6"/>
  <c r="Y79" i="6" s="1"/>
  <c r="Z83" i="6"/>
  <c r="Y83" i="6" s="1"/>
  <c r="Z87" i="6"/>
  <c r="Y87" i="6" s="1"/>
  <c r="Z91" i="6"/>
  <c r="Y91" i="6" s="1"/>
  <c r="Z95" i="6"/>
  <c r="Y95" i="6" s="1"/>
  <c r="Z99" i="6"/>
  <c r="Y99" i="6" s="1"/>
  <c r="Z103" i="6"/>
  <c r="Y103" i="6" s="1"/>
  <c r="AM17" i="6"/>
  <c r="X23" i="6"/>
  <c r="W23" i="6" s="1"/>
  <c r="X39" i="6"/>
  <c r="W39" i="6" s="1"/>
  <c r="X25" i="6"/>
  <c r="W25" i="6" s="1"/>
  <c r="X13" i="6"/>
  <c r="X184" i="6"/>
  <c r="W184" i="6" s="1"/>
  <c r="X176" i="6"/>
  <c r="W176" i="6" s="1"/>
  <c r="X168" i="6"/>
  <c r="W168" i="6" s="1"/>
  <c r="X160" i="6"/>
  <c r="W160" i="6" s="1"/>
  <c r="X152" i="6"/>
  <c r="W152" i="6" s="1"/>
  <c r="X144" i="6"/>
  <c r="W144" i="6" s="1"/>
  <c r="X136" i="6"/>
  <c r="W136" i="6" s="1"/>
  <c r="X191" i="6"/>
  <c r="W191" i="6" s="1"/>
  <c r="X183" i="6"/>
  <c r="W183" i="6" s="1"/>
  <c r="X175" i="6"/>
  <c r="W175" i="6" s="1"/>
  <c r="X167" i="6"/>
  <c r="W167" i="6" s="1"/>
  <c r="X159" i="6"/>
  <c r="W159" i="6" s="1"/>
  <c r="X151" i="6"/>
  <c r="W151" i="6" s="1"/>
  <c r="X143" i="6"/>
  <c r="W143" i="6" s="1"/>
  <c r="X135" i="6"/>
  <c r="W135" i="6" s="1"/>
  <c r="X127" i="6"/>
  <c r="W127" i="6" s="1"/>
  <c r="X119" i="6"/>
  <c r="W119" i="6" s="1"/>
  <c r="X111" i="6"/>
  <c r="W111" i="6" s="1"/>
  <c r="X16" i="6"/>
  <c r="W16" i="6" s="1"/>
  <c r="X24" i="6"/>
  <c r="W24" i="6" s="1"/>
  <c r="X32" i="6"/>
  <c r="W32" i="6" s="1"/>
  <c r="X40" i="6"/>
  <c r="W40" i="6" s="1"/>
  <c r="X48" i="6"/>
  <c r="W48" i="6" s="1"/>
  <c r="X56" i="6"/>
  <c r="W56" i="6" s="1"/>
  <c r="X64" i="6"/>
  <c r="W64" i="6" s="1"/>
  <c r="X72" i="6"/>
  <c r="W72" i="6" s="1"/>
  <c r="X80" i="6"/>
  <c r="W80" i="6" s="1"/>
  <c r="X88" i="6"/>
  <c r="W88" i="6" s="1"/>
  <c r="X96" i="6"/>
  <c r="W96" i="6" s="1"/>
  <c r="X104" i="6"/>
  <c r="W104" i="6" s="1"/>
  <c r="X112" i="6"/>
  <c r="W112" i="6" s="1"/>
  <c r="X120" i="6"/>
  <c r="W120" i="6" s="1"/>
  <c r="X128" i="6"/>
  <c r="W128" i="6" s="1"/>
  <c r="X49" i="6"/>
  <c r="W49" i="6" s="1"/>
  <c r="X57" i="6"/>
  <c r="W57" i="6" s="1"/>
  <c r="X65" i="6"/>
  <c r="W65" i="6" s="1"/>
  <c r="X73" i="6"/>
  <c r="W73" i="6" s="1"/>
  <c r="X81" i="6"/>
  <c r="W81" i="6" s="1"/>
  <c r="X89" i="6"/>
  <c r="W89" i="6" s="1"/>
  <c r="X97" i="6"/>
  <c r="W97" i="6" s="1"/>
  <c r="X105" i="6"/>
  <c r="W105" i="6" s="1"/>
  <c r="Z187" i="6"/>
  <c r="Y187" i="6" s="1"/>
  <c r="Z179" i="6"/>
  <c r="Y179" i="6" s="1"/>
  <c r="Z171" i="6"/>
  <c r="Y171" i="6" s="1"/>
  <c r="Z163" i="6"/>
  <c r="Y163" i="6" s="1"/>
  <c r="Z155" i="6"/>
  <c r="Y155" i="6" s="1"/>
  <c r="Z147" i="6"/>
  <c r="Y147" i="6" s="1"/>
  <c r="Z139" i="6"/>
  <c r="Y139" i="6" s="1"/>
  <c r="Z131" i="6"/>
  <c r="Y131" i="6" s="1"/>
  <c r="Z186" i="6"/>
  <c r="Y186" i="6" s="1"/>
  <c r="Z178" i="6"/>
  <c r="Y178" i="6" s="1"/>
  <c r="Z170" i="6"/>
  <c r="Y170" i="6" s="1"/>
  <c r="Z162" i="6"/>
  <c r="Y162" i="6" s="1"/>
  <c r="Z154" i="6"/>
  <c r="Y154" i="6" s="1"/>
  <c r="Z146" i="6"/>
  <c r="Y146" i="6" s="1"/>
  <c r="Z138" i="6"/>
  <c r="Y138" i="6" s="1"/>
  <c r="Z130" i="6"/>
  <c r="Y130" i="6" s="1"/>
  <c r="Z122" i="6"/>
  <c r="Y122" i="6" s="1"/>
  <c r="Z114" i="6"/>
  <c r="Y114" i="6" s="1"/>
  <c r="Z15" i="6"/>
  <c r="Y15" i="6" s="1"/>
  <c r="Z25" i="6"/>
  <c r="Y25" i="6" s="1"/>
  <c r="Z37" i="6"/>
  <c r="Y37" i="6" s="1"/>
  <c r="Z14" i="6"/>
  <c r="Y14" i="6" s="1"/>
  <c r="Z22" i="6"/>
  <c r="Y22" i="6" s="1"/>
  <c r="Z30" i="6"/>
  <c r="Y30" i="6" s="1"/>
  <c r="Z38" i="6"/>
  <c r="Y38" i="6" s="1"/>
  <c r="Z46" i="6"/>
  <c r="Y46" i="6" s="1"/>
  <c r="Z54" i="6"/>
  <c r="Y54" i="6" s="1"/>
  <c r="Z62" i="6"/>
  <c r="Y62" i="6" s="1"/>
  <c r="Z70" i="6"/>
  <c r="Y70" i="6" s="1"/>
  <c r="Z78" i="6"/>
  <c r="Y78" i="6" s="1"/>
  <c r="Z86" i="6"/>
  <c r="Y86" i="6" s="1"/>
  <c r="Z94" i="6"/>
  <c r="Y94" i="6" s="1"/>
  <c r="Z102" i="6"/>
  <c r="Y102" i="6" s="1"/>
  <c r="Z109" i="6"/>
  <c r="Y109" i="6" s="1"/>
  <c r="Z117" i="6"/>
  <c r="Y117" i="6" s="1"/>
  <c r="Z125" i="6"/>
  <c r="Y125" i="6" s="1"/>
  <c r="Z33" i="6"/>
  <c r="Y33" i="6" s="1"/>
  <c r="Z49" i="6"/>
  <c r="Y49" i="6" s="1"/>
  <c r="Z57" i="6"/>
  <c r="Y57" i="6" s="1"/>
  <c r="Z65" i="6"/>
  <c r="Y65" i="6" s="1"/>
  <c r="Z69" i="6"/>
  <c r="Y69" i="6" s="1"/>
  <c r="Z73" i="6"/>
  <c r="Y73" i="6" s="1"/>
  <c r="Z77" i="6"/>
  <c r="Y77" i="6" s="1"/>
  <c r="Z81" i="6"/>
  <c r="Y81" i="6" s="1"/>
  <c r="Z85" i="6"/>
  <c r="Y85" i="6" s="1"/>
  <c r="Z89" i="6"/>
  <c r="Y89" i="6" s="1"/>
  <c r="Z93" i="6"/>
  <c r="Y93" i="6" s="1"/>
  <c r="Z97" i="6"/>
  <c r="Y97" i="6" s="1"/>
  <c r="Z101" i="6"/>
  <c r="Y101" i="6" s="1"/>
  <c r="Z105" i="6"/>
  <c r="Y105" i="6" s="1"/>
  <c r="C26" i="18"/>
  <c r="A26" i="18"/>
  <c r="E16" i="10"/>
  <c r="E17" i="10" s="1"/>
  <c r="E18" i="10" s="1"/>
  <c r="E19" i="10" s="1"/>
  <c r="E20" i="10" s="1"/>
  <c r="E21" i="10" s="1"/>
  <c r="E22" i="10" s="1"/>
  <c r="AL15" i="6"/>
  <c r="AL13" i="6"/>
  <c r="AL11" i="6"/>
  <c r="AL8" i="6"/>
  <c r="AL9" i="6"/>
  <c r="AL12" i="6"/>
  <c r="AL16" i="6"/>
  <c r="AM10" i="6"/>
  <c r="AM14" i="6"/>
  <c r="AM9" i="6"/>
  <c r="AM13" i="6"/>
  <c r="AL10" i="6"/>
  <c r="AL14" i="6"/>
  <c r="AM8" i="6"/>
  <c r="AM12" i="6"/>
  <c r="AM16" i="6"/>
  <c r="AM11" i="6"/>
  <c r="AM15" i="6"/>
  <c r="E8" i="18"/>
  <c r="E9" i="18" s="1"/>
  <c r="C18" i="18" s="1"/>
  <c r="H18" i="18" s="1"/>
  <c r="E18" i="17"/>
  <c r="F33" i="3"/>
  <c r="F34" i="3"/>
  <c r="F35" i="3"/>
  <c r="E27" i="18"/>
  <c r="D27" i="17"/>
  <c r="E27" i="17" s="1"/>
  <c r="F31" i="3"/>
  <c r="F29" i="3"/>
  <c r="F27" i="3"/>
  <c r="F25" i="3"/>
  <c r="F23" i="3"/>
  <c r="F21" i="3"/>
  <c r="F19" i="3"/>
  <c r="F17" i="3"/>
  <c r="F15" i="3"/>
  <c r="F30" i="3"/>
  <c r="F28" i="3"/>
  <c r="F26" i="3"/>
  <c r="F24" i="3"/>
  <c r="F22" i="3"/>
  <c r="F20" i="3"/>
  <c r="F18" i="3"/>
  <c r="F16" i="3"/>
  <c r="F14" i="3"/>
  <c r="D11" i="2"/>
  <c r="D12" i="2" s="1"/>
  <c r="E22" i="2" s="1"/>
  <c r="F10" i="10"/>
  <c r="C10" i="3"/>
  <c r="T87" i="6"/>
  <c r="S87" i="6" s="1"/>
  <c r="P81" i="6"/>
  <c r="O81" i="6" s="1"/>
  <c r="R163" i="6"/>
  <c r="Q163" i="6" s="1"/>
  <c r="D183" i="6"/>
  <c r="C183" i="6" s="1"/>
  <c r="L116" i="6"/>
  <c r="K116" i="6" s="1"/>
  <c r="J176" i="6"/>
  <c r="I176" i="6" s="1"/>
  <c r="F119" i="6"/>
  <c r="E119" i="6" s="1"/>
  <c r="P95" i="6"/>
  <c r="O95" i="6" s="1"/>
  <c r="P109" i="6"/>
  <c r="O109" i="6" s="1"/>
  <c r="F104" i="6"/>
  <c r="E104" i="6" s="1"/>
  <c r="P167" i="6"/>
  <c r="O167" i="6" s="1"/>
  <c r="F83" i="6"/>
  <c r="E83" i="6" s="1"/>
  <c r="L179" i="6"/>
  <c r="K179" i="6" s="1"/>
  <c r="D101" i="6"/>
  <c r="C101" i="6" s="1"/>
  <c r="R106" i="6"/>
  <c r="Q106" i="6" s="1"/>
  <c r="J166" i="6"/>
  <c r="I166" i="6" s="1"/>
  <c r="D57" i="6"/>
  <c r="C57" i="6" s="1"/>
  <c r="D190" i="6"/>
  <c r="C190" i="6" s="1"/>
  <c r="P103" i="6"/>
  <c r="O103" i="6" s="1"/>
  <c r="J70" i="6"/>
  <c r="I70" i="6" s="1"/>
  <c r="H141" i="6"/>
  <c r="G141" i="6" s="1"/>
  <c r="N79" i="6"/>
  <c r="M79" i="6" s="1"/>
  <c r="P159" i="6"/>
  <c r="O159" i="6" s="1"/>
  <c r="H127" i="6"/>
  <c r="G127" i="6" s="1"/>
  <c r="D62" i="6"/>
  <c r="C62" i="6" s="1"/>
  <c r="D81" i="6"/>
  <c r="C81" i="6" s="1"/>
  <c r="H157" i="6"/>
  <c r="G157" i="6" s="1"/>
  <c r="D96" i="6"/>
  <c r="C96" i="6" s="1"/>
  <c r="D109" i="6"/>
  <c r="C109" i="6" s="1"/>
  <c r="D156" i="6"/>
  <c r="C156" i="6" s="1"/>
  <c r="T123" i="6"/>
  <c r="S123" i="6" s="1"/>
  <c r="L65" i="6"/>
  <c r="K65" i="6" s="1"/>
  <c r="F131" i="6"/>
  <c r="E131" i="6" s="1"/>
  <c r="J74" i="6"/>
  <c r="I74" i="6" s="1"/>
  <c r="N123" i="6"/>
  <c r="M123" i="6" s="1"/>
  <c r="H111" i="6"/>
  <c r="G111" i="6" s="1"/>
  <c r="H177" i="6"/>
  <c r="G177" i="6" s="1"/>
  <c r="P191" i="6"/>
  <c r="O191" i="6" s="1"/>
  <c r="P127" i="6"/>
  <c r="O127" i="6" s="1"/>
  <c r="P85" i="6"/>
  <c r="O85" i="6" s="1"/>
  <c r="J63" i="6"/>
  <c r="I63" i="6" s="1"/>
  <c r="J128" i="6"/>
  <c r="I128" i="6" s="1"/>
  <c r="N87" i="6"/>
  <c r="M87" i="6" s="1"/>
  <c r="H175" i="6"/>
  <c r="G175" i="6" s="1"/>
  <c r="L118" i="6"/>
  <c r="K118" i="6" s="1"/>
  <c r="N93" i="6"/>
  <c r="M93" i="6" s="1"/>
  <c r="H95" i="6"/>
  <c r="G95" i="6" s="1"/>
  <c r="F171" i="6"/>
  <c r="E171" i="6" s="1"/>
  <c r="P135" i="6"/>
  <c r="O135" i="6" s="1"/>
  <c r="J96" i="6"/>
  <c r="I96" i="6" s="1"/>
  <c r="F113" i="6"/>
  <c r="E113" i="6" s="1"/>
  <c r="L185" i="6"/>
  <c r="K185" i="6" s="1"/>
  <c r="H117" i="6"/>
  <c r="G117" i="6" s="1"/>
  <c r="H133" i="6"/>
  <c r="G133" i="6" s="1"/>
  <c r="H147" i="6"/>
  <c r="G147" i="6" s="1"/>
  <c r="H163" i="6"/>
  <c r="G163" i="6" s="1"/>
  <c r="H185" i="6"/>
  <c r="G185" i="6" s="1"/>
  <c r="D37" i="6"/>
  <c r="C37" i="6" s="1"/>
  <c r="D180" i="6"/>
  <c r="C180" i="6" s="1"/>
  <c r="T190" i="6"/>
  <c r="S190" i="6" s="1"/>
  <c r="D94" i="6"/>
  <c r="C94" i="6" s="1"/>
  <c r="L187" i="6"/>
  <c r="K187" i="6" s="1"/>
  <c r="H103" i="6"/>
  <c r="G103" i="6" s="1"/>
  <c r="H119" i="6"/>
  <c r="G119" i="6" s="1"/>
  <c r="H135" i="6"/>
  <c r="G135" i="6" s="1"/>
  <c r="H149" i="6"/>
  <c r="G149" i="6" s="1"/>
  <c r="H165" i="6"/>
  <c r="G165" i="6" s="1"/>
  <c r="H187" i="6"/>
  <c r="G187" i="6" s="1"/>
  <c r="F139" i="6"/>
  <c r="E139" i="6" s="1"/>
  <c r="D171" i="6"/>
  <c r="C171" i="6" s="1"/>
  <c r="D106" i="6"/>
  <c r="C106" i="6" s="1"/>
  <c r="D124" i="6"/>
  <c r="C124" i="6" s="1"/>
  <c r="D188" i="6"/>
  <c r="C188" i="6" s="1"/>
  <c r="D45" i="6"/>
  <c r="C45" i="6" s="1"/>
  <c r="D165" i="6"/>
  <c r="C165" i="6" s="1"/>
  <c r="J137" i="6"/>
  <c r="I137" i="6" s="1"/>
  <c r="J115" i="6"/>
  <c r="I115" i="6" s="1"/>
  <c r="J138" i="6"/>
  <c r="I138" i="6" s="1"/>
  <c r="F78" i="6"/>
  <c r="E78" i="6" s="1"/>
  <c r="T93" i="6"/>
  <c r="S93" i="6" s="1"/>
  <c r="N170" i="6"/>
  <c r="M170" i="6" s="1"/>
  <c r="N106" i="6"/>
  <c r="M106" i="6" s="1"/>
  <c r="H101" i="6"/>
  <c r="G101" i="6" s="1"/>
  <c r="D138" i="6"/>
  <c r="C138" i="6" s="1"/>
  <c r="D116" i="6"/>
  <c r="C116" i="6" s="1"/>
  <c r="D47" i="6"/>
  <c r="C47" i="6" s="1"/>
  <c r="D117" i="6"/>
  <c r="C117" i="6" s="1"/>
  <c r="H93" i="6"/>
  <c r="G93" i="6" s="1"/>
  <c r="H109" i="6"/>
  <c r="G109" i="6" s="1"/>
  <c r="H125" i="6"/>
  <c r="G125" i="6" s="1"/>
  <c r="H155" i="6"/>
  <c r="G155" i="6" s="1"/>
  <c r="F99" i="6"/>
  <c r="E99" i="6" s="1"/>
  <c r="F163" i="6"/>
  <c r="E163" i="6" s="1"/>
  <c r="D139" i="6"/>
  <c r="C139" i="6" s="1"/>
  <c r="D58" i="6"/>
  <c r="C58" i="6" s="1"/>
  <c r="D153" i="6"/>
  <c r="C153" i="6" s="1"/>
  <c r="D148" i="6"/>
  <c r="C148" i="6" s="1"/>
  <c r="D61" i="6"/>
  <c r="C61" i="6" s="1"/>
  <c r="D85" i="6"/>
  <c r="C85" i="6" s="1"/>
  <c r="J135" i="6"/>
  <c r="I135" i="6" s="1"/>
  <c r="J157" i="6"/>
  <c r="I157" i="6" s="1"/>
  <c r="F65" i="6"/>
  <c r="E65" i="6" s="1"/>
  <c r="F81" i="6"/>
  <c r="E81" i="6" s="1"/>
  <c r="F44" i="6"/>
  <c r="E44" i="6" s="1"/>
  <c r="L183" i="6"/>
  <c r="K183" i="6" s="1"/>
  <c r="L191" i="6"/>
  <c r="K191" i="6" s="1"/>
  <c r="H99" i="6"/>
  <c r="G99" i="6" s="1"/>
  <c r="H107" i="6"/>
  <c r="G107" i="6" s="1"/>
  <c r="H115" i="6"/>
  <c r="G115" i="6" s="1"/>
  <c r="H123" i="6"/>
  <c r="G123" i="6" s="1"/>
  <c r="H131" i="6"/>
  <c r="G131" i="6" s="1"/>
  <c r="H139" i="6"/>
  <c r="G139" i="6" s="1"/>
  <c r="H145" i="6"/>
  <c r="G145" i="6" s="1"/>
  <c r="H153" i="6"/>
  <c r="G153" i="6" s="1"/>
  <c r="H161" i="6"/>
  <c r="G161" i="6" s="1"/>
  <c r="H171" i="6"/>
  <c r="G171" i="6" s="1"/>
  <c r="H183" i="6"/>
  <c r="G183" i="6" s="1"/>
  <c r="F94" i="6"/>
  <c r="E94" i="6" s="1"/>
  <c r="F123" i="6"/>
  <c r="E123" i="6" s="1"/>
  <c r="F155" i="6"/>
  <c r="E155" i="6" s="1"/>
  <c r="F184" i="6"/>
  <c r="E184" i="6" s="1"/>
  <c r="P175" i="6"/>
  <c r="O175" i="6" s="1"/>
  <c r="P143" i="6"/>
  <c r="O143" i="6" s="1"/>
  <c r="P111" i="6"/>
  <c r="O111" i="6" s="1"/>
  <c r="P77" i="6"/>
  <c r="O77" i="6" s="1"/>
  <c r="D177" i="6"/>
  <c r="C177" i="6" s="1"/>
  <c r="D88" i="6"/>
  <c r="C88" i="6" s="1"/>
  <c r="D50" i="6"/>
  <c r="C50" i="6" s="1"/>
  <c r="D170" i="6"/>
  <c r="C170" i="6" s="1"/>
  <c r="D107" i="6"/>
  <c r="C107" i="6" s="1"/>
  <c r="D108" i="6"/>
  <c r="C108" i="6" s="1"/>
  <c r="D140" i="6"/>
  <c r="C140" i="6" s="1"/>
  <c r="D172" i="6"/>
  <c r="C172" i="6" s="1"/>
  <c r="D65" i="6"/>
  <c r="C65" i="6" s="1"/>
  <c r="D49" i="6"/>
  <c r="C49" i="6" s="1"/>
  <c r="D89" i="6"/>
  <c r="C89" i="6" s="1"/>
  <c r="D73" i="6"/>
  <c r="C73" i="6" s="1"/>
  <c r="D133" i="6"/>
  <c r="C133" i="6" s="1"/>
  <c r="D173" i="6"/>
  <c r="C173" i="6" s="1"/>
  <c r="J145" i="6"/>
  <c r="I145" i="6" s="1"/>
  <c r="J86" i="6"/>
  <c r="I86" i="6" s="1"/>
  <c r="J117" i="6"/>
  <c r="I117" i="6" s="1"/>
  <c r="J116" i="6"/>
  <c r="I116" i="6" s="1"/>
  <c r="J158" i="6"/>
  <c r="I158" i="6" s="1"/>
  <c r="R180" i="6"/>
  <c r="Q180" i="6" s="1"/>
  <c r="N150" i="6"/>
  <c r="M150" i="6" s="1"/>
  <c r="F47" i="6"/>
  <c r="E47" i="6" s="1"/>
  <c r="P96" i="6"/>
  <c r="O96" i="6" s="1"/>
  <c r="N92" i="6"/>
  <c r="M92" i="6" s="1"/>
  <c r="L70" i="6"/>
  <c r="K70" i="6" s="1"/>
  <c r="N91" i="6"/>
  <c r="M91" i="6" s="1"/>
  <c r="N74" i="6"/>
  <c r="M74" i="6" s="1"/>
  <c r="R138" i="6"/>
  <c r="Q138" i="6" s="1"/>
  <c r="T88" i="6"/>
  <c r="S88" i="6" s="1"/>
  <c r="T128" i="6"/>
  <c r="S128" i="6" s="1"/>
  <c r="R184" i="6"/>
  <c r="Q184" i="6" s="1"/>
  <c r="L112" i="6"/>
  <c r="K112" i="6" s="1"/>
  <c r="L181" i="6"/>
  <c r="K181" i="6" s="1"/>
  <c r="L189" i="6"/>
  <c r="K189" i="6" s="1"/>
  <c r="H97" i="6"/>
  <c r="G97" i="6" s="1"/>
  <c r="H105" i="6"/>
  <c r="G105" i="6" s="1"/>
  <c r="H113" i="6"/>
  <c r="G113" i="6" s="1"/>
  <c r="H121" i="6"/>
  <c r="G121" i="6" s="1"/>
  <c r="H129" i="6"/>
  <c r="G129" i="6" s="1"/>
  <c r="H137" i="6"/>
  <c r="G137" i="6" s="1"/>
  <c r="H143" i="6"/>
  <c r="G143" i="6" s="1"/>
  <c r="H151" i="6"/>
  <c r="G151" i="6" s="1"/>
  <c r="H159" i="6"/>
  <c r="G159" i="6" s="1"/>
  <c r="H169" i="6"/>
  <c r="G169" i="6" s="1"/>
  <c r="H179" i="6"/>
  <c r="G179" i="6" s="1"/>
  <c r="H191" i="6"/>
  <c r="G191" i="6" s="1"/>
  <c r="F115" i="6"/>
  <c r="E115" i="6" s="1"/>
  <c r="F147" i="6"/>
  <c r="E147" i="6" s="1"/>
  <c r="F179" i="6"/>
  <c r="E179" i="6" s="1"/>
  <c r="P183" i="6"/>
  <c r="O183" i="6" s="1"/>
  <c r="P151" i="6"/>
  <c r="O151" i="6" s="1"/>
  <c r="P119" i="6"/>
  <c r="O119" i="6" s="1"/>
  <c r="P73" i="6"/>
  <c r="O73" i="6" s="1"/>
  <c r="P89" i="6"/>
  <c r="O89" i="6" s="1"/>
  <c r="D80" i="6"/>
  <c r="C80" i="6" s="1"/>
  <c r="D113" i="6"/>
  <c r="C113" i="6" s="1"/>
  <c r="D66" i="6"/>
  <c r="C66" i="6" s="1"/>
  <c r="D40" i="6"/>
  <c r="C40" i="6" s="1"/>
  <c r="D100" i="6"/>
  <c r="C100" i="6" s="1"/>
  <c r="D132" i="6"/>
  <c r="C132" i="6" s="1"/>
  <c r="D164" i="6"/>
  <c r="C164" i="6" s="1"/>
  <c r="D69" i="6"/>
  <c r="C69" i="6" s="1"/>
  <c r="D53" i="6"/>
  <c r="C53" i="6" s="1"/>
  <c r="D38" i="6"/>
  <c r="C38" i="6" s="1"/>
  <c r="D77" i="6"/>
  <c r="C77" i="6" s="1"/>
  <c r="D97" i="6"/>
  <c r="C97" i="6" s="1"/>
  <c r="D141" i="6"/>
  <c r="C141" i="6" s="1"/>
  <c r="J81" i="6"/>
  <c r="I81" i="6" s="1"/>
  <c r="J60" i="6"/>
  <c r="I60" i="6" s="1"/>
  <c r="J175" i="6"/>
  <c r="I175" i="6" s="1"/>
  <c r="J106" i="6"/>
  <c r="I106" i="6" s="1"/>
  <c r="J148" i="6"/>
  <c r="I148" i="6" s="1"/>
  <c r="J188" i="6"/>
  <c r="I188" i="6" s="1"/>
  <c r="H106" i="6"/>
  <c r="G106" i="6" s="1"/>
  <c r="N181" i="6"/>
  <c r="M181" i="6" s="1"/>
  <c r="R85" i="6"/>
  <c r="Q85" i="6" s="1"/>
  <c r="H158" i="6"/>
  <c r="G158" i="6" s="1"/>
  <c r="N149" i="6"/>
  <c r="M149" i="6" s="1"/>
  <c r="F51" i="6"/>
  <c r="E51" i="6" s="1"/>
  <c r="D52" i="6"/>
  <c r="C52" i="6" s="1"/>
  <c r="J79" i="6"/>
  <c r="I79" i="6" s="1"/>
  <c r="T127" i="6"/>
  <c r="S127" i="6" s="1"/>
  <c r="H58" i="6"/>
  <c r="G58" i="6" s="1"/>
  <c r="N148" i="6"/>
  <c r="M148" i="6" s="1"/>
  <c r="R111" i="6"/>
  <c r="Q111" i="6" s="1"/>
  <c r="F106" i="6"/>
  <c r="E106" i="6" s="1"/>
  <c r="R98" i="6"/>
  <c r="Q98" i="6" s="1"/>
  <c r="D187" i="6"/>
  <c r="C187" i="6" s="1"/>
  <c r="P168" i="6"/>
  <c r="O168" i="6" s="1"/>
  <c r="T174" i="6"/>
  <c r="S174" i="6" s="1"/>
  <c r="R133" i="6"/>
  <c r="Q133" i="6" s="1"/>
  <c r="J191" i="6"/>
  <c r="I191" i="6" s="1"/>
  <c r="T96" i="6"/>
  <c r="S96" i="6" s="1"/>
  <c r="T74" i="6"/>
  <c r="S74" i="6" s="1"/>
  <c r="F40" i="6"/>
  <c r="E40" i="6" s="1"/>
  <c r="F98" i="6"/>
  <c r="E98" i="6" s="1"/>
  <c r="T179" i="6"/>
  <c r="S179" i="6" s="1"/>
  <c r="N155" i="6"/>
  <c r="M155" i="6" s="1"/>
  <c r="L77" i="6"/>
  <c r="K77" i="6" s="1"/>
  <c r="N85" i="6"/>
  <c r="M85" i="6" s="1"/>
  <c r="F46" i="6"/>
  <c r="E46" i="6" s="1"/>
  <c r="H71" i="6"/>
  <c r="G71" i="6" s="1"/>
  <c r="F61" i="6"/>
  <c r="E61" i="6" s="1"/>
  <c r="F84" i="6"/>
  <c r="E84" i="6" s="1"/>
  <c r="N121" i="6"/>
  <c r="M121" i="6" s="1"/>
  <c r="T129" i="6"/>
  <c r="S129" i="6" s="1"/>
  <c r="L111" i="6"/>
  <c r="K111" i="6" s="1"/>
  <c r="AA72" i="6"/>
  <c r="R89" i="6"/>
  <c r="Q89" i="6" s="1"/>
  <c r="L73" i="6"/>
  <c r="K73" i="6" s="1"/>
  <c r="N158" i="6"/>
  <c r="M158" i="6" s="1"/>
  <c r="T161" i="6"/>
  <c r="S161" i="6" s="1"/>
  <c r="P181" i="6"/>
  <c r="O181" i="6" s="1"/>
  <c r="J182" i="6"/>
  <c r="I182" i="6" s="1"/>
  <c r="J162" i="6"/>
  <c r="I162" i="6" s="1"/>
  <c r="J144" i="6"/>
  <c r="I144" i="6" s="1"/>
  <c r="J122" i="6"/>
  <c r="I122" i="6" s="1"/>
  <c r="J100" i="6"/>
  <c r="I100" i="6" s="1"/>
  <c r="J133" i="6"/>
  <c r="I133" i="6" s="1"/>
  <c r="J147" i="6"/>
  <c r="I147" i="6" s="1"/>
  <c r="J80" i="6"/>
  <c r="I80" i="6" s="1"/>
  <c r="J66" i="6"/>
  <c r="I66" i="6" s="1"/>
  <c r="J107" i="6"/>
  <c r="I107" i="6" s="1"/>
  <c r="J69" i="6"/>
  <c r="I69" i="6" s="1"/>
  <c r="D189" i="6"/>
  <c r="C189" i="6" s="1"/>
  <c r="D125" i="6"/>
  <c r="C125" i="6" s="1"/>
  <c r="D161" i="6"/>
  <c r="C161" i="6" s="1"/>
  <c r="D185" i="6"/>
  <c r="C185" i="6" s="1"/>
  <c r="D72" i="6"/>
  <c r="C72" i="6" s="1"/>
  <c r="D79" i="6"/>
  <c r="C79" i="6" s="1"/>
  <c r="D87" i="6"/>
  <c r="C87" i="6" s="1"/>
  <c r="D44" i="6"/>
  <c r="C44" i="6" s="1"/>
  <c r="D48" i="6"/>
  <c r="C48" i="6" s="1"/>
  <c r="D55" i="6"/>
  <c r="C55" i="6" s="1"/>
  <c r="D63" i="6"/>
  <c r="C63" i="6" s="1"/>
  <c r="D71" i="6"/>
  <c r="C71" i="6" s="1"/>
  <c r="D176" i="6"/>
  <c r="C176" i="6" s="1"/>
  <c r="D160" i="6"/>
  <c r="C160" i="6" s="1"/>
  <c r="D144" i="6"/>
  <c r="C144" i="6" s="1"/>
  <c r="D128" i="6"/>
  <c r="C128" i="6" s="1"/>
  <c r="D112" i="6"/>
  <c r="C112" i="6" s="1"/>
  <c r="D135" i="6"/>
  <c r="C135" i="6" s="1"/>
  <c r="D41" i="6"/>
  <c r="C41" i="6" s="1"/>
  <c r="D154" i="6"/>
  <c r="C154" i="6" s="1"/>
  <c r="D64" i="6"/>
  <c r="C64" i="6" s="1"/>
  <c r="D54" i="6"/>
  <c r="C54" i="6" s="1"/>
  <c r="D151" i="6"/>
  <c r="C151" i="6" s="1"/>
  <c r="D92" i="6"/>
  <c r="C92" i="6" s="1"/>
  <c r="D76" i="6"/>
  <c r="C76" i="6" s="1"/>
  <c r="D159" i="6"/>
  <c r="C159" i="6" s="1"/>
  <c r="P87" i="6"/>
  <c r="O87" i="6" s="1"/>
  <c r="P79" i="6"/>
  <c r="O79" i="6" s="1"/>
  <c r="P92" i="6"/>
  <c r="O92" i="6" s="1"/>
  <c r="P108" i="6"/>
  <c r="O108" i="6" s="1"/>
  <c r="P124" i="6"/>
  <c r="O124" i="6" s="1"/>
  <c r="P140" i="6"/>
  <c r="O140" i="6" s="1"/>
  <c r="P156" i="6"/>
  <c r="O156" i="6" s="1"/>
  <c r="P172" i="6"/>
  <c r="O172" i="6" s="1"/>
  <c r="P188" i="6"/>
  <c r="O188" i="6" s="1"/>
  <c r="F187" i="6"/>
  <c r="E187" i="6" s="1"/>
  <c r="F176" i="6"/>
  <c r="E176" i="6" s="1"/>
  <c r="F160" i="6"/>
  <c r="E160" i="6" s="1"/>
  <c r="F144" i="6"/>
  <c r="E144" i="6" s="1"/>
  <c r="F128" i="6"/>
  <c r="E128" i="6" s="1"/>
  <c r="F112" i="6"/>
  <c r="E112" i="6" s="1"/>
  <c r="F182" i="6"/>
  <c r="E182" i="6" s="1"/>
  <c r="J105" i="6"/>
  <c r="I105" i="6" s="1"/>
  <c r="P176" i="6"/>
  <c r="O176" i="6" s="1"/>
  <c r="L129" i="6"/>
  <c r="K129" i="6" s="1"/>
  <c r="T165" i="6"/>
  <c r="S165" i="6" s="1"/>
  <c r="R95" i="6"/>
  <c r="Q95" i="6" s="1"/>
  <c r="N134" i="6"/>
  <c r="M134" i="6" s="1"/>
  <c r="H84" i="6"/>
  <c r="G84" i="6" s="1"/>
  <c r="F69" i="6"/>
  <c r="E69" i="6" s="1"/>
  <c r="P105" i="6"/>
  <c r="O105" i="6" s="1"/>
  <c r="T99" i="6"/>
  <c r="S99" i="6" s="1"/>
  <c r="N94" i="6"/>
  <c r="M94" i="6" s="1"/>
  <c r="L81" i="6"/>
  <c r="K81" i="6" s="1"/>
  <c r="N89" i="6"/>
  <c r="M89" i="6" s="1"/>
  <c r="H60" i="6"/>
  <c r="G60" i="6" s="1"/>
  <c r="D166" i="6"/>
  <c r="C166" i="6" s="1"/>
  <c r="T91" i="6"/>
  <c r="S91" i="6" s="1"/>
  <c r="H76" i="6"/>
  <c r="G76" i="6" s="1"/>
  <c r="N180" i="6"/>
  <c r="M180" i="6" s="1"/>
  <c r="R135" i="6"/>
  <c r="Q135" i="6" s="1"/>
  <c r="D114" i="6"/>
  <c r="C114" i="6" s="1"/>
  <c r="F56" i="6"/>
  <c r="E56" i="6" s="1"/>
  <c r="F82" i="6"/>
  <c r="E82" i="6" s="1"/>
  <c r="N122" i="6"/>
  <c r="M122" i="6" s="1"/>
  <c r="T108" i="6"/>
  <c r="S108" i="6" s="1"/>
  <c r="R136" i="6"/>
  <c r="Q136" i="6" s="1"/>
  <c r="F153" i="6"/>
  <c r="E153" i="6" s="1"/>
  <c r="J172" i="6"/>
  <c r="I172" i="6" s="1"/>
  <c r="J152" i="6"/>
  <c r="I152" i="6" s="1"/>
  <c r="J132" i="6"/>
  <c r="I132" i="6" s="1"/>
  <c r="J112" i="6"/>
  <c r="I112" i="6" s="1"/>
  <c r="J181" i="6"/>
  <c r="I181" i="6" s="1"/>
  <c r="J101" i="6"/>
  <c r="I101" i="6" s="1"/>
  <c r="J97" i="6"/>
  <c r="I97" i="6" s="1"/>
  <c r="J90" i="6"/>
  <c r="I90" i="6" s="1"/>
  <c r="J167" i="6"/>
  <c r="I167" i="6" s="1"/>
  <c r="J73" i="6"/>
  <c r="I73" i="6" s="1"/>
  <c r="J59" i="6"/>
  <c r="I59" i="6" s="1"/>
  <c r="D157" i="6"/>
  <c r="C157" i="6" s="1"/>
  <c r="D93" i="6"/>
  <c r="C93" i="6" s="1"/>
  <c r="D119" i="6"/>
  <c r="C119" i="6" s="1"/>
  <c r="D137" i="6"/>
  <c r="C137" i="6" s="1"/>
  <c r="D75" i="6"/>
  <c r="C75" i="6" s="1"/>
  <c r="D83" i="6"/>
  <c r="C83" i="6" s="1"/>
  <c r="D91" i="6"/>
  <c r="C91" i="6" s="1"/>
  <c r="D46" i="6"/>
  <c r="C46" i="6" s="1"/>
  <c r="D51" i="6"/>
  <c r="C51" i="6" s="1"/>
  <c r="D59" i="6"/>
  <c r="C59" i="6" s="1"/>
  <c r="D67" i="6"/>
  <c r="C67" i="6" s="1"/>
  <c r="D184" i="6"/>
  <c r="C184" i="6" s="1"/>
  <c r="D168" i="6"/>
  <c r="C168" i="6" s="1"/>
  <c r="D152" i="6"/>
  <c r="C152" i="6" s="1"/>
  <c r="D136" i="6"/>
  <c r="C136" i="6" s="1"/>
  <c r="D120" i="6"/>
  <c r="C120" i="6" s="1"/>
  <c r="D104" i="6"/>
  <c r="C104" i="6" s="1"/>
  <c r="D181" i="6"/>
  <c r="C181" i="6" s="1"/>
  <c r="D39" i="6"/>
  <c r="C39" i="6" s="1"/>
  <c r="D122" i="6"/>
  <c r="C122" i="6" s="1"/>
  <c r="D186" i="6"/>
  <c r="C186" i="6" s="1"/>
  <c r="D60" i="6"/>
  <c r="C60" i="6" s="1"/>
  <c r="D95" i="6"/>
  <c r="C95" i="6" s="1"/>
  <c r="D70" i="6"/>
  <c r="C70" i="6" s="1"/>
  <c r="D84" i="6"/>
  <c r="C84" i="6" s="1"/>
  <c r="D121" i="6"/>
  <c r="C121" i="6" s="1"/>
  <c r="P91" i="6"/>
  <c r="O91" i="6" s="1"/>
  <c r="P83" i="6"/>
  <c r="O83" i="6" s="1"/>
  <c r="P75" i="6"/>
  <c r="O75" i="6" s="1"/>
  <c r="P100" i="6"/>
  <c r="O100" i="6" s="1"/>
  <c r="P116" i="6"/>
  <c r="O116" i="6" s="1"/>
  <c r="P132" i="6"/>
  <c r="O132" i="6" s="1"/>
  <c r="P148" i="6"/>
  <c r="O148" i="6" s="1"/>
  <c r="P164" i="6"/>
  <c r="O164" i="6" s="1"/>
  <c r="P180" i="6"/>
  <c r="O180" i="6" s="1"/>
  <c r="F168" i="6"/>
  <c r="E168" i="6" s="1"/>
  <c r="F152" i="6"/>
  <c r="E152" i="6" s="1"/>
  <c r="F136" i="6"/>
  <c r="E136" i="6" s="1"/>
  <c r="F120" i="6"/>
  <c r="E120" i="6" s="1"/>
  <c r="F107" i="6"/>
  <c r="E107" i="6" s="1"/>
  <c r="F96" i="6"/>
  <c r="E96" i="6" s="1"/>
  <c r="H189" i="6"/>
  <c r="G189" i="6" s="1"/>
  <c r="H181" i="6"/>
  <c r="G181" i="6" s="1"/>
  <c r="H173" i="6"/>
  <c r="G173" i="6" s="1"/>
  <c r="H167" i="6"/>
  <c r="G167" i="6" s="1"/>
  <c r="L67" i="6"/>
  <c r="K67" i="6" s="1"/>
  <c r="R113" i="6"/>
  <c r="Q113" i="6" s="1"/>
  <c r="P179" i="6"/>
  <c r="O179" i="6" s="1"/>
  <c r="H152" i="6"/>
  <c r="G152" i="6" s="1"/>
  <c r="L93" i="6"/>
  <c r="K93" i="6" s="1"/>
  <c r="L161" i="6"/>
  <c r="K161" i="6" s="1"/>
  <c r="R97" i="6"/>
  <c r="Q97" i="6" s="1"/>
  <c r="H150" i="6"/>
  <c r="G150" i="6" s="1"/>
  <c r="R166" i="6"/>
  <c r="Q166" i="6" s="1"/>
  <c r="T177" i="6"/>
  <c r="S177" i="6" s="1"/>
  <c r="H174" i="6"/>
  <c r="G174" i="6" s="1"/>
  <c r="R169" i="6"/>
  <c r="Q169" i="6" s="1"/>
  <c r="T110" i="6"/>
  <c r="S110" i="6" s="1"/>
  <c r="N141" i="6"/>
  <c r="M141" i="6" s="1"/>
  <c r="F72" i="6"/>
  <c r="E72" i="6" s="1"/>
  <c r="T82" i="6"/>
  <c r="S82" i="6" s="1"/>
  <c r="T90" i="6"/>
  <c r="S90" i="6" s="1"/>
  <c r="H61" i="6"/>
  <c r="G61" i="6" s="1"/>
  <c r="F138" i="6"/>
  <c r="E138" i="6" s="1"/>
  <c r="P146" i="6"/>
  <c r="O146" i="6" s="1"/>
  <c r="R123" i="6"/>
  <c r="Q123" i="6" s="1"/>
  <c r="T113" i="6"/>
  <c r="S113" i="6" s="1"/>
  <c r="N163" i="6"/>
  <c r="M163" i="6" s="1"/>
  <c r="N109" i="6"/>
  <c r="M109" i="6" s="1"/>
  <c r="T76" i="6"/>
  <c r="S76" i="6" s="1"/>
  <c r="H80" i="6"/>
  <c r="G80" i="6" s="1"/>
  <c r="F85" i="6"/>
  <c r="E85" i="6" s="1"/>
  <c r="N88" i="6"/>
  <c r="M88" i="6" s="1"/>
  <c r="H92" i="6"/>
  <c r="G92" i="6" s="1"/>
  <c r="H57" i="6"/>
  <c r="G57" i="6" s="1"/>
  <c r="H69" i="6"/>
  <c r="G69" i="6" s="1"/>
  <c r="D110" i="6"/>
  <c r="C110" i="6" s="1"/>
  <c r="F67" i="6"/>
  <c r="E67" i="6" s="1"/>
  <c r="F42" i="6"/>
  <c r="E42" i="6" s="1"/>
  <c r="T84" i="6"/>
  <c r="S84" i="6" s="1"/>
  <c r="H77" i="6"/>
  <c r="G77" i="6" s="1"/>
  <c r="N99" i="6"/>
  <c r="M99" i="6" s="1"/>
  <c r="N157" i="6"/>
  <c r="M157" i="6" s="1"/>
  <c r="T122" i="6"/>
  <c r="S122" i="6" s="1"/>
  <c r="R120" i="6"/>
  <c r="Q120" i="6" s="1"/>
  <c r="P136" i="6"/>
  <c r="O136" i="6" s="1"/>
  <c r="F149" i="6"/>
  <c r="E149" i="6" s="1"/>
  <c r="L60" i="6"/>
  <c r="K60" i="6" s="1"/>
  <c r="P90" i="6"/>
  <c r="O90" i="6" s="1"/>
  <c r="R84" i="6"/>
  <c r="Q84" i="6" s="1"/>
  <c r="F77" i="6"/>
  <c r="E77" i="6" s="1"/>
  <c r="N114" i="6"/>
  <c r="M114" i="6" s="1"/>
  <c r="N187" i="6"/>
  <c r="M187" i="6" s="1"/>
  <c r="T145" i="6"/>
  <c r="S145" i="6" s="1"/>
  <c r="R121" i="6"/>
  <c r="Q121" i="6" s="1"/>
  <c r="P98" i="6"/>
  <c r="O98" i="6" s="1"/>
  <c r="F111" i="6"/>
  <c r="E111" i="6" s="1"/>
  <c r="J190" i="6"/>
  <c r="I190" i="6" s="1"/>
  <c r="J180" i="6"/>
  <c r="I180" i="6" s="1"/>
  <c r="J168" i="6"/>
  <c r="I168" i="6" s="1"/>
  <c r="J160" i="6"/>
  <c r="I160" i="6" s="1"/>
  <c r="J150" i="6"/>
  <c r="I150" i="6" s="1"/>
  <c r="J140" i="6"/>
  <c r="I140" i="6" s="1"/>
  <c r="J130" i="6"/>
  <c r="I130" i="6" s="1"/>
  <c r="J120" i="6"/>
  <c r="I120" i="6" s="1"/>
  <c r="J108" i="6"/>
  <c r="I108" i="6" s="1"/>
  <c r="J98" i="6"/>
  <c r="I98" i="6" s="1"/>
  <c r="J165" i="6"/>
  <c r="I165" i="6" s="1"/>
  <c r="J125" i="6"/>
  <c r="I125" i="6" s="1"/>
  <c r="J93" i="6"/>
  <c r="I93" i="6" s="1"/>
  <c r="J129" i="6"/>
  <c r="I129" i="6" s="1"/>
  <c r="J72" i="6"/>
  <c r="I72" i="6" s="1"/>
  <c r="J82" i="6"/>
  <c r="I82" i="6" s="1"/>
  <c r="J58" i="6"/>
  <c r="I58" i="6" s="1"/>
  <c r="J68" i="6"/>
  <c r="I68" i="6" s="1"/>
  <c r="J153" i="6"/>
  <c r="I153" i="6" s="1"/>
  <c r="J159" i="6"/>
  <c r="I159" i="6" s="1"/>
  <c r="J77" i="6"/>
  <c r="I77" i="6" s="1"/>
  <c r="J187" i="6"/>
  <c r="I187" i="6" s="1"/>
  <c r="J61" i="6"/>
  <c r="I61" i="6" s="1"/>
  <c r="D179" i="6"/>
  <c r="C179" i="6" s="1"/>
  <c r="D147" i="6"/>
  <c r="C147" i="6" s="1"/>
  <c r="D115" i="6"/>
  <c r="C115" i="6" s="1"/>
  <c r="D191" i="6"/>
  <c r="C191" i="6" s="1"/>
  <c r="D155" i="6"/>
  <c r="C155" i="6" s="1"/>
  <c r="D105" i="6"/>
  <c r="C105" i="6" s="1"/>
  <c r="D175" i="6"/>
  <c r="C175" i="6" s="1"/>
  <c r="L85" i="6"/>
  <c r="K85" i="6" s="1"/>
  <c r="L149" i="6"/>
  <c r="K149" i="6" s="1"/>
  <c r="F175" i="6"/>
  <c r="E175" i="6" s="1"/>
  <c r="L167" i="6"/>
  <c r="K167" i="6" s="1"/>
  <c r="F158" i="6"/>
  <c r="E158" i="6" s="1"/>
  <c r="R182" i="6"/>
  <c r="Q182" i="6" s="1"/>
  <c r="T155" i="6"/>
  <c r="S155" i="6" s="1"/>
  <c r="P150" i="6"/>
  <c r="O150" i="6" s="1"/>
  <c r="R125" i="6"/>
  <c r="Q125" i="6" s="1"/>
  <c r="T146" i="6"/>
  <c r="S146" i="6" s="1"/>
  <c r="P170" i="6"/>
  <c r="O170" i="6" s="1"/>
  <c r="T172" i="6"/>
  <c r="S172" i="6" s="1"/>
  <c r="N183" i="6"/>
  <c r="M183" i="6" s="1"/>
  <c r="N110" i="6"/>
  <c r="M110" i="6" s="1"/>
  <c r="T77" i="6"/>
  <c r="S77" i="6" s="1"/>
  <c r="T85" i="6"/>
  <c r="S85" i="6" s="1"/>
  <c r="H51" i="6"/>
  <c r="G51" i="6" s="1"/>
  <c r="F71" i="6"/>
  <c r="E71" i="6" s="1"/>
  <c r="J169" i="6"/>
  <c r="I169" i="6" s="1"/>
  <c r="R154" i="6"/>
  <c r="Q154" i="6" s="1"/>
  <c r="T156" i="6"/>
  <c r="S156" i="6" s="1"/>
  <c r="N188" i="6"/>
  <c r="M188" i="6" s="1"/>
  <c r="N133" i="6"/>
  <c r="M133" i="6" s="1"/>
  <c r="F74" i="6"/>
  <c r="E74" i="6" s="1"/>
  <c r="D78" i="6"/>
  <c r="C78" i="6" s="1"/>
  <c r="N82" i="6"/>
  <c r="M82" i="6" s="1"/>
  <c r="D86" i="6"/>
  <c r="C86" i="6" s="1"/>
  <c r="N90" i="6"/>
  <c r="M90" i="6" s="1"/>
  <c r="F49" i="6"/>
  <c r="E49" i="6" s="1"/>
  <c r="H63" i="6"/>
  <c r="G63" i="6" s="1"/>
  <c r="F59" i="6"/>
  <c r="E59" i="6" s="1"/>
  <c r="R88" i="6"/>
  <c r="Q88" i="6" s="1"/>
  <c r="H82" i="6"/>
  <c r="G82" i="6" s="1"/>
  <c r="N135" i="6"/>
  <c r="M135" i="6" s="1"/>
  <c r="N186" i="6"/>
  <c r="M186" i="6" s="1"/>
  <c r="T160" i="6"/>
  <c r="S160" i="6" s="1"/>
  <c r="R179" i="6"/>
  <c r="Q179" i="6" s="1"/>
  <c r="L140" i="6"/>
  <c r="K140" i="6" s="1"/>
  <c r="D130" i="6"/>
  <c r="C130" i="6" s="1"/>
  <c r="L66" i="6"/>
  <c r="K66" i="6" s="1"/>
  <c r="H50" i="6"/>
  <c r="G50" i="6" s="1"/>
  <c r="P88" i="6"/>
  <c r="O88" i="6" s="1"/>
  <c r="T79" i="6"/>
  <c r="S79" i="6" s="1"/>
  <c r="N129" i="6"/>
  <c r="M129" i="6" s="1"/>
  <c r="N173" i="6"/>
  <c r="M173" i="6" s="1"/>
  <c r="T116" i="6"/>
  <c r="S116" i="6" s="1"/>
  <c r="T176" i="6"/>
  <c r="S176" i="6" s="1"/>
  <c r="R165" i="6"/>
  <c r="Q165" i="6" s="1"/>
  <c r="L143" i="6"/>
  <c r="K143" i="6" s="1"/>
  <c r="D111" i="6"/>
  <c r="C111" i="6" s="1"/>
  <c r="J186" i="6"/>
  <c r="I186" i="6" s="1"/>
  <c r="J174" i="6"/>
  <c r="I174" i="6" s="1"/>
  <c r="J164" i="6"/>
  <c r="I164" i="6" s="1"/>
  <c r="J154" i="6"/>
  <c r="I154" i="6" s="1"/>
  <c r="J146" i="6"/>
  <c r="I146" i="6" s="1"/>
  <c r="J136" i="6"/>
  <c r="I136" i="6" s="1"/>
  <c r="J124" i="6"/>
  <c r="I124" i="6" s="1"/>
  <c r="J114" i="6"/>
  <c r="I114" i="6" s="1"/>
  <c r="J104" i="6"/>
  <c r="I104" i="6" s="1"/>
  <c r="J189" i="6"/>
  <c r="I189" i="6" s="1"/>
  <c r="J149" i="6"/>
  <c r="I149" i="6" s="1"/>
  <c r="J109" i="6"/>
  <c r="I109" i="6" s="1"/>
  <c r="J161" i="6"/>
  <c r="I161" i="6" s="1"/>
  <c r="J78" i="6"/>
  <c r="I78" i="6" s="1"/>
  <c r="J88" i="6"/>
  <c r="I88" i="6" s="1"/>
  <c r="J62" i="6"/>
  <c r="I62" i="6" s="1"/>
  <c r="J171" i="6"/>
  <c r="I171" i="6" s="1"/>
  <c r="J121" i="6"/>
  <c r="I121" i="6" s="1"/>
  <c r="J131" i="6"/>
  <c r="I131" i="6" s="1"/>
  <c r="J89" i="6"/>
  <c r="I89" i="6" s="1"/>
  <c r="J123" i="6"/>
  <c r="I123" i="6" s="1"/>
  <c r="J65" i="6"/>
  <c r="I65" i="6" s="1"/>
  <c r="D163" i="6"/>
  <c r="C163" i="6" s="1"/>
  <c r="D131" i="6"/>
  <c r="C131" i="6" s="1"/>
  <c r="D99" i="6"/>
  <c r="C99" i="6" s="1"/>
  <c r="D169" i="6"/>
  <c r="C169" i="6" s="1"/>
  <c r="D127" i="6"/>
  <c r="C127" i="6" s="1"/>
  <c r="D145" i="6"/>
  <c r="C145" i="6" s="1"/>
  <c r="N125" i="6"/>
  <c r="M125" i="6" s="1"/>
  <c r="F129" i="6"/>
  <c r="E129" i="6" s="1"/>
  <c r="N103" i="6"/>
  <c r="M103" i="6" s="1"/>
  <c r="L188" i="6"/>
  <c r="K188" i="6" s="1"/>
  <c r="P153" i="6"/>
  <c r="O153" i="6" s="1"/>
  <c r="F150" i="6"/>
  <c r="E150" i="6" s="1"/>
  <c r="H110" i="6"/>
  <c r="G110" i="6" s="1"/>
  <c r="L126" i="6"/>
  <c r="K126" i="6" s="1"/>
  <c r="P131" i="6"/>
  <c r="O131" i="6" s="1"/>
  <c r="H128" i="6"/>
  <c r="G128" i="6" s="1"/>
  <c r="P114" i="6"/>
  <c r="O114" i="6" s="1"/>
  <c r="R119" i="6"/>
  <c r="Q119" i="6" s="1"/>
  <c r="T136" i="6"/>
  <c r="S136" i="6" s="1"/>
  <c r="L166" i="6"/>
  <c r="K166" i="6" s="1"/>
  <c r="P110" i="6"/>
  <c r="O110" i="6" s="1"/>
  <c r="R144" i="6"/>
  <c r="Q144" i="6" s="1"/>
  <c r="R96" i="6"/>
  <c r="Q96" i="6" s="1"/>
  <c r="T158" i="6"/>
  <c r="S158" i="6" s="1"/>
  <c r="F142" i="6"/>
  <c r="E142" i="6" s="1"/>
  <c r="L120" i="6"/>
  <c r="K120" i="6" s="1"/>
  <c r="R139" i="6"/>
  <c r="Q139" i="6" s="1"/>
  <c r="T149" i="6"/>
  <c r="S149" i="6" s="1"/>
  <c r="T103" i="6"/>
  <c r="S103" i="6" s="1"/>
  <c r="N156" i="6"/>
  <c r="M156" i="6" s="1"/>
  <c r="N127" i="6"/>
  <c r="M127" i="6" s="1"/>
  <c r="N98" i="6"/>
  <c r="M98" i="6" s="1"/>
  <c r="T75" i="6"/>
  <c r="S75" i="6" s="1"/>
  <c r="T81" i="6"/>
  <c r="S81" i="6" s="1"/>
  <c r="P86" i="6"/>
  <c r="O86" i="6" s="1"/>
  <c r="F92" i="6"/>
  <c r="E92" i="6" s="1"/>
  <c r="H54" i="6"/>
  <c r="G54" i="6" s="1"/>
  <c r="H67" i="6"/>
  <c r="G67" i="6" s="1"/>
  <c r="H142" i="6"/>
  <c r="G142" i="6" s="1"/>
  <c r="P186" i="6"/>
  <c r="O186" i="6" s="1"/>
  <c r="R168" i="6"/>
  <c r="Q168" i="6" s="1"/>
  <c r="R109" i="6"/>
  <c r="Q109" i="6" s="1"/>
  <c r="T141" i="6"/>
  <c r="S141" i="6" s="1"/>
  <c r="T106" i="6"/>
  <c r="S106" i="6" s="1"/>
  <c r="N174" i="6"/>
  <c r="M174" i="6" s="1"/>
  <c r="N147" i="6"/>
  <c r="M147" i="6" s="1"/>
  <c r="N115" i="6"/>
  <c r="M115" i="6" s="1"/>
  <c r="R73" i="6"/>
  <c r="Q73" i="6" s="1"/>
  <c r="N76" i="6"/>
  <c r="M76" i="6" s="1"/>
  <c r="N78" i="6"/>
  <c r="M78" i="6" s="1"/>
  <c r="R79" i="6"/>
  <c r="Q79" i="6" s="1"/>
  <c r="D82" i="6"/>
  <c r="C82" i="6" s="1"/>
  <c r="L84" i="6"/>
  <c r="K84" i="6" s="1"/>
  <c r="R86" i="6"/>
  <c r="Q86" i="6" s="1"/>
  <c r="F89" i="6"/>
  <c r="E89" i="6" s="1"/>
  <c r="F91" i="6"/>
  <c r="E91" i="6" s="1"/>
  <c r="D43" i="6"/>
  <c r="C43" i="6" s="1"/>
  <c r="F53" i="6"/>
  <c r="E53" i="6" s="1"/>
  <c r="H62" i="6"/>
  <c r="G62" i="6" s="1"/>
  <c r="F68" i="6"/>
  <c r="E68" i="6" s="1"/>
  <c r="D126" i="6"/>
  <c r="C126" i="6" s="1"/>
  <c r="F63" i="6"/>
  <c r="E63" i="6" s="1"/>
  <c r="F54" i="6"/>
  <c r="E54" i="6" s="1"/>
  <c r="R90" i="6"/>
  <c r="Q90" i="6" s="1"/>
  <c r="N86" i="6"/>
  <c r="M86" i="6" s="1"/>
  <c r="H83" i="6"/>
  <c r="G83" i="6" s="1"/>
  <c r="H78" i="6"/>
  <c r="G78" i="6" s="1"/>
  <c r="J75" i="6"/>
  <c r="I75" i="6" s="1"/>
  <c r="N107" i="6"/>
  <c r="M107" i="6" s="1"/>
  <c r="N142" i="6"/>
  <c r="M142" i="6" s="1"/>
  <c r="N172" i="6"/>
  <c r="M172" i="6" s="1"/>
  <c r="T101" i="6"/>
  <c r="S101" i="6" s="1"/>
  <c r="T144" i="6"/>
  <c r="S144" i="6" s="1"/>
  <c r="R105" i="6"/>
  <c r="Q105" i="6" s="1"/>
  <c r="R164" i="6"/>
  <c r="Q164" i="6" s="1"/>
  <c r="H100" i="6"/>
  <c r="G100" i="6" s="1"/>
  <c r="F190" i="6"/>
  <c r="E190" i="6" s="1"/>
  <c r="D174" i="6"/>
  <c r="C174" i="6" s="1"/>
  <c r="H70" i="6"/>
  <c r="G70" i="6" s="1"/>
  <c r="L62" i="6"/>
  <c r="K62" i="6" s="1"/>
  <c r="H53" i="6"/>
  <c r="G53" i="6" s="1"/>
  <c r="R91" i="6"/>
  <c r="Q91" i="6" s="1"/>
  <c r="L87" i="6"/>
  <c r="K87" i="6" s="1"/>
  <c r="T83" i="6"/>
  <c r="S83" i="6" s="1"/>
  <c r="F79" i="6"/>
  <c r="E79" i="6" s="1"/>
  <c r="H75" i="6"/>
  <c r="G75" i="6" s="1"/>
  <c r="N100" i="6"/>
  <c r="M100" i="6" s="1"/>
  <c r="J151" i="6"/>
  <c r="I151" i="6" s="1"/>
  <c r="J85" i="6"/>
  <c r="I85" i="6" s="1"/>
  <c r="J95" i="6"/>
  <c r="I95" i="6" s="1"/>
  <c r="J103" i="6"/>
  <c r="I103" i="6" s="1"/>
  <c r="J139" i="6"/>
  <c r="I139" i="6" s="1"/>
  <c r="J185" i="6"/>
  <c r="I185" i="6" s="1"/>
  <c r="J64" i="6"/>
  <c r="I64" i="6" s="1"/>
  <c r="J92" i="6"/>
  <c r="I92" i="6" s="1"/>
  <c r="J84" i="6"/>
  <c r="I84" i="6" s="1"/>
  <c r="J76" i="6"/>
  <c r="I76" i="6" s="1"/>
  <c r="J111" i="6"/>
  <c r="I111" i="6" s="1"/>
  <c r="J143" i="6"/>
  <c r="I143" i="6" s="1"/>
  <c r="J179" i="6"/>
  <c r="I179" i="6" s="1"/>
  <c r="J141" i="6"/>
  <c r="I141" i="6" s="1"/>
  <c r="J173" i="6"/>
  <c r="I173" i="6" s="1"/>
  <c r="J94" i="6"/>
  <c r="I94" i="6" s="1"/>
  <c r="J102" i="6"/>
  <c r="I102" i="6" s="1"/>
  <c r="J110" i="6"/>
  <c r="I110" i="6" s="1"/>
  <c r="J118" i="6"/>
  <c r="I118" i="6" s="1"/>
  <c r="J126" i="6"/>
  <c r="I126" i="6" s="1"/>
  <c r="J134" i="6"/>
  <c r="I134" i="6" s="1"/>
  <c r="J142" i="6"/>
  <c r="I142" i="6" s="1"/>
  <c r="J156" i="6"/>
  <c r="I156" i="6" s="1"/>
  <c r="J170" i="6"/>
  <c r="I170" i="6" s="1"/>
  <c r="J178" i="6"/>
  <c r="I178" i="6" s="1"/>
  <c r="J184" i="6"/>
  <c r="I184" i="6" s="1"/>
  <c r="L172" i="6"/>
  <c r="K172" i="6" s="1"/>
  <c r="P139" i="6"/>
  <c r="O139" i="6" s="1"/>
  <c r="R151" i="6"/>
  <c r="Q151" i="6" s="1"/>
  <c r="T191" i="6"/>
  <c r="S191" i="6" s="1"/>
  <c r="T130" i="6"/>
  <c r="S130" i="6" s="1"/>
  <c r="T94" i="6"/>
  <c r="S94" i="6" s="1"/>
  <c r="N166" i="6"/>
  <c r="M166" i="6" s="1"/>
  <c r="N143" i="6"/>
  <c r="M143" i="6" s="1"/>
  <c r="N108" i="6"/>
  <c r="M108" i="6" s="1"/>
  <c r="F76" i="6"/>
  <c r="E76" i="6" s="1"/>
  <c r="T80" i="6"/>
  <c r="S80" i="6" s="1"/>
  <c r="L86" i="6"/>
  <c r="K86" i="6" s="1"/>
  <c r="D42" i="6"/>
  <c r="C42" i="6" s="1"/>
  <c r="L58" i="6"/>
  <c r="K58" i="6" s="1"/>
  <c r="H68" i="6"/>
  <c r="G68" i="6" s="1"/>
  <c r="D150" i="6"/>
  <c r="C150" i="6" s="1"/>
  <c r="F108" i="6"/>
  <c r="E108" i="6" s="1"/>
  <c r="P177" i="6"/>
  <c r="O177" i="6" s="1"/>
  <c r="R150" i="6"/>
  <c r="Q150" i="6" s="1"/>
  <c r="T175" i="6"/>
  <c r="S175" i="6" s="1"/>
  <c r="T115" i="6"/>
  <c r="S115" i="6" s="1"/>
  <c r="N165" i="6"/>
  <c r="M165" i="6" s="1"/>
  <c r="N128" i="6"/>
  <c r="M128" i="6" s="1"/>
  <c r="H74" i="6"/>
  <c r="G74" i="6" s="1"/>
  <c r="H79" i="6"/>
  <c r="G79" i="6" s="1"/>
  <c r="T89" i="6"/>
  <c r="S89" i="6" s="1"/>
  <c r="H56" i="6"/>
  <c r="G56" i="6" s="1"/>
  <c r="L68" i="6"/>
  <c r="K68" i="6" s="1"/>
  <c r="D146" i="6"/>
  <c r="C146" i="6" s="1"/>
  <c r="L64" i="6"/>
  <c r="K64" i="6" s="1"/>
  <c r="D56" i="6"/>
  <c r="C56" i="6" s="1"/>
  <c r="F41" i="6"/>
  <c r="E41" i="6" s="1"/>
  <c r="D90" i="6"/>
  <c r="C90" i="6" s="1"/>
  <c r="J87" i="6"/>
  <c r="I87" i="6" s="1"/>
  <c r="R83" i="6"/>
  <c r="Q83" i="6" s="1"/>
  <c r="R80" i="6"/>
  <c r="Q80" i="6" s="1"/>
  <c r="T78" i="6"/>
  <c r="S78" i="6" s="1"/>
  <c r="F75" i="6"/>
  <c r="E75" i="6" s="1"/>
  <c r="N101" i="6"/>
  <c r="M101" i="6" s="1"/>
  <c r="N140" i="6"/>
  <c r="M140" i="6" s="1"/>
  <c r="N182" i="6"/>
  <c r="M182" i="6" s="1"/>
  <c r="T120" i="6"/>
  <c r="S120" i="6" s="1"/>
  <c r="R94" i="6"/>
  <c r="Q94" i="6" s="1"/>
  <c r="R183" i="6"/>
  <c r="Q183" i="6" s="1"/>
  <c r="L162" i="6"/>
  <c r="K162" i="6" s="1"/>
  <c r="F180" i="6"/>
  <c r="E180" i="6" s="1"/>
  <c r="H65" i="6"/>
  <c r="G65" i="6" s="1"/>
  <c r="F48" i="6"/>
  <c r="E48" i="6" s="1"/>
  <c r="R87" i="6"/>
  <c r="Q87" i="6" s="1"/>
  <c r="P80" i="6"/>
  <c r="O80" i="6" s="1"/>
  <c r="N73" i="6"/>
  <c r="M73" i="6" s="1"/>
  <c r="N116" i="6"/>
  <c r="M116" i="6" s="1"/>
  <c r="N171" i="6"/>
  <c r="M171" i="6" s="1"/>
  <c r="T121" i="6"/>
  <c r="S121" i="6" s="1"/>
  <c r="R117" i="6"/>
  <c r="Q117" i="6" s="1"/>
  <c r="L165" i="6"/>
  <c r="K165" i="6" s="1"/>
  <c r="T135" i="6"/>
  <c r="S135" i="6" s="1"/>
  <c r="T188" i="6"/>
  <c r="S188" i="6" s="1"/>
  <c r="R159" i="6"/>
  <c r="Q159" i="6" s="1"/>
  <c r="L99" i="6"/>
  <c r="K99" i="6" s="1"/>
  <c r="F164" i="6"/>
  <c r="E164" i="6" s="1"/>
  <c r="R141" i="6"/>
  <c r="Q141" i="6" s="1"/>
  <c r="L117" i="6"/>
  <c r="K117" i="6" s="1"/>
  <c r="P106" i="6"/>
  <c r="O106" i="6" s="1"/>
  <c r="L145" i="6"/>
  <c r="K145" i="6" s="1"/>
  <c r="H186" i="6"/>
  <c r="G186" i="6" s="1"/>
  <c r="P128" i="6"/>
  <c r="O128" i="6" s="1"/>
  <c r="H154" i="6"/>
  <c r="G154" i="6" s="1"/>
  <c r="R187" i="6"/>
  <c r="Q187" i="6" s="1"/>
  <c r="H91" i="6"/>
  <c r="G91" i="6" s="1"/>
  <c r="H90" i="6"/>
  <c r="G90" i="6" s="1"/>
  <c r="N153" i="6"/>
  <c r="M153" i="6" s="1"/>
  <c r="T119" i="6"/>
  <c r="S119" i="6" s="1"/>
  <c r="R82" i="6"/>
  <c r="Q82" i="6" s="1"/>
  <c r="H184" i="6"/>
  <c r="G184" i="6" s="1"/>
  <c r="H112" i="6"/>
  <c r="G112" i="6" s="1"/>
  <c r="L135" i="6"/>
  <c r="K135" i="6" s="1"/>
  <c r="P169" i="6"/>
  <c r="O169" i="6" s="1"/>
  <c r="P107" i="6"/>
  <c r="O107" i="6" s="1"/>
  <c r="F161" i="6"/>
  <c r="E161" i="6" s="1"/>
  <c r="F109" i="6"/>
  <c r="E109" i="6" s="1"/>
  <c r="H130" i="6"/>
  <c r="G130" i="6" s="1"/>
  <c r="L174" i="6"/>
  <c r="K174" i="6" s="1"/>
  <c r="L137" i="6"/>
  <c r="K137" i="6" s="1"/>
  <c r="L100" i="6"/>
  <c r="K100" i="6" s="1"/>
  <c r="P147" i="6"/>
  <c r="O147" i="6" s="1"/>
  <c r="F189" i="6"/>
  <c r="E189" i="6" s="1"/>
  <c r="H156" i="6"/>
  <c r="G156" i="6" s="1"/>
  <c r="L139" i="6"/>
  <c r="K139" i="6" s="1"/>
  <c r="P145" i="6"/>
  <c r="O145" i="6" s="1"/>
  <c r="R171" i="6"/>
  <c r="Q171" i="6" s="1"/>
  <c r="R130" i="6"/>
  <c r="Q130" i="6" s="1"/>
  <c r="T185" i="6"/>
  <c r="S185" i="6" s="1"/>
  <c r="T143" i="6"/>
  <c r="S143" i="6" s="1"/>
  <c r="F143" i="6"/>
  <c r="E143" i="6" s="1"/>
  <c r="H108" i="6"/>
  <c r="G108" i="6" s="1"/>
  <c r="L114" i="6"/>
  <c r="K114" i="6" s="1"/>
  <c r="P130" i="6"/>
  <c r="O130" i="6" s="1"/>
  <c r="R174" i="6"/>
  <c r="Q174" i="6" s="1"/>
  <c r="R148" i="6"/>
  <c r="Q148" i="6" s="1"/>
  <c r="R129" i="6"/>
  <c r="Q129" i="6" s="1"/>
  <c r="R107" i="6"/>
  <c r="Q107" i="6" s="1"/>
  <c r="T180" i="6"/>
  <c r="S180" i="6" s="1"/>
  <c r="T162" i="6"/>
  <c r="S162" i="6" s="1"/>
  <c r="T142" i="6"/>
  <c r="S142" i="6" s="1"/>
  <c r="F162" i="6"/>
  <c r="E162" i="6" s="1"/>
  <c r="H148" i="6"/>
  <c r="G148" i="6" s="1"/>
  <c r="L150" i="6"/>
  <c r="K150" i="6" s="1"/>
  <c r="P129" i="6"/>
  <c r="O129" i="6" s="1"/>
  <c r="R147" i="6"/>
  <c r="Q147" i="6" s="1"/>
  <c r="R110" i="6"/>
  <c r="Q110" i="6" s="1"/>
  <c r="T157" i="6"/>
  <c r="S157" i="6" s="1"/>
  <c r="T125" i="6"/>
  <c r="S125" i="6" s="1"/>
  <c r="T107" i="6"/>
  <c r="S107" i="6" s="1"/>
  <c r="N189" i="6"/>
  <c r="M189" i="6" s="1"/>
  <c r="N164" i="6"/>
  <c r="M164" i="6" s="1"/>
  <c r="N145" i="6"/>
  <c r="M145" i="6" s="1"/>
  <c r="N130" i="6"/>
  <c r="M130" i="6" s="1"/>
  <c r="N113" i="6"/>
  <c r="M113" i="6" s="1"/>
  <c r="N102" i="6"/>
  <c r="M102" i="6" s="1"/>
  <c r="F73" i="6"/>
  <c r="E73" i="6" s="1"/>
  <c r="L74" i="6"/>
  <c r="K74" i="6" s="1"/>
  <c r="L76" i="6"/>
  <c r="K76" i="6" s="1"/>
  <c r="F80" i="6"/>
  <c r="E80" i="6" s="1"/>
  <c r="L82" i="6"/>
  <c r="K82" i="6" s="1"/>
  <c r="P84" i="6"/>
  <c r="O84" i="6" s="1"/>
  <c r="H87" i="6"/>
  <c r="G87" i="6" s="1"/>
  <c r="L90" i="6"/>
  <c r="K90" i="6" s="1"/>
  <c r="F37" i="6"/>
  <c r="E37" i="6" s="1"/>
  <c r="F50" i="6"/>
  <c r="E50" i="6" s="1"/>
  <c r="F57" i="6"/>
  <c r="E57" i="6" s="1"/>
  <c r="H64" i="6"/>
  <c r="G64" i="6" s="1"/>
  <c r="D68" i="6"/>
  <c r="C68" i="6" s="1"/>
  <c r="L71" i="6"/>
  <c r="K71" i="6" s="1"/>
  <c r="D167" i="6"/>
  <c r="C167" i="6" s="1"/>
  <c r="F118" i="6"/>
  <c r="E118" i="6" s="1"/>
  <c r="H114" i="6"/>
  <c r="G114" i="6" s="1"/>
  <c r="L133" i="6"/>
  <c r="K133" i="6" s="1"/>
  <c r="P166" i="6"/>
  <c r="O166" i="6" s="1"/>
  <c r="R190" i="6"/>
  <c r="Q190" i="6" s="1"/>
  <c r="R161" i="6"/>
  <c r="Q161" i="6" s="1"/>
  <c r="R131" i="6"/>
  <c r="Q131" i="6" s="1"/>
  <c r="R102" i="6"/>
  <c r="Q102" i="6" s="1"/>
  <c r="T171" i="6"/>
  <c r="S171" i="6" s="1"/>
  <c r="T133" i="6"/>
  <c r="S133" i="6" s="1"/>
  <c r="T117" i="6"/>
  <c r="S117" i="6" s="1"/>
  <c r="T102" i="6"/>
  <c r="S102" i="6" s="1"/>
  <c r="N185" i="6"/>
  <c r="M185" i="6" s="1"/>
  <c r="N159" i="6"/>
  <c r="M159" i="6" s="1"/>
  <c r="N144" i="6"/>
  <c r="M144" i="6" s="1"/>
  <c r="N126" i="6"/>
  <c r="M126" i="6" s="1"/>
  <c r="N112" i="6"/>
  <c r="M112" i="6" s="1"/>
  <c r="N97" i="6"/>
  <c r="M97" i="6" s="1"/>
  <c r="R77" i="6"/>
  <c r="Q77" i="6" s="1"/>
  <c r="R75" i="6"/>
  <c r="Q75" i="6" s="1"/>
  <c r="L61" i="6"/>
  <c r="K61" i="6" s="1"/>
  <c r="D178" i="6"/>
  <c r="C178" i="6" s="1"/>
  <c r="N177" i="6"/>
  <c r="M177" i="6" s="1"/>
  <c r="F146" i="6"/>
  <c r="E146" i="6" s="1"/>
  <c r="L164" i="6"/>
  <c r="K164" i="6" s="1"/>
  <c r="L101" i="6"/>
  <c r="K101" i="6" s="1"/>
  <c r="P138" i="6"/>
  <c r="O138" i="6" s="1"/>
  <c r="F191" i="6"/>
  <c r="E191" i="6" s="1"/>
  <c r="F134" i="6"/>
  <c r="E134" i="6" s="1"/>
  <c r="H166" i="6"/>
  <c r="G166" i="6" s="1"/>
  <c r="H94" i="6"/>
  <c r="G94" i="6" s="1"/>
  <c r="L155" i="6"/>
  <c r="K155" i="6" s="1"/>
  <c r="L119" i="6"/>
  <c r="K119" i="6" s="1"/>
  <c r="P182" i="6"/>
  <c r="O182" i="6" s="1"/>
  <c r="P117" i="6"/>
  <c r="O117" i="6" s="1"/>
  <c r="F137" i="6"/>
  <c r="E137" i="6" s="1"/>
  <c r="L190" i="6"/>
  <c r="K190" i="6" s="1"/>
  <c r="L95" i="6"/>
  <c r="K95" i="6" s="1"/>
  <c r="P94" i="6"/>
  <c r="O94" i="6" s="1"/>
  <c r="R153" i="6"/>
  <c r="Q153" i="6" s="1"/>
  <c r="R104" i="6"/>
  <c r="Q104" i="6" s="1"/>
  <c r="T166" i="6"/>
  <c r="S166" i="6" s="1"/>
  <c r="D123" i="6"/>
  <c r="C123" i="6" s="1"/>
  <c r="H176" i="6"/>
  <c r="G176" i="6" s="1"/>
  <c r="L151" i="6"/>
  <c r="K151" i="6" s="1"/>
  <c r="P171" i="6"/>
  <c r="O171" i="6" s="1"/>
  <c r="P93" i="6"/>
  <c r="O93" i="6" s="1"/>
  <c r="R162" i="6"/>
  <c r="Q162" i="6" s="1"/>
  <c r="R140" i="6"/>
  <c r="Q140" i="6" s="1"/>
  <c r="R115" i="6"/>
  <c r="Q115" i="6" s="1"/>
  <c r="R92" i="6"/>
  <c r="Q92" i="6" s="1"/>
  <c r="T173" i="6"/>
  <c r="S173" i="6" s="1"/>
  <c r="T150" i="6"/>
  <c r="S150" i="6" s="1"/>
  <c r="T131" i="6"/>
  <c r="S131" i="6" s="1"/>
  <c r="F101" i="6"/>
  <c r="E101" i="6" s="1"/>
  <c r="L182" i="6"/>
  <c r="K182" i="6" s="1"/>
  <c r="L106" i="6"/>
  <c r="K106" i="6" s="1"/>
  <c r="R177" i="6"/>
  <c r="Q177" i="6" s="1"/>
  <c r="R132" i="6"/>
  <c r="Q132" i="6" s="1"/>
  <c r="T187" i="6"/>
  <c r="S187" i="6" s="1"/>
  <c r="T114" i="6"/>
  <c r="S114" i="6" s="1"/>
  <c r="T100" i="6"/>
  <c r="S100" i="6" s="1"/>
  <c r="N179" i="6"/>
  <c r="M179" i="6" s="1"/>
  <c r="N152" i="6"/>
  <c r="M152" i="6" s="1"/>
  <c r="N137" i="6"/>
  <c r="M137" i="6" s="1"/>
  <c r="N120" i="6"/>
  <c r="M120" i="6" s="1"/>
  <c r="N95" i="6"/>
  <c r="M95" i="6" s="1"/>
  <c r="D74" i="6"/>
  <c r="C74" i="6" s="1"/>
  <c r="L75" i="6"/>
  <c r="K75" i="6" s="1"/>
  <c r="L78" i="6"/>
  <c r="K78" i="6" s="1"/>
  <c r="H81" i="6"/>
  <c r="G81" i="6" s="1"/>
  <c r="J83" i="6"/>
  <c r="I83" i="6" s="1"/>
  <c r="H86" i="6"/>
  <c r="G86" i="6" s="1"/>
  <c r="L88" i="6"/>
  <c r="K88" i="6" s="1"/>
  <c r="L91" i="6"/>
  <c r="K91" i="6" s="1"/>
  <c r="F45" i="6"/>
  <c r="E45" i="6" s="1"/>
  <c r="H52" i="6"/>
  <c r="G52" i="6" s="1"/>
  <c r="H59" i="6"/>
  <c r="G59" i="6" s="1"/>
  <c r="H66" i="6"/>
  <c r="G66" i="6" s="1"/>
  <c r="F70" i="6"/>
  <c r="E70" i="6" s="1"/>
  <c r="F159" i="6"/>
  <c r="E159" i="6" s="1"/>
  <c r="H170" i="6"/>
  <c r="G170" i="6" s="1"/>
  <c r="L177" i="6"/>
  <c r="K177" i="6" s="1"/>
  <c r="L103" i="6"/>
  <c r="K103" i="6" s="1"/>
  <c r="P125" i="6"/>
  <c r="O125" i="6" s="1"/>
  <c r="R176" i="6"/>
  <c r="Q176" i="6" s="1"/>
  <c r="R146" i="6"/>
  <c r="Q146" i="6" s="1"/>
  <c r="R116" i="6"/>
  <c r="Q116" i="6" s="1"/>
  <c r="T186" i="6"/>
  <c r="S186" i="6" s="1"/>
  <c r="T148" i="6"/>
  <c r="S148" i="6" s="1"/>
  <c r="T124" i="6"/>
  <c r="S124" i="6" s="1"/>
  <c r="T109" i="6"/>
  <c r="S109" i="6" s="1"/>
  <c r="T95" i="6"/>
  <c r="S95" i="6" s="1"/>
  <c r="N178" i="6"/>
  <c r="M178" i="6" s="1"/>
  <c r="N167" i="6"/>
  <c r="M167" i="6" s="1"/>
  <c r="N151" i="6"/>
  <c r="M151" i="6" s="1"/>
  <c r="N136" i="6"/>
  <c r="M136" i="6" s="1"/>
  <c r="N119" i="6"/>
  <c r="M119" i="6" s="1"/>
  <c r="N105" i="6"/>
  <c r="M105" i="6" s="1"/>
  <c r="H73" i="6"/>
  <c r="G73" i="6" s="1"/>
  <c r="M16" i="1"/>
  <c r="I15" i="1"/>
  <c r="D102" i="6"/>
  <c r="C102" i="6" s="1"/>
  <c r="P76" i="6"/>
  <c r="O76" i="6" s="1"/>
  <c r="T112" i="6"/>
  <c r="S112" i="6" s="1"/>
  <c r="T126" i="6"/>
  <c r="S126" i="6" s="1"/>
  <c r="T98" i="6"/>
  <c r="S98" i="6" s="1"/>
  <c r="D98" i="6"/>
  <c r="C98" i="6" s="1"/>
  <c r="N83" i="6"/>
  <c r="M83" i="6" s="1"/>
  <c r="T153" i="6"/>
  <c r="S153" i="6" s="1"/>
  <c r="F90" i="6"/>
  <c r="E90" i="6" s="1"/>
  <c r="N77" i="6"/>
  <c r="M77" i="6" s="1"/>
  <c r="N161" i="6"/>
  <c r="M161" i="6" s="1"/>
  <c r="T168" i="6"/>
  <c r="S168" i="6" s="1"/>
  <c r="F64" i="6"/>
  <c r="E64" i="6" s="1"/>
  <c r="F87" i="6"/>
  <c r="E87" i="6" s="1"/>
  <c r="R76" i="6"/>
  <c r="Q76" i="6" s="1"/>
  <c r="N132" i="6"/>
  <c r="M132" i="6" s="1"/>
  <c r="T152" i="6"/>
  <c r="S152" i="6" s="1"/>
  <c r="P115" i="6"/>
  <c r="O115" i="6" s="1"/>
  <c r="F157" i="6"/>
  <c r="E157" i="6" s="1"/>
  <c r="F121" i="6"/>
  <c r="E121" i="6" s="1"/>
  <c r="H188" i="6"/>
  <c r="G188" i="6" s="1"/>
  <c r="H138" i="6"/>
  <c r="G138" i="6" s="1"/>
  <c r="L171" i="6"/>
  <c r="K171" i="6" s="1"/>
  <c r="L156" i="6"/>
  <c r="K156" i="6" s="1"/>
  <c r="L142" i="6"/>
  <c r="K142" i="6" s="1"/>
  <c r="L127" i="6"/>
  <c r="K127" i="6" s="1"/>
  <c r="L109" i="6"/>
  <c r="K109" i="6" s="1"/>
  <c r="P189" i="6"/>
  <c r="O189" i="6" s="1"/>
  <c r="T183" i="6"/>
  <c r="S183" i="6" s="1"/>
  <c r="P118" i="6"/>
  <c r="O118" i="6" s="1"/>
  <c r="L125" i="6"/>
  <c r="K125" i="6" s="1"/>
  <c r="L157" i="6"/>
  <c r="K157" i="6" s="1"/>
  <c r="N84" i="6"/>
  <c r="M84" i="6" s="1"/>
  <c r="J67" i="6"/>
  <c r="I67" i="6" s="1"/>
  <c r="P74" i="6"/>
  <c r="O74" i="6" s="1"/>
  <c r="R173" i="6"/>
  <c r="Q173" i="6" s="1"/>
  <c r="J71" i="6"/>
  <c r="I71" i="6" s="1"/>
  <c r="T73" i="6"/>
  <c r="S73" i="6" s="1"/>
  <c r="N190" i="6"/>
  <c r="M190" i="6" s="1"/>
  <c r="R128" i="6"/>
  <c r="Q128" i="6" s="1"/>
  <c r="F169" i="6"/>
  <c r="E169" i="6" s="1"/>
  <c r="F55" i="6"/>
  <c r="E55" i="6" s="1"/>
  <c r="H85" i="6"/>
  <c r="G85" i="6" s="1"/>
  <c r="R74" i="6"/>
  <c r="Q74" i="6" s="1"/>
  <c r="N162" i="6"/>
  <c r="M162" i="6" s="1"/>
  <c r="T182" i="6"/>
  <c r="S182" i="6" s="1"/>
  <c r="L96" i="6"/>
  <c r="K96" i="6" s="1"/>
  <c r="D103" i="6"/>
  <c r="C103" i="6" s="1"/>
  <c r="F110" i="6"/>
  <c r="E110" i="6" s="1"/>
  <c r="H168" i="6"/>
  <c r="G168" i="6" s="1"/>
  <c r="H126" i="6"/>
  <c r="G126" i="6" s="1"/>
  <c r="J155" i="6"/>
  <c r="I155" i="6" s="1"/>
  <c r="L168" i="6"/>
  <c r="K168" i="6" s="1"/>
  <c r="L153" i="6"/>
  <c r="K153" i="6" s="1"/>
  <c r="L138" i="6"/>
  <c r="K138" i="6" s="1"/>
  <c r="L123" i="6"/>
  <c r="K123" i="6" s="1"/>
  <c r="L105" i="6"/>
  <c r="K105" i="6" s="1"/>
  <c r="P184" i="6"/>
  <c r="O184" i="6" s="1"/>
  <c r="P163" i="6"/>
  <c r="O163" i="6" s="1"/>
  <c r="P144" i="6"/>
  <c r="O144" i="6" s="1"/>
  <c r="P122" i="6"/>
  <c r="O122" i="6" s="1"/>
  <c r="P97" i="6"/>
  <c r="O97" i="6" s="1"/>
  <c r="F186" i="6"/>
  <c r="E186" i="6" s="1"/>
  <c r="F165" i="6"/>
  <c r="E165" i="6" s="1"/>
  <c r="F145" i="6"/>
  <c r="E145" i="6" s="1"/>
  <c r="F125" i="6"/>
  <c r="E125" i="6" s="1"/>
  <c r="F103" i="6"/>
  <c r="E103" i="6" s="1"/>
  <c r="H172" i="6"/>
  <c r="G172" i="6" s="1"/>
  <c r="H144" i="6"/>
  <c r="G144" i="6" s="1"/>
  <c r="H116" i="6"/>
  <c r="G116" i="6" s="1"/>
  <c r="J177" i="6"/>
  <c r="I177" i="6" s="1"/>
  <c r="L178" i="6"/>
  <c r="K178" i="6" s="1"/>
  <c r="L163" i="6"/>
  <c r="K163" i="6" s="1"/>
  <c r="L148" i="6"/>
  <c r="K148" i="6" s="1"/>
  <c r="L134" i="6"/>
  <c r="K134" i="6" s="1"/>
  <c r="L122" i="6"/>
  <c r="K122" i="6" s="1"/>
  <c r="L108" i="6"/>
  <c r="K108" i="6" s="1"/>
  <c r="P178" i="6"/>
  <c r="O178" i="6" s="1"/>
  <c r="P157" i="6"/>
  <c r="O157" i="6" s="1"/>
  <c r="P142" i="6"/>
  <c r="O142" i="6" s="1"/>
  <c r="P121" i="6"/>
  <c r="O121" i="6" s="1"/>
  <c r="P101" i="6"/>
  <c r="O101" i="6" s="1"/>
  <c r="F167" i="6"/>
  <c r="E167" i="6" s="1"/>
  <c r="F127" i="6"/>
  <c r="E127" i="6" s="1"/>
  <c r="H182" i="6"/>
  <c r="G182" i="6" s="1"/>
  <c r="H98" i="6"/>
  <c r="G98" i="6" s="1"/>
  <c r="L169" i="6"/>
  <c r="K169" i="6" s="1"/>
  <c r="L132" i="6"/>
  <c r="K132" i="6" s="1"/>
  <c r="L102" i="6"/>
  <c r="K102" i="6" s="1"/>
  <c r="P165" i="6"/>
  <c r="O165" i="6" s="1"/>
  <c r="P123" i="6"/>
  <c r="O123" i="6" s="1"/>
  <c r="R189" i="6"/>
  <c r="Q189" i="6" s="1"/>
  <c r="R175" i="6"/>
  <c r="Q175" i="6" s="1"/>
  <c r="R160" i="6"/>
  <c r="Q160" i="6" s="1"/>
  <c r="R145" i="6"/>
  <c r="Q145" i="6" s="1"/>
  <c r="R126" i="6"/>
  <c r="Q126" i="6" s="1"/>
  <c r="R108" i="6"/>
  <c r="Q108" i="6" s="1"/>
  <c r="R93" i="6"/>
  <c r="Q93" i="6" s="1"/>
  <c r="T178" i="6"/>
  <c r="S178" i="6" s="1"/>
  <c r="T163" i="6"/>
  <c r="S163" i="6" s="1"/>
  <c r="T147" i="6"/>
  <c r="S147" i="6" s="1"/>
  <c r="T132" i="6"/>
  <c r="S132" i="6" s="1"/>
  <c r="F174" i="6"/>
  <c r="E174" i="6" s="1"/>
  <c r="F133" i="6"/>
  <c r="E133" i="6" s="1"/>
  <c r="H190" i="6"/>
  <c r="G190" i="6" s="1"/>
  <c r="H134" i="6"/>
  <c r="G134" i="6" s="1"/>
  <c r="L173" i="6"/>
  <c r="K173" i="6" s="1"/>
  <c r="L144" i="6"/>
  <c r="K144" i="6" s="1"/>
  <c r="T86" i="6"/>
  <c r="S86" i="6" s="1"/>
  <c r="H72" i="6"/>
  <c r="G72" i="6" s="1"/>
  <c r="F43" i="6"/>
  <c r="E43" i="6" s="1"/>
  <c r="P155" i="6"/>
  <c r="O155" i="6" s="1"/>
  <c r="H49" i="6"/>
  <c r="G49" i="6" s="1"/>
  <c r="N117" i="6"/>
  <c r="M117" i="6" s="1"/>
  <c r="L128" i="6"/>
  <c r="K128" i="6" s="1"/>
  <c r="J91" i="6"/>
  <c r="I91" i="6" s="1"/>
  <c r="N118" i="6"/>
  <c r="M118" i="6" s="1"/>
  <c r="R172" i="6"/>
  <c r="Q172" i="6" s="1"/>
  <c r="F172" i="6"/>
  <c r="E172" i="6" s="1"/>
  <c r="F100" i="6"/>
  <c r="E100" i="6" s="1"/>
  <c r="H96" i="6"/>
  <c r="G96" i="6" s="1"/>
  <c r="L160" i="6"/>
  <c r="K160" i="6" s="1"/>
  <c r="L131" i="6"/>
  <c r="K131" i="6" s="1"/>
  <c r="L94" i="6"/>
  <c r="K94" i="6" s="1"/>
  <c r="P158" i="6"/>
  <c r="O158" i="6" s="1"/>
  <c r="P133" i="6"/>
  <c r="O133" i="6" s="1"/>
  <c r="P102" i="6"/>
  <c r="O102" i="6" s="1"/>
  <c r="F181" i="6"/>
  <c r="E181" i="6" s="1"/>
  <c r="F156" i="6"/>
  <c r="E156" i="6" s="1"/>
  <c r="F130" i="6"/>
  <c r="E130" i="6" s="1"/>
  <c r="F93" i="6"/>
  <c r="E93" i="6" s="1"/>
  <c r="H160" i="6"/>
  <c r="G160" i="6" s="1"/>
  <c r="H124" i="6"/>
  <c r="G124" i="6" s="1"/>
  <c r="J127" i="6"/>
  <c r="I127" i="6" s="1"/>
  <c r="L170" i="6"/>
  <c r="K170" i="6" s="1"/>
  <c r="L152" i="6"/>
  <c r="K152" i="6" s="1"/>
  <c r="L130" i="6"/>
  <c r="K130" i="6" s="1"/>
  <c r="L115" i="6"/>
  <c r="K115" i="6" s="1"/>
  <c r="L97" i="6"/>
  <c r="K97" i="6" s="1"/>
  <c r="P173" i="6"/>
  <c r="O173" i="6" s="1"/>
  <c r="P152" i="6"/>
  <c r="O152" i="6" s="1"/>
  <c r="P126" i="6"/>
  <c r="O126" i="6" s="1"/>
  <c r="D149" i="6"/>
  <c r="C149" i="6" s="1"/>
  <c r="F148" i="6"/>
  <c r="E148" i="6" s="1"/>
  <c r="F97" i="6"/>
  <c r="E97" i="6" s="1"/>
  <c r="J163" i="6"/>
  <c r="I163" i="6" s="1"/>
  <c r="L147" i="6"/>
  <c r="K147" i="6" s="1"/>
  <c r="L110" i="6"/>
  <c r="K110" i="6" s="1"/>
  <c r="P154" i="6"/>
  <c r="O154" i="6" s="1"/>
  <c r="P104" i="6"/>
  <c r="O104" i="6" s="1"/>
  <c r="R178" i="6"/>
  <c r="Q178" i="6" s="1"/>
  <c r="R156" i="6"/>
  <c r="Q156" i="6" s="1"/>
  <c r="R134" i="6"/>
  <c r="Q134" i="6" s="1"/>
  <c r="R112" i="6"/>
  <c r="Q112" i="6" s="1"/>
  <c r="T189" i="6"/>
  <c r="S189" i="6" s="1"/>
  <c r="T170" i="6"/>
  <c r="S170" i="6" s="1"/>
  <c r="T151" i="6"/>
  <c r="S151" i="6" s="1"/>
  <c r="F154" i="6"/>
  <c r="E154" i="6" s="1"/>
  <c r="F102" i="6"/>
  <c r="E102" i="6" s="1"/>
  <c r="H122" i="6"/>
  <c r="G122" i="6" s="1"/>
  <c r="L158" i="6"/>
  <c r="K158" i="6" s="1"/>
  <c r="L121" i="6"/>
  <c r="K121" i="6" s="1"/>
  <c r="L92" i="6"/>
  <c r="K92" i="6" s="1"/>
  <c r="P141" i="6"/>
  <c r="O141" i="6" s="1"/>
  <c r="P99" i="6"/>
  <c r="O99" i="6" s="1"/>
  <c r="R181" i="6"/>
  <c r="Q181" i="6" s="1"/>
  <c r="R186" i="6"/>
  <c r="Q186" i="6" s="1"/>
  <c r="N104" i="6"/>
  <c r="M104" i="6" s="1"/>
  <c r="N139" i="6"/>
  <c r="M139" i="6" s="1"/>
  <c r="F39" i="6"/>
  <c r="E39" i="6" s="1"/>
  <c r="D118" i="6"/>
  <c r="C118" i="6" s="1"/>
  <c r="N81" i="6"/>
  <c r="M81" i="6" s="1"/>
  <c r="L69" i="6"/>
  <c r="K69" i="6" s="1"/>
  <c r="R78" i="6"/>
  <c r="Q78" i="6" s="1"/>
  <c r="N191" i="6"/>
  <c r="M191" i="6" s="1"/>
  <c r="F135" i="6"/>
  <c r="E135" i="6" s="1"/>
  <c r="L175" i="6"/>
  <c r="K175" i="6" s="1"/>
  <c r="L146" i="6"/>
  <c r="K146" i="6" s="1"/>
  <c r="L113" i="6"/>
  <c r="K113" i="6" s="1"/>
  <c r="P174" i="6"/>
  <c r="O174" i="6" s="1"/>
  <c r="P149" i="6"/>
  <c r="O149" i="6" s="1"/>
  <c r="P113" i="6"/>
  <c r="O113" i="6" s="1"/>
  <c r="D129" i="6"/>
  <c r="C129" i="6" s="1"/>
  <c r="F170" i="6"/>
  <c r="E170" i="6" s="1"/>
  <c r="F140" i="6"/>
  <c r="E140" i="6" s="1"/>
  <c r="F114" i="6"/>
  <c r="E114" i="6" s="1"/>
  <c r="H178" i="6"/>
  <c r="G178" i="6" s="1"/>
  <c r="H136" i="6"/>
  <c r="G136" i="6" s="1"/>
  <c r="H102" i="6"/>
  <c r="G102" i="6" s="1"/>
  <c r="L186" i="6"/>
  <c r="K186" i="6" s="1"/>
  <c r="L159" i="6"/>
  <c r="K159" i="6" s="1"/>
  <c r="L141" i="6"/>
  <c r="K141" i="6" s="1"/>
  <c r="L104" i="6"/>
  <c r="K104" i="6" s="1"/>
  <c r="P187" i="6"/>
  <c r="O187" i="6" s="1"/>
  <c r="P162" i="6"/>
  <c r="O162" i="6" s="1"/>
  <c r="P137" i="6"/>
  <c r="O137" i="6" s="1"/>
  <c r="P112" i="6"/>
  <c r="O112" i="6" s="1"/>
  <c r="F178" i="6"/>
  <c r="E178" i="6" s="1"/>
  <c r="F117" i="6"/>
  <c r="E117" i="6" s="1"/>
  <c r="H140" i="6"/>
  <c r="G140" i="6" s="1"/>
  <c r="L176" i="6"/>
  <c r="K176" i="6" s="1"/>
  <c r="L124" i="6"/>
  <c r="K124" i="6" s="1"/>
  <c r="P185" i="6"/>
  <c r="O185" i="6" s="1"/>
  <c r="P134" i="6"/>
  <c r="O134" i="6" s="1"/>
  <c r="R185" i="6"/>
  <c r="Q185" i="6" s="1"/>
  <c r="R167" i="6"/>
  <c r="Q167" i="6" s="1"/>
  <c r="R149" i="6"/>
  <c r="Q149" i="6" s="1"/>
  <c r="R122" i="6"/>
  <c r="Q122" i="6" s="1"/>
  <c r="R101" i="6"/>
  <c r="Q101" i="6" s="1"/>
  <c r="T181" i="6"/>
  <c r="S181" i="6" s="1"/>
  <c r="T159" i="6"/>
  <c r="S159" i="6" s="1"/>
  <c r="T140" i="6"/>
  <c r="S140" i="6" s="1"/>
  <c r="F185" i="6"/>
  <c r="E185" i="6" s="1"/>
  <c r="F124" i="6"/>
  <c r="E124" i="6" s="1"/>
  <c r="H164" i="6"/>
  <c r="G164" i="6" s="1"/>
  <c r="L184" i="6"/>
  <c r="K184" i="6" s="1"/>
  <c r="L136" i="6"/>
  <c r="K136" i="6" s="1"/>
  <c r="L107" i="6"/>
  <c r="K107" i="6" s="1"/>
  <c r="P161" i="6"/>
  <c r="O161" i="6" s="1"/>
  <c r="P120" i="6"/>
  <c r="O120" i="6" s="1"/>
  <c r="R188" i="6"/>
  <c r="Q188" i="6" s="1"/>
  <c r="R170" i="6"/>
  <c r="Q170" i="6" s="1"/>
  <c r="R152" i="6"/>
  <c r="Q152" i="6" s="1"/>
  <c r="R137" i="6"/>
  <c r="Q137" i="6" s="1"/>
  <c r="R118" i="6"/>
  <c r="Q118" i="6" s="1"/>
  <c r="R100" i="6"/>
  <c r="Q100" i="6" s="1"/>
  <c r="T184" i="6"/>
  <c r="S184" i="6" s="1"/>
  <c r="T169" i="6"/>
  <c r="S169" i="6" s="1"/>
  <c r="T154" i="6"/>
  <c r="S154" i="6" s="1"/>
  <c r="T139" i="6"/>
  <c r="S139" i="6" s="1"/>
  <c r="F183" i="6"/>
  <c r="E183" i="6" s="1"/>
  <c r="F122" i="6"/>
  <c r="E122" i="6" s="1"/>
  <c r="H120" i="6"/>
  <c r="G120" i="6" s="1"/>
  <c r="P190" i="6"/>
  <c r="O190" i="6" s="1"/>
  <c r="R191" i="6"/>
  <c r="Q191" i="6" s="1"/>
  <c r="R155" i="6"/>
  <c r="Q155" i="6" s="1"/>
  <c r="R124" i="6"/>
  <c r="Q124" i="6" s="1"/>
  <c r="R103" i="6"/>
  <c r="Q103" i="6" s="1"/>
  <c r="T164" i="6"/>
  <c r="S164" i="6" s="1"/>
  <c r="T134" i="6"/>
  <c r="S134" i="6" s="1"/>
  <c r="T118" i="6"/>
  <c r="S118" i="6" s="1"/>
  <c r="T92" i="6"/>
  <c r="S92" i="6" s="1"/>
  <c r="N175" i="6"/>
  <c r="M175" i="6" s="1"/>
  <c r="N160" i="6"/>
  <c r="M160" i="6" s="1"/>
  <c r="F132" i="6"/>
  <c r="E132" i="6" s="1"/>
  <c r="N138" i="6"/>
  <c r="M138" i="6" s="1"/>
  <c r="T167" i="6"/>
  <c r="S167" i="6" s="1"/>
  <c r="F86" i="6"/>
  <c r="E86" i="6" s="1"/>
  <c r="D142" i="6"/>
  <c r="C142" i="6" s="1"/>
  <c r="N184" i="6"/>
  <c r="M184" i="6" s="1"/>
  <c r="F52" i="6"/>
  <c r="E52" i="6" s="1"/>
  <c r="T97" i="6"/>
  <c r="S97" i="6" s="1"/>
  <c r="L63" i="6"/>
  <c r="K63" i="6" s="1"/>
  <c r="P82" i="6"/>
  <c r="O82" i="6" s="1"/>
  <c r="N154" i="6"/>
  <c r="M154" i="6" s="1"/>
  <c r="R127" i="6"/>
  <c r="Q127" i="6" s="1"/>
  <c r="F62" i="6"/>
  <c r="E62" i="6" s="1"/>
  <c r="R81" i="6"/>
  <c r="Q81" i="6" s="1"/>
  <c r="N168" i="6"/>
  <c r="M168" i="6" s="1"/>
  <c r="R143" i="6"/>
  <c r="Q143" i="6" s="1"/>
  <c r="F173" i="6"/>
  <c r="E173" i="6" s="1"/>
  <c r="D158" i="6"/>
  <c r="C158" i="6" s="1"/>
  <c r="L59" i="6"/>
  <c r="K59" i="6" s="1"/>
  <c r="H89" i="6"/>
  <c r="G89" i="6" s="1"/>
  <c r="L80" i="6"/>
  <c r="K80" i="6" s="1"/>
  <c r="N111" i="6"/>
  <c r="M111" i="6" s="1"/>
  <c r="N169" i="6"/>
  <c r="M169" i="6" s="1"/>
  <c r="T137" i="6"/>
  <c r="S137" i="6" s="1"/>
  <c r="R157" i="6"/>
  <c r="Q157" i="6" s="1"/>
  <c r="J99" i="6"/>
  <c r="I99" i="6" s="1"/>
  <c r="D182" i="6"/>
  <c r="C182" i="6" s="1"/>
  <c r="F58" i="6"/>
  <c r="E58" i="6" s="1"/>
  <c r="H88" i="6"/>
  <c r="G88" i="6" s="1"/>
  <c r="P78" i="6"/>
  <c r="O78" i="6" s="1"/>
  <c r="N124" i="6"/>
  <c r="M124" i="6" s="1"/>
  <c r="T111" i="6"/>
  <c r="S111" i="6" s="1"/>
  <c r="R114" i="6"/>
  <c r="Q114" i="6" s="1"/>
  <c r="L98" i="6"/>
  <c r="K98" i="6" s="1"/>
  <c r="D162" i="6"/>
  <c r="C162" i="6" s="1"/>
  <c r="F66" i="6"/>
  <c r="E66" i="6" s="1"/>
  <c r="H55" i="6"/>
  <c r="G55" i="6" s="1"/>
  <c r="F38" i="6"/>
  <c r="E38" i="6" s="1"/>
  <c r="F88" i="6"/>
  <c r="E88" i="6" s="1"/>
  <c r="L83" i="6"/>
  <c r="K83" i="6" s="1"/>
  <c r="L79" i="6"/>
  <c r="K79" i="6" s="1"/>
  <c r="N75" i="6"/>
  <c r="M75" i="6" s="1"/>
  <c r="N96" i="6"/>
  <c r="M96" i="6" s="1"/>
  <c r="N131" i="6"/>
  <c r="M131" i="6" s="1"/>
  <c r="N176" i="6"/>
  <c r="M176" i="6" s="1"/>
  <c r="T104" i="6"/>
  <c r="S104" i="6" s="1"/>
  <c r="T138" i="6"/>
  <c r="S138" i="6" s="1"/>
  <c r="R99" i="6"/>
  <c r="Q99" i="6" s="1"/>
  <c r="R158" i="6"/>
  <c r="Q158" i="6" s="1"/>
  <c r="P160" i="6"/>
  <c r="O160" i="6" s="1"/>
  <c r="J119" i="6"/>
  <c r="I119" i="6" s="1"/>
  <c r="D134" i="6"/>
  <c r="C134" i="6" s="1"/>
  <c r="F60" i="6"/>
  <c r="E60" i="6" s="1"/>
  <c r="L89" i="6"/>
  <c r="K89" i="6" s="1"/>
  <c r="N80" i="6"/>
  <c r="M80" i="6" s="1"/>
  <c r="L72" i="6"/>
  <c r="K72" i="6" s="1"/>
  <c r="N146" i="6"/>
  <c r="M146" i="6" s="1"/>
  <c r="T105" i="6"/>
  <c r="S105" i="6" s="1"/>
  <c r="R142" i="6"/>
  <c r="Q142" i="6" s="1"/>
  <c r="L154" i="6"/>
  <c r="K154" i="6" s="1"/>
  <c r="D143" i="6"/>
  <c r="C143" i="6" s="1"/>
  <c r="F188" i="6"/>
  <c r="E188" i="6" s="1"/>
  <c r="F177" i="6"/>
  <c r="E177" i="6" s="1"/>
  <c r="F166" i="6"/>
  <c r="E166" i="6" s="1"/>
  <c r="F151" i="6"/>
  <c r="E151" i="6" s="1"/>
  <c r="F141" i="6"/>
  <c r="E141" i="6" s="1"/>
  <c r="F126" i="6"/>
  <c r="E126" i="6" s="1"/>
  <c r="F116" i="6"/>
  <c r="E116" i="6" s="1"/>
  <c r="F105" i="6"/>
  <c r="E105" i="6" s="1"/>
  <c r="F95" i="6"/>
  <c r="E95" i="6" s="1"/>
  <c r="H180" i="6"/>
  <c r="G180" i="6" s="1"/>
  <c r="H162" i="6"/>
  <c r="G162" i="6" s="1"/>
  <c r="H146" i="6"/>
  <c r="G146" i="6" s="1"/>
  <c r="H132" i="6"/>
  <c r="G132" i="6" s="1"/>
  <c r="H118" i="6"/>
  <c r="G118" i="6" s="1"/>
  <c r="H104" i="6"/>
  <c r="G104" i="6" s="1"/>
  <c r="J183" i="6"/>
  <c r="I183" i="6" s="1"/>
  <c r="J113" i="6"/>
  <c r="I113" i="6" s="1"/>
  <c r="L180" i="6"/>
  <c r="K180" i="6" s="1"/>
  <c r="I16" i="1"/>
  <c r="E14" i="3"/>
  <c r="F11" i="10" s="1"/>
  <c r="U17" i="6" l="1"/>
  <c r="U18" i="6" s="1"/>
  <c r="U19" i="6" s="1"/>
  <c r="U20" i="6" s="1"/>
  <c r="U21" i="6" s="1"/>
  <c r="U22" i="6" s="1"/>
  <c r="U23" i="6" s="1"/>
  <c r="U24" i="6" s="1"/>
  <c r="U25" i="6" s="1"/>
  <c r="U26" i="6" s="1"/>
  <c r="U27" i="6" s="1"/>
  <c r="U28" i="6" s="1"/>
  <c r="U29" i="6" s="1"/>
  <c r="U30" i="6" s="1"/>
  <c r="U31" i="6" s="1"/>
  <c r="U32" i="6" s="1"/>
  <c r="U33" i="6" s="1"/>
  <c r="U34" i="6" s="1"/>
  <c r="U35" i="6" s="1"/>
  <c r="U36" i="6" s="1"/>
  <c r="U37" i="6" s="1"/>
  <c r="U38" i="6" s="1"/>
  <c r="U39" i="6" s="1"/>
  <c r="U40" i="6" s="1"/>
  <c r="U41" i="6" s="1"/>
  <c r="U42" i="6" s="1"/>
  <c r="C27" i="18"/>
  <c r="A27" i="18"/>
  <c r="E23" i="10"/>
  <c r="E24" i="10" s="1"/>
  <c r="D26" i="10"/>
  <c r="D29" i="10"/>
  <c r="D25" i="10"/>
  <c r="D28" i="10"/>
  <c r="D27" i="10"/>
  <c r="C12" i="6"/>
  <c r="G10" i="10" s="1"/>
  <c r="AC8" i="6"/>
  <c r="W13" i="6"/>
  <c r="Y13" i="6"/>
  <c r="E28" i="18"/>
  <c r="D28" i="17"/>
  <c r="E28" i="17" s="1"/>
  <c r="L16" i="1"/>
  <c r="K19" i="1"/>
  <c r="Q20" i="1" s="1"/>
  <c r="I20" i="1"/>
  <c r="E15" i="3"/>
  <c r="F12" i="10" s="1"/>
  <c r="E25" i="10" l="1"/>
  <c r="E26" i="10" s="1"/>
  <c r="C28" i="18"/>
  <c r="A28" i="18"/>
  <c r="E29" i="18"/>
  <c r="D29" i="17"/>
  <c r="E29" i="17" s="1"/>
  <c r="E19" i="2"/>
  <c r="S20" i="1"/>
  <c r="F19" i="2" s="1"/>
  <c r="M19" i="1"/>
  <c r="L19" i="1"/>
  <c r="E16" i="3"/>
  <c r="F13" i="10" s="1"/>
  <c r="I28" i="2" l="1"/>
  <c r="I27" i="2"/>
  <c r="C29" i="18"/>
  <c r="A29" i="18"/>
  <c r="D46" i="10" s="1"/>
  <c r="E27" i="10"/>
  <c r="I25" i="2"/>
  <c r="I23" i="2"/>
  <c r="I26" i="2"/>
  <c r="I24" i="2"/>
  <c r="I22" i="2"/>
  <c r="E17" i="3"/>
  <c r="E11" i="17" s="1"/>
  <c r="E28" i="10" l="1"/>
  <c r="E29" i="10" s="1"/>
  <c r="D35" i="10"/>
  <c r="D51" i="10"/>
  <c r="D40" i="10"/>
  <c r="D37" i="10"/>
  <c r="D34" i="10"/>
  <c r="D50" i="10"/>
  <c r="D39" i="10"/>
  <c r="D36" i="10"/>
  <c r="D33" i="10"/>
  <c r="D49" i="10"/>
  <c r="D38" i="10"/>
  <c r="D43" i="10"/>
  <c r="D32" i="10"/>
  <c r="D48" i="10"/>
  <c r="D45" i="10"/>
  <c r="D42" i="10"/>
  <c r="D31" i="10"/>
  <c r="D47" i="10"/>
  <c r="D44" i="10"/>
  <c r="D41" i="10"/>
  <c r="D30" i="10"/>
  <c r="F14" i="10"/>
  <c r="E11" i="18"/>
  <c r="E12" i="18" s="1"/>
  <c r="C20" i="18" s="1"/>
  <c r="H10" i="10"/>
  <c r="Q10" i="10" s="1"/>
  <c r="D14" i="2"/>
  <c r="D15" i="2" s="1"/>
  <c r="E24" i="2" s="1"/>
  <c r="E18" i="3"/>
  <c r="F15" i="10" s="1"/>
  <c r="E30" i="10" l="1"/>
  <c r="E31" i="10" s="1"/>
  <c r="E32" i="10" s="1"/>
  <c r="E33" i="10" s="1"/>
  <c r="E10" i="17"/>
  <c r="E12" i="17" s="1"/>
  <c r="E20" i="17" s="1"/>
  <c r="E19" i="3"/>
  <c r="F16" i="10" s="1"/>
  <c r="E34" i="10" l="1"/>
  <c r="E20" i="3"/>
  <c r="F17" i="10" s="1"/>
  <c r="E35" i="10" l="1"/>
  <c r="E21" i="3"/>
  <c r="F18" i="10" s="1"/>
  <c r="E36" i="10" l="1"/>
  <c r="E22" i="3"/>
  <c r="F19" i="10" s="1"/>
  <c r="E37" i="10" l="1"/>
  <c r="E23" i="3"/>
  <c r="F20" i="10" s="1"/>
  <c r="E38" i="10" l="1"/>
  <c r="E24" i="3"/>
  <c r="F21" i="10" s="1"/>
  <c r="E39" i="10" l="1"/>
  <c r="E25" i="3"/>
  <c r="F22" i="10" s="1"/>
  <c r="E40" i="10" l="1"/>
  <c r="E26" i="3"/>
  <c r="F23" i="10" s="1"/>
  <c r="E41" i="10" l="1"/>
  <c r="E27" i="3"/>
  <c r="F24" i="10" s="1"/>
  <c r="E42" i="10" l="1"/>
  <c r="E28" i="3"/>
  <c r="F25" i="10" s="1"/>
  <c r="E43" i="10" l="1"/>
  <c r="E29" i="3"/>
  <c r="F26" i="10" s="1"/>
  <c r="E44" i="10" l="1"/>
  <c r="E30" i="3"/>
  <c r="F27" i="10" s="1"/>
  <c r="E45" i="10" l="1"/>
  <c r="E31" i="3"/>
  <c r="F28" i="10" s="1"/>
  <c r="E46" i="10" l="1"/>
  <c r="E32" i="3"/>
  <c r="F29" i="10" s="1"/>
  <c r="E47" i="10" l="1"/>
  <c r="E33" i="3"/>
  <c r="F30" i="10" s="1"/>
  <c r="E48" i="10" l="1"/>
  <c r="E34" i="3"/>
  <c r="F31" i="10" s="1"/>
  <c r="E49" i="10" l="1"/>
  <c r="E35" i="3"/>
  <c r="F32" i="10" s="1"/>
  <c r="E50" i="10" l="1"/>
  <c r="E36" i="3"/>
  <c r="F33" i="10" s="1"/>
  <c r="E51" i="10" l="1"/>
  <c r="E37" i="3"/>
  <c r="F34" i="10" s="1"/>
  <c r="E38" i="3" l="1"/>
  <c r="F35" i="10" s="1"/>
  <c r="E39" i="3" l="1"/>
  <c r="F36" i="10" s="1"/>
  <c r="E40" i="3" l="1"/>
  <c r="F37" i="10" s="1"/>
  <c r="E41" i="3" l="1"/>
  <c r="F38" i="10" s="1"/>
  <c r="E42" i="3" l="1"/>
  <c r="F39" i="10" s="1"/>
  <c r="E43" i="3" l="1"/>
  <c r="F40" i="10" s="1"/>
  <c r="E44" i="3" l="1"/>
  <c r="F41" i="10" s="1"/>
  <c r="E45" i="3" l="1"/>
  <c r="F42" i="10" s="1"/>
  <c r="E46" i="3" l="1"/>
  <c r="F43" i="10" s="1"/>
  <c r="E47" i="3" l="1"/>
  <c r="F44" i="10" s="1"/>
  <c r="E48" i="3" l="1"/>
  <c r="F45" i="10" s="1"/>
  <c r="E49" i="3" l="1"/>
  <c r="F46" i="10" s="1"/>
  <c r="E50" i="3" l="1"/>
  <c r="F47" i="10" s="1"/>
  <c r="E51" i="3" l="1"/>
  <c r="F48" i="10" s="1"/>
  <c r="E52" i="3" l="1"/>
  <c r="F49" i="10" s="1"/>
  <c r="E53" i="3" l="1"/>
  <c r="F50" i="10" s="1"/>
  <c r="E54" i="3" l="1"/>
  <c r="F51" i="10" s="1"/>
  <c r="E55" i="3" l="1"/>
  <c r="E56" i="3" s="1"/>
  <c r="E57" i="3" s="1"/>
  <c r="E58" i="3" s="1"/>
  <c r="E59" i="3" s="1"/>
  <c r="F29" i="17" l="1"/>
  <c r="F25" i="17"/>
  <c r="F21" i="17"/>
  <c r="F28" i="17"/>
  <c r="F22" i="17"/>
  <c r="F20" i="17"/>
  <c r="F27" i="17"/>
  <c r="F23" i="17"/>
  <c r="F19" i="17"/>
  <c r="F24" i="17"/>
  <c r="F26" i="17"/>
  <c r="F19" i="18"/>
  <c r="F20" i="18"/>
  <c r="F21" i="18"/>
  <c r="F22" i="18"/>
  <c r="F24" i="18"/>
  <c r="F23" i="18"/>
  <c r="F25" i="18"/>
  <c r="F26" i="18"/>
  <c r="F27" i="18"/>
  <c r="F28" i="18"/>
  <c r="F29" i="18"/>
  <c r="F18" i="17"/>
  <c r="F18" i="18"/>
  <c r="H19" i="17" l="1"/>
  <c r="J18" i="18"/>
  <c r="L18" i="18" s="1"/>
  <c r="AK8" i="6" s="1"/>
  <c r="AD8" i="6"/>
  <c r="C9" i="6"/>
  <c r="J29" i="18"/>
  <c r="L29" i="18" s="1"/>
  <c r="AD19" i="6"/>
  <c r="Y9" i="6"/>
  <c r="J27" i="18"/>
  <c r="AG17" i="6" s="1"/>
  <c r="AD17" i="6"/>
  <c r="U9" i="6"/>
  <c r="Q9" i="6"/>
  <c r="AD15" i="6"/>
  <c r="AD14" i="6"/>
  <c r="O9" i="6"/>
  <c r="O10" i="6" s="1"/>
  <c r="O11" i="6" s="1"/>
  <c r="AD11" i="6"/>
  <c r="I9" i="6"/>
  <c r="I10" i="6" s="1"/>
  <c r="I11" i="6" s="1"/>
  <c r="AD9" i="6"/>
  <c r="E9" i="6"/>
  <c r="J28" i="18"/>
  <c r="L28" i="18" s="1"/>
  <c r="AD18" i="6"/>
  <c r="W9" i="6"/>
  <c r="S9" i="6"/>
  <c r="S10" i="6" s="1"/>
  <c r="S11" i="6" s="1"/>
  <c r="AD16" i="6"/>
  <c r="AD13" i="6"/>
  <c r="M9" i="6"/>
  <c r="M10" i="6" s="1"/>
  <c r="M11" i="6" s="1"/>
  <c r="AD12" i="6"/>
  <c r="K9" i="6"/>
  <c r="K10" i="6" s="1"/>
  <c r="K11" i="6" s="1"/>
  <c r="AD10" i="6"/>
  <c r="G9" i="6"/>
  <c r="G10" i="6" s="1"/>
  <c r="G11" i="6" s="1"/>
  <c r="H19" i="18"/>
  <c r="Q10" i="6" l="1"/>
  <c r="R48" i="6" s="1"/>
  <c r="E10" i="6"/>
  <c r="E11" i="6" s="1"/>
  <c r="C10" i="6"/>
  <c r="C11" i="6" s="1"/>
  <c r="AG19" i="6"/>
  <c r="L27" i="18"/>
  <c r="AK17" i="6" s="1"/>
  <c r="AG8" i="6"/>
  <c r="AG18" i="6"/>
  <c r="H24" i="6"/>
  <c r="H25" i="6"/>
  <c r="H23" i="6"/>
  <c r="H30" i="6"/>
  <c r="H15" i="6"/>
  <c r="H19" i="6"/>
  <c r="H20" i="6"/>
  <c r="H17" i="6"/>
  <c r="H13" i="6"/>
  <c r="H26" i="6"/>
  <c r="H29" i="6"/>
  <c r="H28" i="6"/>
  <c r="H18" i="6"/>
  <c r="H16" i="6"/>
  <c r="H14" i="6"/>
  <c r="H22" i="6"/>
  <c r="H21" i="6"/>
  <c r="H27" i="6"/>
  <c r="L34" i="6"/>
  <c r="L32" i="6"/>
  <c r="L25" i="6"/>
  <c r="L29" i="6"/>
  <c r="L21" i="6"/>
  <c r="L35" i="6"/>
  <c r="L17" i="6"/>
  <c r="L16" i="6"/>
  <c r="L27" i="6"/>
  <c r="L19" i="6"/>
  <c r="L33" i="6"/>
  <c r="L26" i="6"/>
  <c r="L36" i="6"/>
  <c r="L14" i="6"/>
  <c r="L30" i="6"/>
  <c r="L28" i="6"/>
  <c r="L13" i="6"/>
  <c r="L15" i="6"/>
  <c r="L20" i="6"/>
  <c r="L24" i="6"/>
  <c r="L18" i="6"/>
  <c r="L31" i="6"/>
  <c r="L23" i="6"/>
  <c r="L22" i="6"/>
  <c r="N35" i="6"/>
  <c r="N31" i="6"/>
  <c r="N26" i="6"/>
  <c r="N17" i="6"/>
  <c r="N29" i="6"/>
  <c r="N32" i="6"/>
  <c r="N23" i="6"/>
  <c r="N16" i="6"/>
  <c r="N41" i="6"/>
  <c r="N25" i="6"/>
  <c r="N28" i="6"/>
  <c r="N36" i="6"/>
  <c r="N30" i="6"/>
  <c r="N20" i="6"/>
  <c r="N22" i="6"/>
  <c r="N42" i="6"/>
  <c r="N33" i="6"/>
  <c r="N15" i="6"/>
  <c r="N19" i="6"/>
  <c r="N21" i="6"/>
  <c r="N38" i="6"/>
  <c r="N34" i="6"/>
  <c r="N37" i="6"/>
  <c r="N13" i="6"/>
  <c r="N27" i="6"/>
  <c r="N40" i="6"/>
  <c r="N14" i="6"/>
  <c r="N18" i="6"/>
  <c r="N39" i="6"/>
  <c r="N24" i="6"/>
  <c r="AE16" i="6"/>
  <c r="AH16" i="6"/>
  <c r="AI16" i="6" s="1"/>
  <c r="AE9" i="6"/>
  <c r="AH9" i="6"/>
  <c r="AI9" i="6" s="1"/>
  <c r="AE11" i="6"/>
  <c r="AH11" i="6"/>
  <c r="AI11" i="6" s="1"/>
  <c r="AE14" i="6"/>
  <c r="AH14" i="6"/>
  <c r="AI14" i="6" s="1"/>
  <c r="AE17" i="6"/>
  <c r="AH17" i="6"/>
  <c r="AI17" i="6" s="1"/>
  <c r="Y10" i="6"/>
  <c r="Y11" i="6"/>
  <c r="AE8" i="6"/>
  <c r="AH8" i="6"/>
  <c r="AI8" i="6" s="1"/>
  <c r="AE10" i="6"/>
  <c r="AH10" i="6"/>
  <c r="AI10" i="6" s="1"/>
  <c r="AE12" i="6"/>
  <c r="AH12" i="6"/>
  <c r="AI12" i="6" s="1"/>
  <c r="AE13" i="6"/>
  <c r="AH13" i="6"/>
  <c r="AI13" i="6" s="1"/>
  <c r="AE18" i="6"/>
  <c r="AH18" i="6"/>
  <c r="AI18" i="6" s="1"/>
  <c r="J27" i="6"/>
  <c r="J18" i="6"/>
  <c r="J22" i="6"/>
  <c r="J23" i="6"/>
  <c r="J15" i="6"/>
  <c r="J19" i="6"/>
  <c r="J29" i="6"/>
  <c r="J16" i="6"/>
  <c r="J25" i="6"/>
  <c r="J28" i="6"/>
  <c r="J24" i="6"/>
  <c r="J26" i="6"/>
  <c r="J17" i="6"/>
  <c r="J21" i="6"/>
  <c r="J13" i="6"/>
  <c r="J20" i="6"/>
  <c r="J30" i="6"/>
  <c r="J14" i="6"/>
  <c r="P28" i="6"/>
  <c r="P39" i="6"/>
  <c r="P37" i="6"/>
  <c r="P31" i="6"/>
  <c r="P16" i="6"/>
  <c r="P30" i="6"/>
  <c r="P41" i="6"/>
  <c r="P34" i="6"/>
  <c r="P35" i="6"/>
  <c r="P40" i="6"/>
  <c r="P22" i="6"/>
  <c r="P21" i="6"/>
  <c r="P23" i="6"/>
  <c r="P15" i="6"/>
  <c r="P18" i="6"/>
  <c r="P20" i="6"/>
  <c r="P25" i="6"/>
  <c r="P14" i="6"/>
  <c r="P19" i="6"/>
  <c r="P17" i="6"/>
  <c r="P27" i="6"/>
  <c r="P33" i="6"/>
  <c r="P13" i="6"/>
  <c r="P29" i="6"/>
  <c r="P36" i="6"/>
  <c r="P26" i="6"/>
  <c r="P32" i="6"/>
  <c r="P38" i="6"/>
  <c r="P24" i="6"/>
  <c r="P42" i="6"/>
  <c r="AE15" i="6"/>
  <c r="AH15" i="6"/>
  <c r="AI15" i="6" s="1"/>
  <c r="AE19" i="6"/>
  <c r="AH19" i="6"/>
  <c r="AI19" i="6" s="1"/>
  <c r="AK18" i="6"/>
  <c r="AK19" i="6"/>
  <c r="T13" i="6"/>
  <c r="T43" i="6"/>
  <c r="T18" i="6"/>
  <c r="T47" i="6"/>
  <c r="T30" i="6"/>
  <c r="T26" i="6"/>
  <c r="T37" i="6"/>
  <c r="T29" i="6"/>
  <c r="T25" i="6"/>
  <c r="T22" i="6"/>
  <c r="T15" i="6"/>
  <c r="T40" i="6"/>
  <c r="T31" i="6"/>
  <c r="T33" i="6"/>
  <c r="T35" i="6"/>
  <c r="T41" i="6"/>
  <c r="T44" i="6"/>
  <c r="T36" i="6"/>
  <c r="T42" i="6"/>
  <c r="T17" i="6"/>
  <c r="T16" i="6"/>
  <c r="T20" i="6"/>
  <c r="T21" i="6"/>
  <c r="T46" i="6"/>
  <c r="T14" i="6"/>
  <c r="T45" i="6"/>
  <c r="T24" i="6"/>
  <c r="T27" i="6"/>
  <c r="T38" i="6"/>
  <c r="T19" i="6"/>
  <c r="T48" i="6"/>
  <c r="T32" i="6"/>
  <c r="T23" i="6"/>
  <c r="T28" i="6"/>
  <c r="T34" i="6"/>
  <c r="T39" i="6"/>
  <c r="T55" i="6"/>
  <c r="T51" i="6"/>
  <c r="T58" i="6"/>
  <c r="T52" i="6"/>
  <c r="T60" i="6"/>
  <c r="T50" i="6"/>
  <c r="T57" i="6"/>
  <c r="T56" i="6"/>
  <c r="T53" i="6"/>
  <c r="T49" i="6"/>
  <c r="T54" i="6"/>
  <c r="T59" i="6"/>
  <c r="T66" i="6"/>
  <c r="T71" i="6"/>
  <c r="T64" i="6"/>
  <c r="T61" i="6"/>
  <c r="T72" i="6"/>
  <c r="T69" i="6"/>
  <c r="T65" i="6"/>
  <c r="T68" i="6"/>
  <c r="T63" i="6"/>
  <c r="T62" i="6"/>
  <c r="T67" i="6"/>
  <c r="T70" i="6"/>
  <c r="H20" i="18"/>
  <c r="AC9" i="6"/>
  <c r="E12" i="6"/>
  <c r="J19" i="18"/>
  <c r="R29" i="6" l="1"/>
  <c r="R32" i="6"/>
  <c r="R26" i="6"/>
  <c r="R37" i="6"/>
  <c r="R42" i="6"/>
  <c r="F14" i="6"/>
  <c r="F18" i="6"/>
  <c r="F21" i="6"/>
  <c r="F19" i="6"/>
  <c r="F23" i="6"/>
  <c r="F15" i="6"/>
  <c r="F17" i="6"/>
  <c r="F13" i="6"/>
  <c r="E13" i="6" s="1"/>
  <c r="F16" i="6"/>
  <c r="F20" i="6"/>
  <c r="F24" i="6"/>
  <c r="F22" i="6"/>
  <c r="R46" i="6"/>
  <c r="R40" i="6"/>
  <c r="Q11" i="6"/>
  <c r="R71" i="6" s="1"/>
  <c r="R16" i="6"/>
  <c r="R30" i="6"/>
  <c r="R15" i="6"/>
  <c r="R27" i="6"/>
  <c r="R45" i="6"/>
  <c r="R19" i="6"/>
  <c r="R34" i="6"/>
  <c r="R21" i="6"/>
  <c r="R31" i="6"/>
  <c r="R38" i="6"/>
  <c r="R20" i="6"/>
  <c r="R41" i="6"/>
  <c r="R33" i="6"/>
  <c r="R23" i="6"/>
  <c r="R47" i="6"/>
  <c r="R25" i="6"/>
  <c r="R24" i="6"/>
  <c r="R35" i="6"/>
  <c r="R44" i="6"/>
  <c r="R43" i="6"/>
  <c r="R28" i="6"/>
  <c r="R36" i="6"/>
  <c r="R13" i="6"/>
  <c r="R17" i="6"/>
  <c r="R22" i="6"/>
  <c r="R18" i="6"/>
  <c r="R14" i="6"/>
  <c r="R39" i="6"/>
  <c r="R58" i="6"/>
  <c r="R60" i="6"/>
  <c r="R66" i="6"/>
  <c r="R52" i="6"/>
  <c r="R49" i="6"/>
  <c r="D36" i="6"/>
  <c r="D34" i="6"/>
  <c r="D33" i="6"/>
  <c r="D30" i="6"/>
  <c r="D32" i="6"/>
  <c r="D29" i="6"/>
  <c r="D31" i="6"/>
  <c r="D28" i="6"/>
  <c r="D27" i="6"/>
  <c r="D35" i="6"/>
  <c r="D25" i="6"/>
  <c r="D26" i="6"/>
  <c r="P56" i="6"/>
  <c r="P57" i="6"/>
  <c r="P44" i="6"/>
  <c r="P64" i="6"/>
  <c r="P48" i="6"/>
  <c r="P65" i="6"/>
  <c r="P58" i="6"/>
  <c r="P67" i="6"/>
  <c r="P66" i="6"/>
  <c r="P68" i="6"/>
  <c r="P61" i="6"/>
  <c r="P70" i="6"/>
  <c r="P55" i="6"/>
  <c r="P49" i="6"/>
  <c r="P71" i="6"/>
  <c r="P72" i="6"/>
  <c r="P50" i="6"/>
  <c r="P60" i="6"/>
  <c r="P69" i="6"/>
  <c r="P59" i="6"/>
  <c r="P51" i="6"/>
  <c r="P54" i="6"/>
  <c r="P53" i="6"/>
  <c r="P46" i="6"/>
  <c r="P43" i="6"/>
  <c r="P47" i="6"/>
  <c r="P52" i="6"/>
  <c r="P62" i="6"/>
  <c r="P63" i="6"/>
  <c r="P45" i="6"/>
  <c r="F34" i="6"/>
  <c r="F26" i="6"/>
  <c r="F33" i="6"/>
  <c r="F32" i="6"/>
  <c r="F28" i="6"/>
  <c r="F30" i="6"/>
  <c r="F35" i="6"/>
  <c r="F31" i="6"/>
  <c r="F25" i="6"/>
  <c r="F29" i="6"/>
  <c r="F36" i="6"/>
  <c r="F27" i="6"/>
  <c r="L45" i="6"/>
  <c r="L50" i="6"/>
  <c r="L53" i="6"/>
  <c r="L43" i="6"/>
  <c r="L41" i="6"/>
  <c r="L38" i="6"/>
  <c r="L55" i="6"/>
  <c r="L57" i="6"/>
  <c r="L49" i="6"/>
  <c r="L40" i="6"/>
  <c r="L37" i="6"/>
  <c r="L56" i="6"/>
  <c r="L44" i="6"/>
  <c r="L48" i="6"/>
  <c r="L46" i="6"/>
  <c r="L54" i="6"/>
  <c r="L51" i="6"/>
  <c r="L39" i="6"/>
  <c r="L42" i="6"/>
  <c r="L47" i="6"/>
  <c r="L52" i="6"/>
  <c r="D13" i="6"/>
  <c r="C13" i="6" s="1"/>
  <c r="D24" i="6"/>
  <c r="D16" i="6"/>
  <c r="D15" i="6"/>
  <c r="D21" i="6"/>
  <c r="D18" i="6"/>
  <c r="D20" i="6"/>
  <c r="D22" i="6"/>
  <c r="D23" i="6"/>
  <c r="D14" i="6"/>
  <c r="D17" i="6"/>
  <c r="D19" i="6"/>
  <c r="J40" i="6"/>
  <c r="J47" i="6"/>
  <c r="J43" i="6"/>
  <c r="J53" i="6"/>
  <c r="J55" i="6"/>
  <c r="J57" i="6"/>
  <c r="J35" i="6"/>
  <c r="J56" i="6"/>
  <c r="J49" i="6"/>
  <c r="J38" i="6"/>
  <c r="J39" i="6"/>
  <c r="J31" i="6"/>
  <c r="J33" i="6"/>
  <c r="J42" i="6"/>
  <c r="J32" i="6"/>
  <c r="J45" i="6"/>
  <c r="J51" i="6"/>
  <c r="J48" i="6"/>
  <c r="J37" i="6"/>
  <c r="J34" i="6"/>
  <c r="J50" i="6"/>
  <c r="J46" i="6"/>
  <c r="J44" i="6"/>
  <c r="J54" i="6"/>
  <c r="J36" i="6"/>
  <c r="J41" i="6"/>
  <c r="J52" i="6"/>
  <c r="N44" i="6"/>
  <c r="N72" i="6"/>
  <c r="N54" i="6"/>
  <c r="N64" i="6"/>
  <c r="N59" i="6"/>
  <c r="N45" i="6"/>
  <c r="N60" i="6"/>
  <c r="N50" i="6"/>
  <c r="N52" i="6"/>
  <c r="N46" i="6"/>
  <c r="N58" i="6"/>
  <c r="N62" i="6"/>
  <c r="N65" i="6"/>
  <c r="N43" i="6"/>
  <c r="N49" i="6"/>
  <c r="N55" i="6"/>
  <c r="N48" i="6"/>
  <c r="N67" i="6"/>
  <c r="N53" i="6"/>
  <c r="N56" i="6"/>
  <c r="N47" i="6"/>
  <c r="N66" i="6"/>
  <c r="N70" i="6"/>
  <c r="N68" i="6"/>
  <c r="N61" i="6"/>
  <c r="N51" i="6"/>
  <c r="N63" i="6"/>
  <c r="N69" i="6"/>
  <c r="N71" i="6"/>
  <c r="N57" i="6"/>
  <c r="H48" i="6"/>
  <c r="H43" i="6"/>
  <c r="H35" i="6"/>
  <c r="H36" i="6"/>
  <c r="H41" i="6"/>
  <c r="H38" i="6"/>
  <c r="H39" i="6"/>
  <c r="H34" i="6"/>
  <c r="H47" i="6"/>
  <c r="H37" i="6"/>
  <c r="H33" i="6"/>
  <c r="H42" i="6"/>
  <c r="H44" i="6"/>
  <c r="H40" i="6"/>
  <c r="H32" i="6"/>
  <c r="H31" i="6"/>
  <c r="H46" i="6"/>
  <c r="H45" i="6"/>
  <c r="G12" i="10"/>
  <c r="H12" i="10" s="1"/>
  <c r="Q12" i="10" s="1"/>
  <c r="L19" i="18"/>
  <c r="AG9" i="6"/>
  <c r="H21" i="18"/>
  <c r="G12" i="6"/>
  <c r="AC10" i="6"/>
  <c r="J20" i="18"/>
  <c r="E14" i="6" l="1"/>
  <c r="E15" i="6" s="1"/>
  <c r="G13" i="10" s="1"/>
  <c r="H13" i="10" s="1"/>
  <c r="Q13" i="10" s="1"/>
  <c r="R55" i="6"/>
  <c r="R51" i="6"/>
  <c r="R59" i="6"/>
  <c r="R65" i="6"/>
  <c r="R70" i="6"/>
  <c r="R54" i="6"/>
  <c r="R68" i="6"/>
  <c r="R61" i="6"/>
  <c r="R64" i="6"/>
  <c r="R63" i="6"/>
  <c r="R56" i="6"/>
  <c r="R53" i="6"/>
  <c r="R62" i="6"/>
  <c r="R67" i="6"/>
  <c r="R72" i="6"/>
  <c r="R69" i="6"/>
  <c r="R50" i="6"/>
  <c r="R57" i="6"/>
  <c r="C14" i="6"/>
  <c r="C15" i="6" s="1"/>
  <c r="G11" i="10" s="1"/>
  <c r="H11" i="10" s="1"/>
  <c r="Q11" i="10" s="1"/>
  <c r="AK9" i="6"/>
  <c r="G14" i="10"/>
  <c r="H14" i="10" s="1"/>
  <c r="Q14" i="10" s="1"/>
  <c r="H22" i="18"/>
  <c r="I12" i="6"/>
  <c r="AC11" i="6"/>
  <c r="J21" i="18"/>
  <c r="E16" i="6"/>
  <c r="E17" i="6" s="1"/>
  <c r="E18" i="6" s="1"/>
  <c r="E19" i="6" s="1"/>
  <c r="E20" i="6" s="1"/>
  <c r="E21" i="6" s="1"/>
  <c r="E22" i="6" s="1"/>
  <c r="E23" i="6" s="1"/>
  <c r="E24" i="6" s="1"/>
  <c r="E25" i="6" s="1"/>
  <c r="E26" i="6" s="1"/>
  <c r="E27" i="6" s="1"/>
  <c r="E28" i="6" s="1"/>
  <c r="E29" i="6" s="1"/>
  <c r="E30" i="6" s="1"/>
  <c r="E31" i="6" s="1"/>
  <c r="E32" i="6" s="1"/>
  <c r="E33" i="6" s="1"/>
  <c r="E34" i="6" s="1"/>
  <c r="E35" i="6" s="1"/>
  <c r="E36" i="6" s="1"/>
  <c r="L20" i="18"/>
  <c r="AG10" i="6"/>
  <c r="G13" i="6"/>
  <c r="G14" i="6" s="1"/>
  <c r="G15" i="6" s="1"/>
  <c r="C16" i="6" l="1"/>
  <c r="C17" i="6" s="1"/>
  <c r="C18" i="6" s="1"/>
  <c r="C19" i="6" s="1"/>
  <c r="C20" i="6" s="1"/>
  <c r="C21" i="6" s="1"/>
  <c r="C22" i="6" s="1"/>
  <c r="C23" i="6" s="1"/>
  <c r="C24" i="6" s="1"/>
  <c r="C25" i="6" s="1"/>
  <c r="C26" i="6" s="1"/>
  <c r="C27" i="6" s="1"/>
  <c r="C28" i="6" s="1"/>
  <c r="C29" i="6" s="1"/>
  <c r="C30" i="6" s="1"/>
  <c r="C31" i="6" s="1"/>
  <c r="C32" i="6" s="1"/>
  <c r="C33" i="6" s="1"/>
  <c r="C34" i="6" s="1"/>
  <c r="C35" i="6" s="1"/>
  <c r="C36" i="6" s="1"/>
  <c r="G15" i="10"/>
  <c r="H15" i="10" s="1"/>
  <c r="Q15" i="10" s="1"/>
  <c r="AK10" i="6"/>
  <c r="G17" i="10"/>
  <c r="H17" i="10" s="1"/>
  <c r="Q17" i="10" s="1"/>
  <c r="G16" i="6"/>
  <c r="G17" i="6" s="1"/>
  <c r="H23" i="18"/>
  <c r="K12" i="6"/>
  <c r="AC12" i="6"/>
  <c r="J22" i="18"/>
  <c r="L21" i="18"/>
  <c r="AG11" i="6"/>
  <c r="I13" i="6"/>
  <c r="I14" i="6" l="1"/>
  <c r="I15" i="6" s="1"/>
  <c r="AK11" i="6"/>
  <c r="G18" i="6"/>
  <c r="G16" i="10" s="1"/>
  <c r="H16" i="10" s="1"/>
  <c r="Q16" i="10" s="1"/>
  <c r="H24" i="18"/>
  <c r="M12" i="6"/>
  <c r="AC13" i="6"/>
  <c r="J23" i="18"/>
  <c r="L22" i="18"/>
  <c r="AG12" i="6"/>
  <c r="K13" i="6"/>
  <c r="G18" i="10" l="1"/>
  <c r="H18" i="10" s="1"/>
  <c r="Q18" i="10" s="1"/>
  <c r="K14" i="6"/>
  <c r="K15" i="6" s="1"/>
  <c r="K16" i="6" s="1"/>
  <c r="AK12" i="6"/>
  <c r="G19" i="6"/>
  <c r="G20" i="6" s="1"/>
  <c r="I16" i="6"/>
  <c r="G20" i="10"/>
  <c r="H20" i="10" s="1"/>
  <c r="Q20" i="10" s="1"/>
  <c r="H25" i="18"/>
  <c r="O12" i="6"/>
  <c r="AC14" i="6"/>
  <c r="J24" i="18"/>
  <c r="L23" i="18"/>
  <c r="AG13" i="6"/>
  <c r="M13" i="6"/>
  <c r="M14" i="6" s="1"/>
  <c r="M15" i="6" s="1"/>
  <c r="I17" i="6" l="1"/>
  <c r="K17" i="6"/>
  <c r="AK13" i="6"/>
  <c r="G21" i="6"/>
  <c r="G22" i="6" s="1"/>
  <c r="G23" i="6" s="1"/>
  <c r="G24" i="6" s="1"/>
  <c r="G25" i="6" s="1"/>
  <c r="G26" i="6" s="1"/>
  <c r="G27" i="6" s="1"/>
  <c r="G28" i="6" s="1"/>
  <c r="G29" i="6" s="1"/>
  <c r="G30" i="6" s="1"/>
  <c r="G31" i="6" s="1"/>
  <c r="G32" i="6" s="1"/>
  <c r="G33" i="6" s="1"/>
  <c r="G34" i="6" s="1"/>
  <c r="G35" i="6" s="1"/>
  <c r="G36" i="6" s="1"/>
  <c r="G37" i="6" s="1"/>
  <c r="G38" i="6" s="1"/>
  <c r="G39" i="6" s="1"/>
  <c r="G40" i="6" s="1"/>
  <c r="G41" i="6" s="1"/>
  <c r="G42" i="6" s="1"/>
  <c r="G43" i="6" s="1"/>
  <c r="G44" i="6" s="1"/>
  <c r="G45" i="6" s="1"/>
  <c r="G46" i="6" s="1"/>
  <c r="G47" i="6" s="1"/>
  <c r="G48" i="6" s="1"/>
  <c r="M16" i="6"/>
  <c r="M17" i="6" s="1"/>
  <c r="M18" i="6" s="1"/>
  <c r="G26" i="10" s="1"/>
  <c r="L24" i="18"/>
  <c r="AG14" i="6"/>
  <c r="O13" i="6"/>
  <c r="H26" i="18"/>
  <c r="AC15" i="6"/>
  <c r="Q12" i="6"/>
  <c r="J25" i="18"/>
  <c r="O14" i="6" l="1"/>
  <c r="O15" i="6" s="1"/>
  <c r="O16" i="6" s="1"/>
  <c r="O17" i="6" s="1"/>
  <c r="AK14" i="6"/>
  <c r="K18" i="6"/>
  <c r="I18" i="6"/>
  <c r="L25" i="18"/>
  <c r="AG15" i="6"/>
  <c r="Q13" i="6"/>
  <c r="J26" i="18"/>
  <c r="S12" i="6"/>
  <c r="AC16" i="6"/>
  <c r="M19" i="6"/>
  <c r="H26" i="10"/>
  <c r="Q26" i="10" s="1"/>
  <c r="O18" i="6" l="1"/>
  <c r="O19" i="6" s="1"/>
  <c r="Q14" i="6"/>
  <c r="AK15" i="6"/>
  <c r="G19" i="10"/>
  <c r="H19" i="10" s="1"/>
  <c r="Q19" i="10" s="1"/>
  <c r="I19" i="6"/>
  <c r="I20" i="6" s="1"/>
  <c r="G21" i="10"/>
  <c r="H21" i="10" s="1"/>
  <c r="Q21" i="10" s="1"/>
  <c r="G22" i="10"/>
  <c r="H22" i="10" s="1"/>
  <c r="Q22" i="10" s="1"/>
  <c r="G24" i="10"/>
  <c r="H24" i="10" s="1"/>
  <c r="Q24" i="10" s="1"/>
  <c r="K19" i="6"/>
  <c r="M20" i="6"/>
  <c r="L26" i="18"/>
  <c r="AG16" i="6"/>
  <c r="S13" i="6"/>
  <c r="S14" i="6" s="1"/>
  <c r="S15" i="6" s="1"/>
  <c r="AK16" i="6" l="1"/>
  <c r="K20" i="6"/>
  <c r="I21" i="6"/>
  <c r="Q15" i="6"/>
  <c r="Q16" i="6" s="1"/>
  <c r="O20" i="6"/>
  <c r="O21" i="6" s="1"/>
  <c r="O22" i="6" s="1"/>
  <c r="M21" i="6"/>
  <c r="G29" i="10" s="1"/>
  <c r="H29" i="10" s="1"/>
  <c r="Q29" i="10" s="1"/>
  <c r="S16" i="6"/>
  <c r="S17" i="6" s="1"/>
  <c r="S18" i="6" s="1"/>
  <c r="G31" i="10" s="1"/>
  <c r="H31" i="10" s="1"/>
  <c r="Q31" i="10" s="1"/>
  <c r="I22" i="6" l="1"/>
  <c r="I23" i="6" s="1"/>
  <c r="Q17" i="6"/>
  <c r="K21" i="6"/>
  <c r="O23" i="6"/>
  <c r="O24" i="6" s="1"/>
  <c r="O25" i="6" s="1"/>
  <c r="O26" i="6" s="1"/>
  <c r="G27" i="10"/>
  <c r="H27" i="10" s="1"/>
  <c r="Q27" i="10" s="1"/>
  <c r="M22" i="6"/>
  <c r="S19" i="6"/>
  <c r="S20" i="6" s="1"/>
  <c r="S21" i="6" s="1"/>
  <c r="G32" i="10" s="1"/>
  <c r="H32" i="10" s="1"/>
  <c r="Q32" i="10" s="1"/>
  <c r="G23" i="10" l="1"/>
  <c r="H23" i="10" s="1"/>
  <c r="Q23" i="10" s="1"/>
  <c r="O27" i="6"/>
  <c r="O28" i="6" s="1"/>
  <c r="O29" i="6" s="1"/>
  <c r="Q18" i="6"/>
  <c r="G25" i="10"/>
  <c r="H25" i="10" s="1"/>
  <c r="Q25" i="10" s="1"/>
  <c r="K22" i="6"/>
  <c r="I24" i="6"/>
  <c r="M23" i="6"/>
  <c r="M24" i="6" s="1"/>
  <c r="G30" i="10" s="1"/>
  <c r="H30" i="10" s="1"/>
  <c r="Q30" i="10" s="1"/>
  <c r="S22" i="6"/>
  <c r="S23" i="6" s="1"/>
  <c r="S24" i="6" s="1"/>
  <c r="G33" i="10" s="1"/>
  <c r="H33" i="10" s="1"/>
  <c r="Q33" i="10" s="1"/>
  <c r="K23" i="6" l="1"/>
  <c r="K24" i="6" s="1"/>
  <c r="Q19" i="6"/>
  <c r="Q20" i="6" s="1"/>
  <c r="Q21" i="6" s="1"/>
  <c r="Q22" i="6" s="1"/>
  <c r="Q23" i="6" s="1"/>
  <c r="Q24" i="6" s="1"/>
  <c r="Q25" i="6" s="1"/>
  <c r="Q26" i="6" s="1"/>
  <c r="Q27" i="6" s="1"/>
  <c r="Q28" i="6" s="1"/>
  <c r="I25" i="6"/>
  <c r="O30" i="6"/>
  <c r="O31" i="6" s="1"/>
  <c r="G28" i="10"/>
  <c r="H28" i="10" s="1"/>
  <c r="Q28" i="10" s="1"/>
  <c r="M25" i="6"/>
  <c r="M26" i="6" s="1"/>
  <c r="M27" i="6" s="1"/>
  <c r="M28" i="6" s="1"/>
  <c r="S25" i="6"/>
  <c r="S26" i="6" s="1"/>
  <c r="S27" i="6" s="1"/>
  <c r="G34" i="10" s="1"/>
  <c r="H34" i="10" s="1"/>
  <c r="Q34" i="10" s="1"/>
  <c r="O32" i="6" l="1"/>
  <c r="I26" i="6"/>
  <c r="M29" i="6"/>
  <c r="M30" i="6" s="1"/>
  <c r="K25" i="6"/>
  <c r="Q29" i="6"/>
  <c r="Q30" i="6" s="1"/>
  <c r="Q31" i="6" s="1"/>
  <c r="Q32" i="6" s="1"/>
  <c r="Q33" i="6" s="1"/>
  <c r="Q34" i="6" s="1"/>
  <c r="Q35" i="6" s="1"/>
  <c r="Q36" i="6" s="1"/>
  <c r="Q37" i="6" s="1"/>
  <c r="Q38" i="6" s="1"/>
  <c r="Q39" i="6" s="1"/>
  <c r="Q40" i="6" s="1"/>
  <c r="Q41" i="6" s="1"/>
  <c r="Q42" i="6" s="1"/>
  <c r="Q43" i="6" s="1"/>
  <c r="Q44" i="6" s="1"/>
  <c r="Q45" i="6" s="1"/>
  <c r="Q46" i="6" s="1"/>
  <c r="Q47" i="6" s="1"/>
  <c r="Q48" i="6" s="1"/>
  <c r="Q49" i="6" s="1"/>
  <c r="Q50" i="6" s="1"/>
  <c r="Q51" i="6" s="1"/>
  <c r="Q52" i="6" s="1"/>
  <c r="Q53" i="6" s="1"/>
  <c r="Q54" i="6" s="1"/>
  <c r="Q55" i="6" s="1"/>
  <c r="Q56" i="6" s="1"/>
  <c r="Q57" i="6" s="1"/>
  <c r="Q58" i="6" s="1"/>
  <c r="Q59" i="6" s="1"/>
  <c r="Q60" i="6" s="1"/>
  <c r="Q61" i="6" s="1"/>
  <c r="Q62" i="6" s="1"/>
  <c r="Q63" i="6" s="1"/>
  <c r="Q64" i="6" s="1"/>
  <c r="Q65" i="6" s="1"/>
  <c r="Q66" i="6" s="1"/>
  <c r="Q67" i="6" s="1"/>
  <c r="Q68" i="6" s="1"/>
  <c r="Q69" i="6" s="1"/>
  <c r="Q70" i="6" s="1"/>
  <c r="Q71" i="6" s="1"/>
  <c r="Q72" i="6" s="1"/>
  <c r="S28" i="6"/>
  <c r="S29" i="6" s="1"/>
  <c r="S30" i="6" s="1"/>
  <c r="G35" i="10" s="1"/>
  <c r="H35" i="10" s="1"/>
  <c r="Q35" i="10" s="1"/>
  <c r="O33" i="6" l="1"/>
  <c r="O34" i="6" s="1"/>
  <c r="K26" i="6"/>
  <c r="M31" i="6"/>
  <c r="I27" i="6"/>
  <c r="S31" i="6"/>
  <c r="S32" i="6" s="1"/>
  <c r="S33" i="6" s="1"/>
  <c r="G36" i="10" s="1"/>
  <c r="H36" i="10" s="1"/>
  <c r="Q36" i="10" s="1"/>
  <c r="O35" i="6" l="1"/>
  <c r="I28" i="6"/>
  <c r="I29" i="6" s="1"/>
  <c r="M32" i="6"/>
  <c r="K27" i="6"/>
  <c r="S34" i="6"/>
  <c r="S35" i="6" s="1"/>
  <c r="S36" i="6" s="1"/>
  <c r="G37" i="10" s="1"/>
  <c r="H37" i="10" s="1"/>
  <c r="Q37" i="10" s="1"/>
  <c r="O36" i="6" l="1"/>
  <c r="O37" i="6" s="1"/>
  <c r="K28" i="6"/>
  <c r="M33" i="6"/>
  <c r="I30" i="6"/>
  <c r="S37" i="6"/>
  <c r="S38" i="6" s="1"/>
  <c r="S39" i="6" s="1"/>
  <c r="G38" i="10" s="1"/>
  <c r="H38" i="10" s="1"/>
  <c r="Q38" i="10" s="1"/>
  <c r="O38" i="6" l="1"/>
  <c r="O39" i="6" s="1"/>
  <c r="O40" i="6" s="1"/>
  <c r="O41" i="6" s="1"/>
  <c r="O42" i="6" s="1"/>
  <c r="O43" i="6" s="1"/>
  <c r="O44" i="6" s="1"/>
  <c r="O45" i="6" s="1"/>
  <c r="O46" i="6" s="1"/>
  <c r="O47" i="6" s="1"/>
  <c r="O48" i="6" s="1"/>
  <c r="O49" i="6" s="1"/>
  <c r="O50" i="6" s="1"/>
  <c r="O51" i="6" s="1"/>
  <c r="O52" i="6" s="1"/>
  <c r="O53" i="6" s="1"/>
  <c r="O54" i="6" s="1"/>
  <c r="O55" i="6" s="1"/>
  <c r="O56" i="6" s="1"/>
  <c r="O57" i="6" s="1"/>
  <c r="O58" i="6" s="1"/>
  <c r="O59" i="6" s="1"/>
  <c r="O60" i="6" s="1"/>
  <c r="O61" i="6" s="1"/>
  <c r="O62" i="6" s="1"/>
  <c r="O63" i="6" s="1"/>
  <c r="O64" i="6" s="1"/>
  <c r="O65" i="6" s="1"/>
  <c r="O66" i="6" s="1"/>
  <c r="O67" i="6" s="1"/>
  <c r="O68" i="6" s="1"/>
  <c r="O69" i="6" s="1"/>
  <c r="O70" i="6" s="1"/>
  <c r="O71" i="6" s="1"/>
  <c r="O72" i="6" s="1"/>
  <c r="I31" i="6"/>
  <c r="I32" i="6" s="1"/>
  <c r="I33" i="6" s="1"/>
  <c r="I34" i="6" s="1"/>
  <c r="I35" i="6" s="1"/>
  <c r="I36" i="6" s="1"/>
  <c r="I37" i="6" s="1"/>
  <c r="I38" i="6" s="1"/>
  <c r="I39" i="6" s="1"/>
  <c r="I40" i="6" s="1"/>
  <c r="I41" i="6" s="1"/>
  <c r="I42" i="6" s="1"/>
  <c r="I43" i="6" s="1"/>
  <c r="I44" i="6" s="1"/>
  <c r="I45" i="6" s="1"/>
  <c r="I46" i="6" s="1"/>
  <c r="I47" i="6" s="1"/>
  <c r="I48" i="6" s="1"/>
  <c r="I49" i="6" s="1"/>
  <c r="I50" i="6" s="1"/>
  <c r="I51" i="6" s="1"/>
  <c r="I52" i="6" s="1"/>
  <c r="I53" i="6" s="1"/>
  <c r="I54" i="6" s="1"/>
  <c r="I55" i="6" s="1"/>
  <c r="I56" i="6" s="1"/>
  <c r="I57" i="6" s="1"/>
  <c r="M34" i="6"/>
  <c r="K29" i="6"/>
  <c r="S40" i="6"/>
  <c r="S41" i="6" s="1"/>
  <c r="S42" i="6" s="1"/>
  <c r="G39" i="10" s="1"/>
  <c r="H39" i="10" s="1"/>
  <c r="Q39" i="10" s="1"/>
  <c r="K30" i="6" l="1"/>
  <c r="M35" i="6"/>
  <c r="S43" i="6"/>
  <c r="S44" i="6" s="1"/>
  <c r="S45" i="6" s="1"/>
  <c r="G40" i="10" s="1"/>
  <c r="H40" i="10" s="1"/>
  <c r="Q40" i="10" s="1"/>
  <c r="M36" i="6" l="1"/>
  <c r="K31" i="6"/>
  <c r="S46" i="6"/>
  <c r="S47" i="6" s="1"/>
  <c r="S48" i="6" s="1"/>
  <c r="K32" i="6" l="1"/>
  <c r="M37" i="6"/>
  <c r="S49" i="6"/>
  <c r="S50" i="6" s="1"/>
  <c r="S51" i="6" s="1"/>
  <c r="G41" i="10"/>
  <c r="H41" i="10" s="1"/>
  <c r="Q41" i="10" s="1"/>
  <c r="K33" i="6" l="1"/>
  <c r="M38" i="6"/>
  <c r="M39" i="6" s="1"/>
  <c r="M40" i="6" s="1"/>
  <c r="M41" i="6" s="1"/>
  <c r="S52" i="6"/>
  <c r="S53" i="6" s="1"/>
  <c r="S54" i="6" s="1"/>
  <c r="G42" i="10"/>
  <c r="H42" i="10" s="1"/>
  <c r="Q42" i="10" s="1"/>
  <c r="M42" i="6" l="1"/>
  <c r="M43" i="6" s="1"/>
  <c r="M44" i="6" s="1"/>
  <c r="M45" i="6" s="1"/>
  <c r="M46" i="6" s="1"/>
  <c r="M47" i="6" s="1"/>
  <c r="M48" i="6" s="1"/>
  <c r="M49" i="6" s="1"/>
  <c r="M50" i="6" s="1"/>
  <c r="M51" i="6" s="1"/>
  <c r="M52" i="6" s="1"/>
  <c r="K34" i="6"/>
  <c r="K35" i="6" s="1"/>
  <c r="S55" i="6"/>
  <c r="S56" i="6" s="1"/>
  <c r="S57" i="6" s="1"/>
  <c r="G43" i="10"/>
  <c r="H43" i="10" s="1"/>
  <c r="Q43" i="10" s="1"/>
  <c r="K36" i="6" l="1"/>
  <c r="K37" i="6" s="1"/>
  <c r="K38" i="6" s="1"/>
  <c r="K39" i="6" s="1"/>
  <c r="K40" i="6" s="1"/>
  <c r="K41" i="6" s="1"/>
  <c r="K42" i="6" s="1"/>
  <c r="K43" i="6" s="1"/>
  <c r="K44" i="6" s="1"/>
  <c r="K45" i="6" s="1"/>
  <c r="K46" i="6" s="1"/>
  <c r="K47" i="6" s="1"/>
  <c r="K48" i="6" s="1"/>
  <c r="K49" i="6" s="1"/>
  <c r="K50" i="6" s="1"/>
  <c r="K51" i="6" s="1"/>
  <c r="K52" i="6" s="1"/>
  <c r="K53" i="6" s="1"/>
  <c r="K54" i="6" s="1"/>
  <c r="M53" i="6"/>
  <c r="M54" i="6" s="1"/>
  <c r="M55" i="6" s="1"/>
  <c r="M56" i="6" s="1"/>
  <c r="M57" i="6" s="1"/>
  <c r="M58" i="6" s="1"/>
  <c r="M59" i="6" s="1"/>
  <c r="M60" i="6" s="1"/>
  <c r="M61" i="6" s="1"/>
  <c r="M62" i="6" s="1"/>
  <c r="M63" i="6" s="1"/>
  <c r="M64" i="6" s="1"/>
  <c r="M65" i="6" s="1"/>
  <c r="M66" i="6" s="1"/>
  <c r="M67" i="6" s="1"/>
  <c r="M68" i="6" s="1"/>
  <c r="M69" i="6" s="1"/>
  <c r="M70" i="6" s="1"/>
  <c r="M71" i="6" s="1"/>
  <c r="M72" i="6" s="1"/>
  <c r="S58" i="6"/>
  <c r="S59" i="6" s="1"/>
  <c r="S60" i="6" s="1"/>
  <c r="G44" i="10"/>
  <c r="H44" i="10" s="1"/>
  <c r="Q44" i="10" s="1"/>
  <c r="K55" i="6" l="1"/>
  <c r="K56" i="6" s="1"/>
  <c r="K57" i="6" s="1"/>
  <c r="S61" i="6"/>
  <c r="S62" i="6" s="1"/>
  <c r="S63" i="6" s="1"/>
  <c r="G45" i="10"/>
  <c r="H45" i="10" s="1"/>
  <c r="Q45" i="10" s="1"/>
  <c r="S64" i="6" l="1"/>
  <c r="S65" i="6" s="1"/>
  <c r="S66" i="6" s="1"/>
  <c r="G46" i="10"/>
  <c r="H46" i="10" s="1"/>
  <c r="Q46" i="10" s="1"/>
  <c r="S67" i="6" l="1"/>
  <c r="S68" i="6" s="1"/>
  <c r="S69" i="6" s="1"/>
  <c r="G47" i="10"/>
  <c r="H47" i="10" s="1"/>
  <c r="Q47" i="10" s="1"/>
  <c r="S70" i="6" l="1"/>
  <c r="S71" i="6" s="1"/>
  <c r="S72" i="6" s="1"/>
  <c r="G48" i="10"/>
  <c r="H48" i="10" s="1"/>
  <c r="Q48" i="10" s="1"/>
  <c r="G49" i="10" l="1"/>
  <c r="G50" i="10" s="1"/>
  <c r="H49" i="10" l="1"/>
  <c r="Q49" i="10" s="1"/>
  <c r="G51" i="10"/>
  <c r="H51" i="10" s="1"/>
  <c r="Q51" i="10" s="1"/>
  <c r="H50" i="10"/>
  <c r="Q50" i="10" s="1"/>
</calcChain>
</file>

<file path=xl/sharedStrings.xml><?xml version="1.0" encoding="utf-8"?>
<sst xmlns="http://schemas.openxmlformats.org/spreadsheetml/2006/main" count="409" uniqueCount="268">
  <si>
    <t>基本給ピッチ</t>
    <rPh sb="0" eb="3">
      <t>キホンキュウ</t>
    </rPh>
    <phoneticPr fontId="4"/>
  </si>
  <si>
    <t>年齢給</t>
    <rPh sb="0" eb="2">
      <t>ネンレイ</t>
    </rPh>
    <rPh sb="2" eb="3">
      <t>キュウ</t>
    </rPh>
    <phoneticPr fontId="4"/>
  </si>
  <si>
    <t>職能給</t>
    <rPh sb="0" eb="3">
      <t>ショクノウキュウ</t>
    </rPh>
    <phoneticPr fontId="4"/>
  </si>
  <si>
    <t>昇格昇給</t>
    <rPh sb="0" eb="2">
      <t>ショウカク</t>
    </rPh>
    <rPh sb="2" eb="4">
      <t>ショウキュウ</t>
    </rPh>
    <phoneticPr fontId="4"/>
  </si>
  <si>
    <t>習熟昇給</t>
    <rPh sb="0" eb="2">
      <t>シュウジュク</t>
    </rPh>
    <rPh sb="2" eb="4">
      <t>ショウキュウ</t>
    </rPh>
    <phoneticPr fontId="4"/>
  </si>
  <si>
    <t>賃金項目</t>
    <rPh sb="0" eb="2">
      <t>チンギン</t>
    </rPh>
    <rPh sb="2" eb="4">
      <t>コウモク</t>
    </rPh>
    <phoneticPr fontId="4"/>
  </si>
  <si>
    <t>役職手当（課長）</t>
    <rPh sb="0" eb="2">
      <t>ヤクショク</t>
    </rPh>
    <rPh sb="2" eb="4">
      <t>テアテ</t>
    </rPh>
    <rPh sb="5" eb="7">
      <t>カチョウ</t>
    </rPh>
    <phoneticPr fontId="4"/>
  </si>
  <si>
    <t>家族手当（妻、子２人）</t>
    <rPh sb="0" eb="2">
      <t>カゾク</t>
    </rPh>
    <rPh sb="2" eb="4">
      <t>テアテ</t>
    </rPh>
    <rPh sb="5" eb="6">
      <t>ツマ</t>
    </rPh>
    <rPh sb="7" eb="8">
      <t>コ</t>
    </rPh>
    <rPh sb="9" eb="10">
      <t>ニン</t>
    </rPh>
    <phoneticPr fontId="4"/>
  </si>
  <si>
    <t>配分</t>
    <rPh sb="0" eb="2">
      <t>ハイブン</t>
    </rPh>
    <phoneticPr fontId="4"/>
  </si>
  <si>
    <t>配　分</t>
    <rPh sb="0" eb="1">
      <t>クバ</t>
    </rPh>
    <rPh sb="2" eb="3">
      <t>ブン</t>
    </rPh>
    <phoneticPr fontId="4"/>
  </si>
  <si>
    <t>初任格付</t>
  </si>
  <si>
    <t>統率・開発業務</t>
  </si>
  <si>
    <t>管理・企画業務</t>
  </si>
  <si>
    <t>部　長</t>
  </si>
  <si>
    <t>次　長</t>
  </si>
  <si>
    <t>課　長</t>
  </si>
  <si>
    <t>企画・監督業務</t>
  </si>
  <si>
    <t>判断指導業務</t>
  </si>
  <si>
    <t>判断業務</t>
  </si>
  <si>
    <t>係　長</t>
  </si>
  <si>
    <t>班長・主任</t>
  </si>
  <si>
    <t>上級係員</t>
  </si>
  <si>
    <t>判断定型業務</t>
  </si>
  <si>
    <t>熟練定型業務</t>
  </si>
  <si>
    <t>定型・補助業務</t>
  </si>
  <si>
    <t>高　卒</t>
  </si>
  <si>
    <t>中級係員</t>
  </si>
  <si>
    <t>一般係員</t>
  </si>
  <si>
    <t>初級係員</t>
  </si>
  <si>
    <t>18才基本給</t>
    <rPh sb="2" eb="3">
      <t>サイ</t>
    </rPh>
    <rPh sb="3" eb="6">
      <t>キホンキュウ</t>
    </rPh>
    <phoneticPr fontId="4"/>
  </si>
  <si>
    <t>配分ピッチ</t>
    <rPh sb="0" eb="2">
      <t>ハイブン</t>
    </rPh>
    <phoneticPr fontId="4"/>
  </si>
  <si>
    <t>配分予算</t>
    <rPh sb="0" eb="2">
      <t>ハイブン</t>
    </rPh>
    <rPh sb="2" eb="4">
      <t>ヨサン</t>
    </rPh>
    <phoneticPr fontId="4"/>
  </si>
  <si>
    <t>年齢</t>
    <rPh sb="0" eb="2">
      <t>ネンレイ</t>
    </rPh>
    <phoneticPr fontId="4"/>
  </si>
  <si>
    <t>モデル年齢</t>
    <rPh sb="3" eb="5">
      <t>ネンレイ</t>
    </rPh>
    <phoneticPr fontId="4"/>
  </si>
  <si>
    <t>上限年数</t>
    <rPh sb="0" eb="2">
      <t>ジョウゲン</t>
    </rPh>
    <rPh sb="2" eb="4">
      <t>ネンスウ</t>
    </rPh>
    <phoneticPr fontId="4"/>
  </si>
  <si>
    <t>標準者
到達年齢（歳）</t>
    <rPh sb="9" eb="10">
      <t>サイ</t>
    </rPh>
    <phoneticPr fontId="4"/>
  </si>
  <si>
    <t>等　級</t>
  </si>
  <si>
    <t>初号金額</t>
  </si>
  <si>
    <t>22才基本給</t>
    <rPh sb="2" eb="3">
      <t>サイ</t>
    </rPh>
    <rPh sb="3" eb="6">
      <t>キホンキュウ</t>
    </rPh>
    <phoneticPr fontId="4"/>
  </si>
  <si>
    <t>①初号賃金＝前等級の初号賃金＋前等級の習熟昇給額×等級でのモデル年数＋昇格昇給</t>
  </si>
  <si>
    <t>張り出し
年数</t>
    <rPh sb="0" eb="1">
      <t>ハ</t>
    </rPh>
    <rPh sb="2" eb="3">
      <t>ダ</t>
    </rPh>
    <rPh sb="5" eb="7">
      <t>ネンスウ</t>
    </rPh>
    <phoneticPr fontId="4"/>
  </si>
  <si>
    <t>張り出し
上限金額</t>
    <rPh sb="0" eb="1">
      <t>ハ</t>
    </rPh>
    <rPh sb="2" eb="3">
      <t>ダ</t>
    </rPh>
    <phoneticPr fontId="4"/>
  </si>
  <si>
    <t>等級</t>
    <rPh sb="0" eb="2">
      <t>トウキュウ</t>
    </rPh>
    <phoneticPr fontId="4"/>
  </si>
  <si>
    <t>年</t>
    <rPh sb="0" eb="1">
      <t>ネン</t>
    </rPh>
    <phoneticPr fontId="4"/>
  </si>
  <si>
    <t>習熟昇給
ピッチ</t>
    <rPh sb="0" eb="2">
      <t>シュウジュク</t>
    </rPh>
    <rPh sb="2" eb="4">
      <t>ショウキュウ</t>
    </rPh>
    <phoneticPr fontId="18"/>
  </si>
  <si>
    <t>号俸
ピッチ</t>
    <rPh sb="0" eb="2">
      <t>ゴウホウ</t>
    </rPh>
    <phoneticPr fontId="18"/>
  </si>
  <si>
    <t>円</t>
    <rPh sb="0" eb="1">
      <t>エン</t>
    </rPh>
    <phoneticPr fontId="4"/>
  </si>
  <si>
    <t>標準
滞留年数</t>
    <rPh sb="0" eb="2">
      <t>ヒョウジュン</t>
    </rPh>
    <rPh sb="3" eb="5">
      <t>タイリュウ</t>
    </rPh>
    <rPh sb="5" eb="7">
      <t>ネンスウ</t>
    </rPh>
    <phoneticPr fontId="4"/>
  </si>
  <si>
    <t>上限金額</t>
    <phoneticPr fontId="4"/>
  </si>
  <si>
    <t>（設計）</t>
    <rPh sb="1" eb="3">
      <t>セッケイ</t>
    </rPh>
    <phoneticPr fontId="4"/>
  </si>
  <si>
    <t>初号金額</t>
    <rPh sb="0" eb="2">
      <t>ショゴウ</t>
    </rPh>
    <rPh sb="2" eb="4">
      <t>キンガク</t>
    </rPh>
    <phoneticPr fontId="4"/>
  </si>
  <si>
    <t>号俸ピッチ</t>
    <rPh sb="0" eb="2">
      <t>ゴウホウ</t>
    </rPh>
    <phoneticPr fontId="4"/>
  </si>
  <si>
    <t>初任年齢給率</t>
    <rPh sb="0" eb="2">
      <t>ショニン</t>
    </rPh>
    <rPh sb="2" eb="4">
      <t>ネンレイ</t>
    </rPh>
    <rPh sb="4" eb="5">
      <t>キュウ</t>
    </rPh>
    <rPh sb="5" eb="6">
      <t>リツ</t>
    </rPh>
    <phoneticPr fontId="4"/>
  </si>
  <si>
    <t>配分額検証</t>
    <rPh sb="0" eb="3">
      <t>ハイブンガク</t>
    </rPh>
    <rPh sb="3" eb="5">
      <t>ケンショウ</t>
    </rPh>
    <phoneticPr fontId="4"/>
  </si>
  <si>
    <t>年齢</t>
    <rPh sb="0" eb="2">
      <t>ネンレイ</t>
    </rPh>
    <phoneticPr fontId="24"/>
  </si>
  <si>
    <t>勤続</t>
    <rPh sb="0" eb="2">
      <t>キンゾク</t>
    </rPh>
    <phoneticPr fontId="24"/>
  </si>
  <si>
    <t>等級</t>
    <rPh sb="0" eb="2">
      <t>トウキュウ</t>
    </rPh>
    <phoneticPr fontId="24"/>
  </si>
  <si>
    <t>モデル基本給</t>
    <rPh sb="3" eb="6">
      <t>キホンキュウ</t>
    </rPh>
    <phoneticPr fontId="24"/>
  </si>
  <si>
    <t>年齢給</t>
    <rPh sb="0" eb="3">
      <t>ネンレイキュウ</t>
    </rPh>
    <phoneticPr fontId="24"/>
  </si>
  <si>
    <t>職能給</t>
    <rPh sb="0" eb="3">
      <t>ショクノウキュウ</t>
    </rPh>
    <phoneticPr fontId="24"/>
  </si>
  <si>
    <t>モデル</t>
    <phoneticPr fontId="4"/>
  </si>
  <si>
    <t>役職手当</t>
    <rPh sb="0" eb="2">
      <t>ヤクショク</t>
    </rPh>
    <rPh sb="2" eb="4">
      <t>テアテ</t>
    </rPh>
    <phoneticPr fontId="24"/>
  </si>
  <si>
    <t>家族手当</t>
    <rPh sb="0" eb="2">
      <t>カゾク</t>
    </rPh>
    <rPh sb="2" eb="4">
      <t>テアテ</t>
    </rPh>
    <phoneticPr fontId="24"/>
  </si>
  <si>
    <t>手当計</t>
    <rPh sb="0" eb="2">
      <t>テアテ</t>
    </rPh>
    <rPh sb="2" eb="3">
      <t>ケイ</t>
    </rPh>
    <phoneticPr fontId="24"/>
  </si>
  <si>
    <t>モデル賃金</t>
    <rPh sb="3" eb="5">
      <t>チンギン</t>
    </rPh>
    <phoneticPr fontId="24"/>
  </si>
  <si>
    <t>　</t>
    <phoneticPr fontId="4"/>
  </si>
  <si>
    <t>必ずお読み下さい</t>
    <rPh sb="0" eb="1">
      <t>カナラ</t>
    </rPh>
    <rPh sb="3" eb="4">
      <t>ヨ</t>
    </rPh>
    <rPh sb="5" eb="6">
      <t>クダ</t>
    </rPh>
    <phoneticPr fontId="4"/>
  </si>
  <si>
    <t xml:space="preserve">  青字＝入力セル</t>
    <rPh sb="2" eb="3">
      <t>アオ</t>
    </rPh>
    <rPh sb="3" eb="4">
      <t>ジ</t>
    </rPh>
    <rPh sb="5" eb="7">
      <t>ニュウリョク</t>
    </rPh>
    <phoneticPr fontId="4"/>
  </si>
  <si>
    <t xml:space="preserve">  黒字＝自動計算セル</t>
    <rPh sb="2" eb="4">
      <t>クロジ</t>
    </rPh>
    <rPh sb="5" eb="7">
      <t>ジドウ</t>
    </rPh>
    <rPh sb="7" eb="9">
      <t>ケイサン</t>
    </rPh>
    <phoneticPr fontId="4"/>
  </si>
  <si>
    <t>このソフトウェアは次のことを確認の上、自己責任でお使い下さい！</t>
    <rPh sb="9" eb="10">
      <t>ツギ</t>
    </rPh>
    <rPh sb="14" eb="16">
      <t>カクニン</t>
    </rPh>
    <rPh sb="17" eb="18">
      <t>ウエ</t>
    </rPh>
    <rPh sb="19" eb="21">
      <t>ジコ</t>
    </rPh>
    <rPh sb="21" eb="23">
      <t>セキニン</t>
    </rPh>
    <rPh sb="25" eb="26">
      <t>ツカ</t>
    </rPh>
    <rPh sb="27" eb="28">
      <t>クダ</t>
    </rPh>
    <phoneticPr fontId="4"/>
  </si>
  <si>
    <t>１．免責について</t>
    <rPh sb="2" eb="4">
      <t>メンセキ</t>
    </rPh>
    <phoneticPr fontId="4"/>
  </si>
  <si>
    <t>　あなたがこのソフトウェアをご利用になることで生じたいかなる損害に対しても、</t>
    <rPh sb="23" eb="24">
      <t>ショウ</t>
    </rPh>
    <rPh sb="30" eb="32">
      <t>ソンガイ</t>
    </rPh>
    <rPh sb="33" eb="34">
      <t>タイ</t>
    </rPh>
    <phoneticPr fontId="4"/>
  </si>
  <si>
    <t>当方は一切の補償はいたしません。</t>
    <rPh sb="0" eb="2">
      <t>トウホウ</t>
    </rPh>
    <rPh sb="3" eb="5">
      <t>イッサイ</t>
    </rPh>
    <rPh sb="6" eb="8">
      <t>ホショウ</t>
    </rPh>
    <phoneticPr fontId="4"/>
  </si>
  <si>
    <t>　このことを了解の上、利用者の責任でご使用下さい。</t>
    <rPh sb="6" eb="8">
      <t>リョウカイ</t>
    </rPh>
    <rPh sb="9" eb="10">
      <t>ウエ</t>
    </rPh>
    <rPh sb="11" eb="14">
      <t>リヨウシャ</t>
    </rPh>
    <rPh sb="15" eb="17">
      <t>セキニン</t>
    </rPh>
    <rPh sb="19" eb="21">
      <t>シヨウ</t>
    </rPh>
    <rPh sb="21" eb="22">
      <t>クダ</t>
    </rPh>
    <phoneticPr fontId="4"/>
  </si>
  <si>
    <t>２．解析・改造について</t>
    <rPh sb="2" eb="4">
      <t>カイセキ</t>
    </rPh>
    <rPh sb="5" eb="7">
      <t>カイゾウ</t>
    </rPh>
    <phoneticPr fontId="4"/>
  </si>
  <si>
    <t>　このソフトウェアはクライアントのニーズに合わせて自由に設計変更して</t>
    <rPh sb="21" eb="22">
      <t>ア</t>
    </rPh>
    <rPh sb="25" eb="27">
      <t>ジユウ</t>
    </rPh>
    <rPh sb="28" eb="30">
      <t>セッケイ</t>
    </rPh>
    <rPh sb="30" eb="32">
      <t>ヘンコウ</t>
    </rPh>
    <phoneticPr fontId="4"/>
  </si>
  <si>
    <t>ご使用下さい。</t>
    <rPh sb="1" eb="3">
      <t>シヨウ</t>
    </rPh>
    <rPh sb="3" eb="4">
      <t>クダ</t>
    </rPh>
    <phoneticPr fontId="4"/>
  </si>
  <si>
    <t>３．第三者への配布禁止</t>
    <rPh sb="2" eb="5">
      <t>ダイサンシャ</t>
    </rPh>
    <rPh sb="7" eb="9">
      <t>ハイフ</t>
    </rPh>
    <rPh sb="9" eb="11">
      <t>キンシ</t>
    </rPh>
    <phoneticPr fontId="4"/>
  </si>
  <si>
    <t>　このソフトウェアを複製して第三者に配布することは禁止いたします。</t>
    <rPh sb="10" eb="12">
      <t>フクセイ</t>
    </rPh>
    <rPh sb="14" eb="17">
      <t>ダイサンシャ</t>
    </rPh>
    <rPh sb="18" eb="20">
      <t>ハイフ</t>
    </rPh>
    <rPh sb="25" eb="27">
      <t>キンシ</t>
    </rPh>
    <phoneticPr fontId="4"/>
  </si>
  <si>
    <t>横井人事労務サポート事務所</t>
    <rPh sb="0" eb="2">
      <t>ヨコイ</t>
    </rPh>
    <rPh sb="2" eb="4">
      <t>ジンジ</t>
    </rPh>
    <rPh sb="4" eb="6">
      <t>ロウム</t>
    </rPh>
    <rPh sb="10" eb="13">
      <t>ジムショ</t>
    </rPh>
    <phoneticPr fontId="4"/>
  </si>
  <si>
    <t>　　横　井　明　徳</t>
    <rPh sb="2" eb="3">
      <t>ヨコ</t>
    </rPh>
    <rPh sb="4" eb="5">
      <t>セイ</t>
    </rPh>
    <rPh sb="6" eb="7">
      <t>メイ</t>
    </rPh>
    <rPh sb="8" eb="9">
      <t>トク</t>
    </rPh>
    <phoneticPr fontId="4"/>
  </si>
  <si>
    <t>②上限賃金＝初号賃金＋習熟昇給額×上限年数で計算</t>
    <rPh sb="17" eb="19">
      <t>ジョウゲン</t>
    </rPh>
    <rPh sb="19" eb="21">
      <t>ネンスウ</t>
    </rPh>
    <rPh sb="22" eb="24">
      <t>ケイサン</t>
    </rPh>
    <phoneticPr fontId="4"/>
  </si>
  <si>
    <t>　　データ入力ゾーン</t>
    <rPh sb="5" eb="7">
      <t>ニュウリョク</t>
    </rPh>
    <phoneticPr fontId="4"/>
  </si>
  <si>
    <t>基本給の賃金カーブをグラフ化してプレゼン効果を高めます。</t>
    <rPh sb="0" eb="3">
      <t>キホンキュウ</t>
    </rPh>
    <rPh sb="4" eb="6">
      <t>チンギン</t>
    </rPh>
    <rPh sb="13" eb="14">
      <t>カ</t>
    </rPh>
    <rPh sb="20" eb="22">
      <t>コウカ</t>
    </rPh>
    <rPh sb="23" eb="24">
      <t>タカ</t>
    </rPh>
    <phoneticPr fontId="4"/>
  </si>
  <si>
    <t>標準生計費カーブと比較して基本給水準を確認します。</t>
    <rPh sb="0" eb="2">
      <t>ヒョウジュン</t>
    </rPh>
    <rPh sb="2" eb="5">
      <t>セイケイヒ</t>
    </rPh>
    <rPh sb="9" eb="11">
      <t>ヒカク</t>
    </rPh>
    <rPh sb="13" eb="16">
      <t>キホンキュウ</t>
    </rPh>
    <rPh sb="16" eb="18">
      <t>スイジュン</t>
    </rPh>
    <rPh sb="19" eb="21">
      <t>カクニン</t>
    </rPh>
    <phoneticPr fontId="4"/>
  </si>
  <si>
    <t>上限年数と同じ年数を手入力する</t>
    <rPh sb="0" eb="2">
      <t>ジョウゲン</t>
    </rPh>
    <rPh sb="2" eb="4">
      <t>ネンスウ</t>
    </rPh>
    <rPh sb="5" eb="6">
      <t>オナ</t>
    </rPh>
    <rPh sb="7" eb="9">
      <t>ネンスウ</t>
    </rPh>
    <rPh sb="10" eb="11">
      <t>テ</t>
    </rPh>
    <rPh sb="11" eb="13">
      <t>ニュウリョク</t>
    </rPh>
    <phoneticPr fontId="4"/>
  </si>
  <si>
    <t>(注)張り出し設計をしない場合は、</t>
    <rPh sb="1" eb="2">
      <t>チュウ</t>
    </rPh>
    <rPh sb="3" eb="4">
      <t>ハ</t>
    </rPh>
    <rPh sb="5" eb="6">
      <t>ダ</t>
    </rPh>
    <rPh sb="7" eb="9">
      <t>セッケイ</t>
    </rPh>
    <rPh sb="13" eb="15">
      <t>バアイ</t>
    </rPh>
    <phoneticPr fontId="4"/>
  </si>
  <si>
    <t>（注）経験年数の数字は標準滞留年数</t>
    <phoneticPr fontId="4"/>
  </si>
  <si>
    <t>上級管理・企画業務</t>
    <phoneticPr fontId="4"/>
  </si>
  <si>
    <t>　パスワードをご購入頂いた利用者の方も同様ですのでご注意下さい。</t>
    <rPh sb="8" eb="10">
      <t>コウニュウ</t>
    </rPh>
    <rPh sb="10" eb="11">
      <t>イタダ</t>
    </rPh>
    <rPh sb="13" eb="16">
      <t>リヨウシャ</t>
    </rPh>
    <rPh sb="17" eb="18">
      <t>カタ</t>
    </rPh>
    <rPh sb="19" eb="21">
      <t>ドウヨウ</t>
    </rPh>
    <rPh sb="26" eb="28">
      <t>チュウイ</t>
    </rPh>
    <rPh sb="28" eb="29">
      <t>クダ</t>
    </rPh>
    <phoneticPr fontId="4"/>
  </si>
  <si>
    <t>張り出し上限号俸</t>
    <rPh sb="0" eb="1">
      <t>ハ</t>
    </rPh>
    <rPh sb="2" eb="3">
      <t>ダ</t>
    </rPh>
    <rPh sb="4" eb="6">
      <t>ジョウゲン</t>
    </rPh>
    <rPh sb="6" eb="8">
      <t>ゴウホウ</t>
    </rPh>
    <phoneticPr fontId="4"/>
  </si>
  <si>
    <t>計算</t>
    <rPh sb="0" eb="2">
      <t>ケイサン</t>
    </rPh>
    <phoneticPr fontId="24"/>
  </si>
  <si>
    <t>基礎</t>
    <rPh sb="0" eb="2">
      <t>キソ</t>
    </rPh>
    <phoneticPr fontId="24"/>
  </si>
  <si>
    <t>基本的な職能等級制による賃金体系を設計します。</t>
    <rPh sb="0" eb="3">
      <t>キホンテキ</t>
    </rPh>
    <rPh sb="4" eb="6">
      <t>ショクノウ</t>
    </rPh>
    <rPh sb="6" eb="8">
      <t>トウキュウ</t>
    </rPh>
    <rPh sb="8" eb="9">
      <t>セイ</t>
    </rPh>
    <rPh sb="12" eb="14">
      <t>チンギン</t>
    </rPh>
    <rPh sb="14" eb="16">
      <t>タイケイ</t>
    </rPh>
    <rPh sb="17" eb="19">
      <t>セッケイ</t>
    </rPh>
    <phoneticPr fontId="4"/>
  </si>
  <si>
    <t>年齢別標準生計費（全国平均）</t>
    <rPh sb="0" eb="3">
      <t>ネンレイベツ</t>
    </rPh>
    <rPh sb="3" eb="5">
      <t>ヒョウジュン</t>
    </rPh>
    <rPh sb="5" eb="8">
      <t>セイケイヒ</t>
    </rPh>
    <rPh sb="9" eb="11">
      <t>ゼンコク</t>
    </rPh>
    <rPh sb="11" eb="13">
      <t>ヘイキン</t>
    </rPh>
    <phoneticPr fontId="36"/>
  </si>
  <si>
    <t>資格等級</t>
    <rPh sb="0" eb="2">
      <t>シカク</t>
    </rPh>
    <rPh sb="2" eb="4">
      <t>トウキュウ</t>
    </rPh>
    <phoneticPr fontId="4"/>
  </si>
  <si>
    <t>初号賃金</t>
    <rPh sb="0" eb="2">
      <t>ショゴウ</t>
    </rPh>
    <rPh sb="2" eb="4">
      <t>チンギン</t>
    </rPh>
    <phoneticPr fontId="4"/>
  </si>
  <si>
    <t>標準者経験年数（年）</t>
    <rPh sb="0" eb="2">
      <t>ヒョウジュン</t>
    </rPh>
    <rPh sb="2" eb="3">
      <t>シャ</t>
    </rPh>
    <rPh sb="8" eb="9">
      <t>ネン</t>
    </rPh>
    <phoneticPr fontId="4"/>
  </si>
  <si>
    <t>ﾓﾃﾞﾙ年数</t>
    <phoneticPr fontId="4"/>
  </si>
  <si>
    <t>習熟昇給額</t>
    <phoneticPr fontId="4"/>
  </si>
  <si>
    <t>昇格昇給額</t>
    <phoneticPr fontId="4"/>
  </si>
  <si>
    <t>◆モデル年数を参考に手入力</t>
    <rPh sb="4" eb="6">
      <t>ネンスウ</t>
    </rPh>
    <rPh sb="7" eb="9">
      <t>サンコウ</t>
    </rPh>
    <rPh sb="10" eb="11">
      <t>テ</t>
    </rPh>
    <rPh sb="11" eb="13">
      <t>ニュウリョク</t>
    </rPh>
    <phoneticPr fontId="4"/>
  </si>
  <si>
    <t>◆昇給する年数は青天井ではなく、等級ごとの上限年数を設定します。</t>
    <rPh sb="1" eb="3">
      <t>ショウキュウ</t>
    </rPh>
    <rPh sb="5" eb="7">
      <t>ネンスウ</t>
    </rPh>
    <rPh sb="8" eb="11">
      <t>アオテンジョウ</t>
    </rPh>
    <rPh sb="16" eb="18">
      <t>トウキュウ</t>
    </rPh>
    <rPh sb="21" eb="23">
      <t>ジョウゲン</t>
    </rPh>
    <rPh sb="23" eb="25">
      <t>ネンスウ</t>
    </rPh>
    <rPh sb="26" eb="28">
      <t>セッテイ</t>
    </rPh>
    <phoneticPr fontId="4"/>
  </si>
  <si>
    <t>先ず、初任基本給の年齢給割合を入力して初任年齢給を決定します。</t>
    <rPh sb="0" eb="1">
      <t>マ</t>
    </rPh>
    <rPh sb="5" eb="7">
      <t>キホン</t>
    </rPh>
    <rPh sb="12" eb="14">
      <t>ワリアイ</t>
    </rPh>
    <rPh sb="19" eb="21">
      <t>ショニン</t>
    </rPh>
    <rPh sb="21" eb="23">
      <t>ネンレイ</t>
    </rPh>
    <rPh sb="23" eb="24">
      <t>キュウ</t>
    </rPh>
    <rPh sb="25" eb="27">
      <t>ケッテイ</t>
    </rPh>
    <phoneticPr fontId="4"/>
  </si>
  <si>
    <t>　昇給上限年数は、同一等級内で上限何年まで昇給させるのか、そのために、賃金表の</t>
    <rPh sb="1" eb="3">
      <t>ショウキュウ</t>
    </rPh>
    <rPh sb="3" eb="5">
      <t>ジョウゲン</t>
    </rPh>
    <rPh sb="5" eb="7">
      <t>ネンスウ</t>
    </rPh>
    <rPh sb="9" eb="11">
      <t>ドウイツ</t>
    </rPh>
    <rPh sb="11" eb="13">
      <t>トウキュウ</t>
    </rPh>
    <rPh sb="13" eb="14">
      <t>ナイ</t>
    </rPh>
    <rPh sb="15" eb="17">
      <t>ジョウゲン</t>
    </rPh>
    <rPh sb="17" eb="19">
      <t>ナンネン</t>
    </rPh>
    <rPh sb="21" eb="23">
      <t>ショウキュウ</t>
    </rPh>
    <rPh sb="35" eb="37">
      <t>チンギン</t>
    </rPh>
    <rPh sb="37" eb="38">
      <t>ヒョウ</t>
    </rPh>
    <phoneticPr fontId="4"/>
  </si>
  <si>
    <t>　等級別号数を何号俸まで設計するのかを決めます。</t>
    <phoneticPr fontId="4"/>
  </si>
  <si>
    <t>　張り出し昇給年数は、上記昇給上限年数に達したが上位等級に昇格できない者に対して、</t>
    <rPh sb="1" eb="2">
      <t>ハ</t>
    </rPh>
    <rPh sb="3" eb="4">
      <t>ダ</t>
    </rPh>
    <rPh sb="5" eb="7">
      <t>ショウキュウ</t>
    </rPh>
    <rPh sb="7" eb="9">
      <t>ネンスウ</t>
    </rPh>
    <rPh sb="11" eb="13">
      <t>ジョウキ</t>
    </rPh>
    <rPh sb="13" eb="15">
      <t>ショウキュウ</t>
    </rPh>
    <rPh sb="15" eb="17">
      <t>ジョウゲン</t>
    </rPh>
    <rPh sb="17" eb="19">
      <t>ネンスウ</t>
    </rPh>
    <rPh sb="20" eb="21">
      <t>タッ</t>
    </rPh>
    <rPh sb="24" eb="26">
      <t>ジョウイ</t>
    </rPh>
    <rPh sb="26" eb="28">
      <t>トウキュウ</t>
    </rPh>
    <rPh sb="29" eb="31">
      <t>ショウカク</t>
    </rPh>
    <rPh sb="35" eb="36">
      <t>モノ</t>
    </rPh>
    <rPh sb="37" eb="38">
      <t>タイ</t>
    </rPh>
    <phoneticPr fontId="4"/>
  </si>
  <si>
    <t>賃金体系（職能給）設計ソフト</t>
    <rPh sb="0" eb="2">
      <t>チンギン</t>
    </rPh>
    <rPh sb="2" eb="4">
      <t>タイケイ</t>
    </rPh>
    <rPh sb="5" eb="8">
      <t>ショクノウキュウ</t>
    </rPh>
    <rPh sb="9" eb="11">
      <t>セッケイ</t>
    </rPh>
    <phoneticPr fontId="4"/>
  </si>
  <si>
    <t>　その際は、等級定義・標準者経験年数・対応職位等も再設計して下さい。</t>
    <rPh sb="3" eb="4">
      <t>サイ</t>
    </rPh>
    <rPh sb="6" eb="8">
      <t>トウキュウ</t>
    </rPh>
    <rPh sb="8" eb="10">
      <t>テイギ</t>
    </rPh>
    <rPh sb="11" eb="13">
      <t>ヒョウジュン</t>
    </rPh>
    <rPh sb="13" eb="14">
      <t>シャ</t>
    </rPh>
    <rPh sb="14" eb="16">
      <t>ケイケン</t>
    </rPh>
    <rPh sb="16" eb="18">
      <t>ネンスウ</t>
    </rPh>
    <rPh sb="17" eb="18">
      <t>リュウネン</t>
    </rPh>
    <rPh sb="19" eb="21">
      <t>タイオウ</t>
    </rPh>
    <rPh sb="21" eb="23">
      <t>ショクイ</t>
    </rPh>
    <rPh sb="23" eb="24">
      <t>トウ</t>
    </rPh>
    <rPh sb="25" eb="28">
      <t>サイセッケイ</t>
    </rPh>
    <rPh sb="30" eb="31">
      <t>クダ</t>
    </rPh>
    <phoneticPr fontId="4"/>
  </si>
  <si>
    <t>モデルとなる諸手当を手入力してモデル賃金も計算できます。</t>
    <rPh sb="6" eb="9">
      <t>ショテアテ</t>
    </rPh>
    <rPh sb="10" eb="11">
      <t>テ</t>
    </rPh>
    <rPh sb="11" eb="13">
      <t>ニュウリョク</t>
    </rPh>
    <rPh sb="18" eb="20">
      <t>チンギン</t>
    </rPh>
    <rPh sb="21" eb="23">
      <t>ケイサン</t>
    </rPh>
    <phoneticPr fontId="4"/>
  </si>
  <si>
    <t>上限号俸</t>
    <rPh sb="0" eb="2">
      <t>ジョウゲン</t>
    </rPh>
    <rPh sb="2" eb="4">
      <t>ゴウホウ</t>
    </rPh>
    <phoneticPr fontId="4"/>
  </si>
  <si>
    <t>張り出し
号俸ピッチ</t>
    <rPh sb="0" eb="1">
      <t>ハ</t>
    </rPh>
    <rPh sb="2" eb="3">
      <t>ダ</t>
    </rPh>
    <rPh sb="5" eb="7">
      <t>ゴウホウ</t>
    </rPh>
    <phoneticPr fontId="18"/>
  </si>
  <si>
    <t>号俸表と、一致しない場合があります。</t>
    <rPh sb="5" eb="7">
      <t>イッチ</t>
    </rPh>
    <rPh sb="10" eb="12">
      <t>バアイ</t>
    </rPh>
    <phoneticPr fontId="4"/>
  </si>
  <si>
    <t>(注)号俸ﾋﾟｯﾁの四捨五入の関係で</t>
    <rPh sb="1" eb="2">
      <t>チュウ</t>
    </rPh>
    <rPh sb="3" eb="5">
      <t>ゴウホウ</t>
    </rPh>
    <rPh sb="10" eb="14">
      <t>シシャゴニュウ</t>
    </rPh>
    <rPh sb="15" eb="17">
      <t>カンケイ</t>
    </rPh>
    <phoneticPr fontId="4"/>
  </si>
  <si>
    <t>このシートはすべて自動処理です！</t>
    <rPh sb="9" eb="11">
      <t>ジドウ</t>
    </rPh>
    <rPh sb="11" eb="13">
      <t>ショリ</t>
    </rPh>
    <phoneticPr fontId="4"/>
  </si>
  <si>
    <t>号俸設計は青天井にならないように設計します！</t>
    <rPh sb="0" eb="2">
      <t>ゴウホウ</t>
    </rPh>
    <rPh sb="2" eb="4">
      <t>セッケイ</t>
    </rPh>
    <rPh sb="5" eb="8">
      <t>アオテンジョウ</t>
    </rPh>
    <rPh sb="16" eb="18">
      <t>セッケイ</t>
    </rPh>
    <phoneticPr fontId="4"/>
  </si>
  <si>
    <t>　張り出し昇給支給割合</t>
    <rPh sb="1" eb="2">
      <t>ハ</t>
    </rPh>
    <rPh sb="3" eb="4">
      <t>ダ</t>
    </rPh>
    <rPh sb="5" eb="7">
      <t>ショウキュウ</t>
    </rPh>
    <rPh sb="7" eb="9">
      <t>シキュウ</t>
    </rPh>
    <rPh sb="9" eb="11">
      <t>ワリアイ</t>
    </rPh>
    <phoneticPr fontId="4"/>
  </si>
  <si>
    <t>◇張り出し昇給支給率を設計します（習熟昇給額に対する割合）</t>
    <rPh sb="1" eb="2">
      <t>ハ</t>
    </rPh>
    <rPh sb="3" eb="4">
      <t>ダ</t>
    </rPh>
    <rPh sb="5" eb="7">
      <t>ショウキュウ</t>
    </rPh>
    <rPh sb="7" eb="9">
      <t>シキュウ</t>
    </rPh>
    <rPh sb="9" eb="10">
      <t>リツ</t>
    </rPh>
    <rPh sb="11" eb="13">
      <t>セッケイ</t>
    </rPh>
    <rPh sb="17" eb="19">
      <t>シュウジュク</t>
    </rPh>
    <rPh sb="19" eb="21">
      <t>ショウキュウ</t>
    </rPh>
    <rPh sb="21" eb="22">
      <t>ガク</t>
    </rPh>
    <rPh sb="23" eb="24">
      <t>タイ</t>
    </rPh>
    <rPh sb="26" eb="28">
      <t>ワリアイ</t>
    </rPh>
    <phoneticPr fontId="4"/>
  </si>
  <si>
    <t>③張り出し上限賃金＝上限賃金＋習熟昇給額×張り出し昇給支給率×(張り出し年数ー上限年数）で計算</t>
    <rPh sb="1" eb="2">
      <t>ハ</t>
    </rPh>
    <rPh sb="3" eb="4">
      <t>ダ</t>
    </rPh>
    <rPh sb="5" eb="7">
      <t>ジョウゲン</t>
    </rPh>
    <rPh sb="10" eb="12">
      <t>ジョウゲン</t>
    </rPh>
    <rPh sb="12" eb="14">
      <t>チンギン</t>
    </rPh>
    <rPh sb="21" eb="22">
      <t>ハ</t>
    </rPh>
    <rPh sb="23" eb="24">
      <t>ダ</t>
    </rPh>
    <rPh sb="25" eb="27">
      <t>ショウキュウ</t>
    </rPh>
    <rPh sb="27" eb="29">
      <t>シキュウ</t>
    </rPh>
    <rPh sb="29" eb="30">
      <t>リツ</t>
    </rPh>
    <rPh sb="32" eb="33">
      <t>ハ</t>
    </rPh>
    <rPh sb="34" eb="35">
      <t>ダ</t>
    </rPh>
    <rPh sb="36" eb="38">
      <t>ネンスウ</t>
    </rPh>
    <rPh sb="39" eb="41">
      <t>ジョウゲン</t>
    </rPh>
    <rPh sb="41" eb="43">
      <t>ネンスウ</t>
    </rPh>
    <rPh sb="45" eb="47">
      <t>ケイサン</t>
    </rPh>
    <phoneticPr fontId="4"/>
  </si>
  <si>
    <t>①初号金額</t>
    <phoneticPr fontId="4"/>
  </si>
  <si>
    <t>②上限金額</t>
    <phoneticPr fontId="4"/>
  </si>
  <si>
    <t>③張り出し
上限金額</t>
    <rPh sb="1" eb="2">
      <t>ハ</t>
    </rPh>
    <rPh sb="3" eb="4">
      <t>ダ</t>
    </rPh>
    <phoneticPr fontId="4"/>
  </si>
  <si>
    <t>サラリースケール</t>
    <phoneticPr fontId="4"/>
  </si>
  <si>
    <t>（張り出し昇給支給率）</t>
    <rPh sb="1" eb="2">
      <t>ハ</t>
    </rPh>
    <rPh sb="3" eb="4">
      <t>ダ</t>
    </rPh>
    <rPh sb="5" eb="7">
      <t>ショウキュウ</t>
    </rPh>
    <rPh sb="7" eb="9">
      <t>シキュウ</t>
    </rPh>
    <rPh sb="9" eb="10">
      <t>リツ</t>
    </rPh>
    <phoneticPr fontId="4"/>
  </si>
  <si>
    <t>（標準昇給号数）</t>
    <rPh sb="1" eb="3">
      <t>ヒョウジュン</t>
    </rPh>
    <rPh sb="3" eb="5">
      <t>ショウキュウ</t>
    </rPh>
    <rPh sb="5" eb="7">
      <t>ゴウスウ</t>
    </rPh>
    <phoneticPr fontId="4"/>
  </si>
  <si>
    <t>　昇給額を抑制して更に何年か昇給できるように設計するものです。</t>
    <rPh sb="5" eb="7">
      <t>ヨクセイ</t>
    </rPh>
    <rPh sb="9" eb="10">
      <t>サラ</t>
    </rPh>
    <rPh sb="11" eb="13">
      <t>ナンネン</t>
    </rPh>
    <rPh sb="22" eb="24">
      <t>セッケイ</t>
    </rPh>
    <phoneticPr fontId="4"/>
  </si>
  <si>
    <t>年齢給、職能給（習熟昇給・昇格昇給）を設計できます。</t>
    <rPh sb="0" eb="3">
      <t>ネンレイキュウ</t>
    </rPh>
    <rPh sb="4" eb="7">
      <t>ショクノウキュウ</t>
    </rPh>
    <rPh sb="8" eb="10">
      <t>シュウジュク</t>
    </rPh>
    <rPh sb="10" eb="12">
      <t>ショウキュウ</t>
    </rPh>
    <rPh sb="13" eb="15">
      <t>ショウカク</t>
    </rPh>
    <rPh sb="15" eb="17">
      <t>ショウキュウ</t>
    </rPh>
    <rPh sb="19" eb="21">
      <t>セッケイ</t>
    </rPh>
    <phoneticPr fontId="4"/>
  </si>
  <si>
    <t>モデル賃金額</t>
    <rPh sb="3" eb="6">
      <t>チンギンガク</t>
    </rPh>
    <phoneticPr fontId="4"/>
  </si>
  <si>
    <t>その他諸手当計</t>
    <rPh sb="2" eb="3">
      <t>タ</t>
    </rPh>
    <rPh sb="3" eb="6">
      <t>ショテアテ</t>
    </rPh>
    <rPh sb="6" eb="7">
      <t>ケイ</t>
    </rPh>
    <phoneticPr fontId="4"/>
  </si>
  <si>
    <t>(1)資格等級制度フレームの設計</t>
    <rPh sb="3" eb="5">
      <t>シカク</t>
    </rPh>
    <rPh sb="5" eb="7">
      <t>トウキュウ</t>
    </rPh>
    <rPh sb="7" eb="9">
      <t>セイド</t>
    </rPh>
    <rPh sb="14" eb="16">
      <t>セッケイ</t>
    </rPh>
    <phoneticPr fontId="4"/>
  </si>
  <si>
    <r>
      <t>　</t>
    </r>
    <r>
      <rPr>
        <u/>
        <sz val="11"/>
        <color indexed="12"/>
        <rFont val="ＭＳ ゴシック"/>
        <family val="3"/>
        <charset val="128"/>
      </rPr>
      <t>青字手入力</t>
    </r>
    <rPh sb="1" eb="2">
      <t>アオ</t>
    </rPh>
    <rPh sb="2" eb="3">
      <t>ジ</t>
    </rPh>
    <rPh sb="3" eb="4">
      <t>テ</t>
    </rPh>
    <rPh sb="4" eb="6">
      <t>ニュウリョク</t>
    </rPh>
    <phoneticPr fontId="4"/>
  </si>
  <si>
    <r>
      <t>　　</t>
    </r>
    <r>
      <rPr>
        <u/>
        <sz val="11"/>
        <color indexed="12"/>
        <rFont val="ＭＳ ゴシック"/>
        <family val="3"/>
        <charset val="128"/>
      </rPr>
      <t>支給率を手入力</t>
    </r>
    <rPh sb="2" eb="4">
      <t>シキュウ</t>
    </rPh>
    <rPh sb="4" eb="5">
      <t>リツ</t>
    </rPh>
    <rPh sb="6" eb="7">
      <t>テ</t>
    </rPh>
    <rPh sb="7" eb="9">
      <t>ニュウリョク</t>
    </rPh>
    <phoneticPr fontId="4"/>
  </si>
  <si>
    <t>S</t>
    <phoneticPr fontId="4"/>
  </si>
  <si>
    <t>A</t>
    <phoneticPr fontId="4"/>
  </si>
  <si>
    <t>B</t>
    <phoneticPr fontId="4"/>
  </si>
  <si>
    <t>C</t>
    <phoneticPr fontId="4"/>
  </si>
  <si>
    <t>D</t>
    <phoneticPr fontId="4"/>
  </si>
  <si>
    <t>【65歳までの雇用義務化への対応】</t>
    <rPh sb="3" eb="4">
      <t>サイ</t>
    </rPh>
    <rPh sb="7" eb="9">
      <t>コヨウ</t>
    </rPh>
    <rPh sb="9" eb="12">
      <t>ギムカ</t>
    </rPh>
    <rPh sb="14" eb="16">
      <t>タイオウ</t>
    </rPh>
    <phoneticPr fontId="4"/>
  </si>
  <si>
    <t>年齢給を65歳まで設計します。</t>
    <rPh sb="0" eb="3">
      <t>ネンレイキュウ</t>
    </rPh>
    <rPh sb="6" eb="7">
      <t>サイ</t>
    </rPh>
    <rPh sb="9" eb="11">
      <t>セッケイ</t>
    </rPh>
    <phoneticPr fontId="4"/>
  </si>
  <si>
    <t>　（従前の55歳～60歳到達までの賃金総額＋従前の60歳～65歳到達までの継続雇用賃金総額）</t>
    <phoneticPr fontId="4"/>
  </si>
  <si>
    <t>　≦　再設計後の55歳～65歳到達までの賃金総額　となるように設計します。</t>
    <rPh sb="31" eb="33">
      <t>セッケイ</t>
    </rPh>
    <phoneticPr fontId="4"/>
  </si>
  <si>
    <t>また、年金支給開始年齢の引き上げによる無年金層への配慮が望まれます。</t>
    <rPh sb="3" eb="5">
      <t>ネンキン</t>
    </rPh>
    <rPh sb="5" eb="7">
      <t>シキュウ</t>
    </rPh>
    <rPh sb="7" eb="9">
      <t>カイシ</t>
    </rPh>
    <rPh sb="9" eb="11">
      <t>ネンレイ</t>
    </rPh>
    <rPh sb="12" eb="13">
      <t>ヒ</t>
    </rPh>
    <rPh sb="14" eb="15">
      <t>ア</t>
    </rPh>
    <rPh sb="19" eb="20">
      <t>ム</t>
    </rPh>
    <rPh sb="20" eb="22">
      <t>ネンキン</t>
    </rPh>
    <rPh sb="22" eb="23">
      <t>ソウ</t>
    </rPh>
    <rPh sb="25" eb="27">
      <t>ハイリョ</t>
    </rPh>
    <rPh sb="28" eb="29">
      <t>ノゾ</t>
    </rPh>
    <phoneticPr fontId="4"/>
  </si>
  <si>
    <t>【年齢給を継続雇用対応に設計する上での配慮】</t>
    <rPh sb="1" eb="4">
      <t>ネンレイキュウ</t>
    </rPh>
    <rPh sb="5" eb="7">
      <t>ケイゾク</t>
    </rPh>
    <rPh sb="7" eb="9">
      <t>コヨウ</t>
    </rPh>
    <rPh sb="9" eb="11">
      <t>タイオウ</t>
    </rPh>
    <rPh sb="12" eb="14">
      <t>セッケイ</t>
    </rPh>
    <rPh sb="16" eb="17">
      <t>ウエ</t>
    </rPh>
    <rPh sb="19" eb="21">
      <t>ハイリョ</t>
    </rPh>
    <phoneticPr fontId="4"/>
  </si>
  <si>
    <t>【運用】</t>
    <rPh sb="1" eb="3">
      <t>ウンヨウ</t>
    </rPh>
    <phoneticPr fontId="4"/>
  </si>
  <si>
    <r>
      <t>　※職能給表の運用は、</t>
    </r>
    <r>
      <rPr>
        <u/>
        <sz val="11"/>
        <color indexed="8"/>
        <rFont val="ＭＳ Ｐゴシック"/>
        <family val="3"/>
        <charset val="128"/>
      </rPr>
      <t>仕事・役割に応じた発揮能力による運用の必要性</t>
    </r>
    <r>
      <rPr>
        <sz val="11"/>
        <color indexed="8"/>
        <rFont val="ＭＳ Ｐゴシック"/>
        <family val="3"/>
        <charset val="128"/>
      </rPr>
      <t>がさらに高まります。</t>
    </r>
    <rPh sb="2" eb="5">
      <t>ショクノウキュウ</t>
    </rPh>
    <rPh sb="5" eb="6">
      <t>ヒョウ</t>
    </rPh>
    <rPh sb="7" eb="9">
      <t>ウンヨウ</t>
    </rPh>
    <rPh sb="11" eb="13">
      <t>シゴト</t>
    </rPh>
    <rPh sb="14" eb="16">
      <t>ヤクワリ</t>
    </rPh>
    <rPh sb="17" eb="18">
      <t>オウ</t>
    </rPh>
    <rPh sb="20" eb="22">
      <t>ハッキ</t>
    </rPh>
    <rPh sb="22" eb="24">
      <t>ノウリョク</t>
    </rPh>
    <rPh sb="27" eb="29">
      <t>ウンヨウ</t>
    </rPh>
    <rPh sb="30" eb="33">
      <t>ヒツヨウセイ</t>
    </rPh>
    <rPh sb="37" eb="38">
      <t>タカ</t>
    </rPh>
    <phoneticPr fontId="4"/>
  </si>
  <si>
    <r>
      <t>継続雇用時（定年延長あるいは再雇用制度）の賃金水準は原則として</t>
    </r>
    <r>
      <rPr>
        <u/>
        <sz val="11"/>
        <color indexed="10"/>
        <rFont val="ＭＳ Ｐゴシック"/>
        <family val="3"/>
        <charset val="128"/>
      </rPr>
      <t>年齢給で調整</t>
    </r>
    <r>
      <rPr>
        <u/>
        <sz val="11"/>
        <color indexed="8"/>
        <rFont val="ＭＳ Ｐゴシック"/>
        <family val="3"/>
        <charset val="128"/>
      </rPr>
      <t>します。</t>
    </r>
    <rPh sb="6" eb="8">
      <t>テイネン</t>
    </rPh>
    <rPh sb="8" eb="10">
      <t>エンチョウ</t>
    </rPh>
    <rPh sb="14" eb="15">
      <t>サイ</t>
    </rPh>
    <rPh sb="15" eb="17">
      <t>コヨウ</t>
    </rPh>
    <rPh sb="17" eb="19">
      <t>セイド</t>
    </rPh>
    <rPh sb="23" eb="25">
      <t>スイジュン</t>
    </rPh>
    <rPh sb="26" eb="28">
      <t>ゲンソク</t>
    </rPh>
    <phoneticPr fontId="4"/>
  </si>
  <si>
    <r>
      <t>　※</t>
    </r>
    <r>
      <rPr>
        <sz val="11"/>
        <color indexed="10"/>
        <rFont val="ＭＳ Ｐゴシック"/>
        <family val="3"/>
        <charset val="128"/>
      </rPr>
      <t>職能給表</t>
    </r>
    <r>
      <rPr>
        <sz val="11"/>
        <color indexed="8"/>
        <rFont val="ＭＳ Ｐゴシック"/>
        <family val="3"/>
        <charset val="128"/>
      </rPr>
      <t>は、年齢に関係なく使用し、</t>
    </r>
    <r>
      <rPr>
        <u/>
        <sz val="11"/>
        <color indexed="10"/>
        <rFont val="ＭＳ Ｐゴシック"/>
        <family val="3"/>
        <charset val="128"/>
      </rPr>
      <t>必要に応じて個別に再格付け</t>
    </r>
    <r>
      <rPr>
        <sz val="11"/>
        <color indexed="8"/>
        <rFont val="ＭＳ Ｐゴシック"/>
        <family val="3"/>
        <charset val="128"/>
      </rPr>
      <t>をして運用します。</t>
    </r>
    <rPh sb="2" eb="5">
      <t>ショクノウキュウ</t>
    </rPh>
    <rPh sb="5" eb="6">
      <t>ヒョウ</t>
    </rPh>
    <rPh sb="8" eb="10">
      <t>ネンレイ</t>
    </rPh>
    <rPh sb="11" eb="13">
      <t>カンケイ</t>
    </rPh>
    <rPh sb="15" eb="17">
      <t>シヨウ</t>
    </rPh>
    <rPh sb="19" eb="21">
      <t>ヒツヨウ</t>
    </rPh>
    <rPh sb="22" eb="23">
      <t>オウ</t>
    </rPh>
    <rPh sb="25" eb="27">
      <t>コベツ</t>
    </rPh>
    <rPh sb="28" eb="29">
      <t>サイ</t>
    </rPh>
    <rPh sb="29" eb="30">
      <t>カク</t>
    </rPh>
    <rPh sb="30" eb="31">
      <t>ヅ</t>
    </rPh>
    <rPh sb="35" eb="37">
      <t>ウンヨウ</t>
    </rPh>
    <phoneticPr fontId="4"/>
  </si>
  <si>
    <t>標準課長のモデル賃金</t>
    <rPh sb="0" eb="2">
      <t>ヒョウジュン</t>
    </rPh>
    <rPh sb="2" eb="4">
      <t>カチョウ</t>
    </rPh>
    <rPh sb="8" eb="10">
      <t>チンギン</t>
    </rPh>
    <phoneticPr fontId="4"/>
  </si>
  <si>
    <t>１年当り</t>
    <rPh sb="1" eb="2">
      <t>ネン</t>
    </rPh>
    <rPh sb="2" eb="3">
      <t>アタ</t>
    </rPh>
    <phoneticPr fontId="4"/>
  </si>
  <si>
    <t>予算総額</t>
    <rPh sb="0" eb="2">
      <t>ヨサン</t>
    </rPh>
    <rPh sb="2" eb="4">
      <t>ソウガク</t>
    </rPh>
    <phoneticPr fontId="4"/>
  </si>
  <si>
    <t>◇予算総額は課長に昇進するモデル年齢までに配分します。次シート以降で配分して賃金表を設計します。</t>
    <rPh sb="1" eb="3">
      <t>ヨサン</t>
    </rPh>
    <rPh sb="3" eb="5">
      <t>ソウガク</t>
    </rPh>
    <rPh sb="6" eb="8">
      <t>カチョウ</t>
    </rPh>
    <rPh sb="9" eb="11">
      <t>ショウシン</t>
    </rPh>
    <rPh sb="16" eb="18">
      <t>ネンレイ</t>
    </rPh>
    <rPh sb="21" eb="23">
      <t>ハイブン</t>
    </rPh>
    <rPh sb="27" eb="28">
      <t>ジ</t>
    </rPh>
    <rPh sb="31" eb="33">
      <t>イコウ</t>
    </rPh>
    <rPh sb="34" eb="36">
      <t>ハイブン</t>
    </rPh>
    <rPh sb="38" eb="40">
      <t>チンギン</t>
    </rPh>
    <rPh sb="40" eb="41">
      <t>ヒョウ</t>
    </rPh>
    <rPh sb="42" eb="44">
      <t>セッケイ</t>
    </rPh>
    <phoneticPr fontId="4"/>
  </si>
  <si>
    <t>配分予算</t>
    <rPh sb="0" eb="2">
      <t>ハイブン</t>
    </rPh>
    <rPh sb="2" eb="4">
      <t>ヨサン</t>
    </rPh>
    <phoneticPr fontId="4"/>
  </si>
  <si>
    <t>１年当り配分</t>
    <rPh sb="1" eb="2">
      <t>ネン</t>
    </rPh>
    <rPh sb="2" eb="3">
      <t>アタ</t>
    </rPh>
    <rPh sb="4" eb="6">
      <t>ハイブン</t>
    </rPh>
    <phoneticPr fontId="4"/>
  </si>
  <si>
    <t>配分累計</t>
    <rPh sb="0" eb="2">
      <t>ハイブン</t>
    </rPh>
    <rPh sb="2" eb="4">
      <t>ルイケイ</t>
    </rPh>
    <phoneticPr fontId="4"/>
  </si>
  <si>
    <t>―</t>
    <phoneticPr fontId="4"/>
  </si>
  <si>
    <t>配分小計</t>
    <rPh sb="0" eb="2">
      <t>ハイブン</t>
    </rPh>
    <rPh sb="2" eb="3">
      <t>ショウ</t>
    </rPh>
    <rPh sb="3" eb="4">
      <t>ケイ</t>
    </rPh>
    <phoneticPr fontId="4"/>
  </si>
  <si>
    <t>　　　　　　　　　　</t>
    <phoneticPr fontId="4"/>
  </si>
  <si>
    <t>参照</t>
    <rPh sb="0" eb="2">
      <t>サンショウ</t>
    </rPh>
    <phoneticPr fontId="4"/>
  </si>
  <si>
    <t>初任職能給</t>
    <rPh sb="0" eb="2">
      <t>ショニン</t>
    </rPh>
    <rPh sb="2" eb="5">
      <t>ショクノウキュウ</t>
    </rPh>
    <phoneticPr fontId="4"/>
  </si>
  <si>
    <t>■大卒初任基本給を手入力</t>
    <rPh sb="1" eb="3">
      <t>ダイソツ</t>
    </rPh>
    <rPh sb="3" eb="5">
      <t>ショニン</t>
    </rPh>
    <rPh sb="5" eb="8">
      <t>キホンキュウ</t>
    </rPh>
    <rPh sb="9" eb="10">
      <t>テ</t>
    </rPh>
    <rPh sb="10" eb="12">
      <t>ニュウリョク</t>
    </rPh>
    <phoneticPr fontId="4"/>
  </si>
  <si>
    <t>標準者経験年数</t>
    <rPh sb="0" eb="2">
      <t>ヒョウジュン</t>
    </rPh>
    <rPh sb="2" eb="3">
      <t>シャ</t>
    </rPh>
    <rPh sb="3" eb="5">
      <t>ケイケン</t>
    </rPh>
    <rPh sb="5" eb="7">
      <t>ネンスウ</t>
    </rPh>
    <phoneticPr fontId="4"/>
  </si>
  <si>
    <t>⇔課長に昇進するとした標準経験年齢までに配分する総額です。</t>
    <rPh sb="11" eb="13">
      <t>ヒョウジュン</t>
    </rPh>
    <rPh sb="13" eb="15">
      <t>ケイケン</t>
    </rPh>
    <rPh sb="20" eb="22">
      <t>ハイブン</t>
    </rPh>
    <phoneticPr fontId="4"/>
  </si>
  <si>
    <t>青字手入力</t>
    <rPh sb="0" eb="1">
      <t>アオ</t>
    </rPh>
    <rPh sb="1" eb="2">
      <t>ジ</t>
    </rPh>
    <rPh sb="2" eb="3">
      <t>テ</t>
    </rPh>
    <rPh sb="3" eb="5">
      <t>ニュウリョク</t>
    </rPh>
    <phoneticPr fontId="4"/>
  </si>
  <si>
    <r>
      <rPr>
        <sz val="11"/>
        <color rgb="FFFF0000"/>
        <rFont val="ＭＳ ゴシック"/>
        <family val="3"/>
        <charset val="128"/>
      </rPr>
      <t>■</t>
    </r>
    <r>
      <rPr>
        <u/>
        <sz val="11"/>
        <color rgb="FFFF0000"/>
        <rFont val="ＭＳ ゴシック"/>
        <family val="3"/>
        <charset val="128"/>
      </rPr>
      <t>配分の考え方</t>
    </r>
    <rPh sb="1" eb="3">
      <t>ハイブン</t>
    </rPh>
    <rPh sb="4" eb="5">
      <t>カンガ</t>
    </rPh>
    <rPh sb="6" eb="7">
      <t>カタ</t>
    </rPh>
    <phoneticPr fontId="4"/>
  </si>
  <si>
    <t>配分累計</t>
    <rPh sb="0" eb="2">
      <t>ハイブン</t>
    </rPh>
    <rPh sb="2" eb="4">
      <t>ルイケイ</t>
    </rPh>
    <phoneticPr fontId="4"/>
  </si>
  <si>
    <t>予算と配分の差額</t>
    <rPh sb="0" eb="2">
      <t>ヨサン</t>
    </rPh>
    <rPh sb="3" eb="5">
      <t>ハイブン</t>
    </rPh>
    <rPh sb="6" eb="8">
      <t>サガク</t>
    </rPh>
    <phoneticPr fontId="4"/>
  </si>
  <si>
    <t>(1)資格等級制度フレームの設計</t>
    <phoneticPr fontId="4"/>
  </si>
  <si>
    <t>　18歳初任給、標準的に課長に昇進したとする者の年齢とモデル賃金、諸手当等を手入力して</t>
    <rPh sb="3" eb="4">
      <t>サイ</t>
    </rPh>
    <rPh sb="4" eb="7">
      <t>ショニンキュウ</t>
    </rPh>
    <rPh sb="30" eb="32">
      <t>チンギン</t>
    </rPh>
    <rPh sb="33" eb="36">
      <t>ショテアテ</t>
    </rPh>
    <rPh sb="36" eb="37">
      <t>トウ</t>
    </rPh>
    <rPh sb="38" eb="39">
      <t>テ</t>
    </rPh>
    <rPh sb="39" eb="41">
      <t>ニュウリョク</t>
    </rPh>
    <phoneticPr fontId="4"/>
  </si>
  <si>
    <t>　１年当たりの基本給ピッチを算出します。</t>
    <rPh sb="2" eb="3">
      <t>ネン</t>
    </rPh>
    <rPh sb="3" eb="4">
      <t>ア</t>
    </rPh>
    <rPh sb="14" eb="16">
      <t>サンシュツ</t>
    </rPh>
    <phoneticPr fontId="4"/>
  </si>
  <si>
    <t>　考課別の評語と昇号数を入力して、評価への反映基準を設計します。</t>
    <rPh sb="1" eb="3">
      <t>コウカ</t>
    </rPh>
    <rPh sb="3" eb="4">
      <t>ベツ</t>
    </rPh>
    <rPh sb="5" eb="7">
      <t>ヒョウゴ</t>
    </rPh>
    <rPh sb="8" eb="9">
      <t>ノボル</t>
    </rPh>
    <rPh sb="9" eb="11">
      <t>ゴウスウ</t>
    </rPh>
    <rPh sb="12" eb="14">
      <t>ニュウリョク</t>
    </rPh>
    <rPh sb="17" eb="19">
      <t>ヒョウカ</t>
    </rPh>
    <rPh sb="21" eb="23">
      <t>ハンエイ</t>
    </rPh>
    <rPh sb="23" eb="25">
      <t>キジュン</t>
    </rPh>
    <rPh sb="26" eb="28">
      <t>セッケイ</t>
    </rPh>
    <phoneticPr fontId="4"/>
  </si>
  <si>
    <t>　配分の考え方は、「1.基本ピッチ＆配分」シートの下図を参考にして下さい。</t>
    <rPh sb="1" eb="3">
      <t>ハイブン</t>
    </rPh>
    <rPh sb="4" eb="5">
      <t>カンガ</t>
    </rPh>
    <rPh sb="6" eb="7">
      <t>カタ</t>
    </rPh>
    <rPh sb="12" eb="14">
      <t>キホン</t>
    </rPh>
    <rPh sb="18" eb="20">
      <t>ハイブン</t>
    </rPh>
    <rPh sb="25" eb="27">
      <t>カズ</t>
    </rPh>
    <rPh sb="28" eb="30">
      <t>サンコウ</t>
    </rPh>
    <rPh sb="33" eb="34">
      <t>クダ</t>
    </rPh>
    <phoneticPr fontId="4"/>
  </si>
  <si>
    <t>　一覧表です。</t>
    <phoneticPr fontId="4"/>
  </si>
  <si>
    <t>　１年当りの配分予算、標準課長に昇進するまでの年数、その間に配分する予算総額の賃金項目別の</t>
    <rPh sb="2" eb="3">
      <t>ネン</t>
    </rPh>
    <rPh sb="3" eb="4">
      <t>アタ</t>
    </rPh>
    <rPh sb="6" eb="8">
      <t>ハイブン</t>
    </rPh>
    <rPh sb="8" eb="10">
      <t>ヨサン</t>
    </rPh>
    <rPh sb="11" eb="13">
      <t>ヒョウジュン</t>
    </rPh>
    <rPh sb="23" eb="25">
      <t>ネンスウ</t>
    </rPh>
    <rPh sb="28" eb="29">
      <t>カン</t>
    </rPh>
    <rPh sb="34" eb="36">
      <t>ヨサン</t>
    </rPh>
    <rPh sb="36" eb="38">
      <t>ソウガク</t>
    </rPh>
    <rPh sb="39" eb="41">
      <t>チンギン</t>
    </rPh>
    <rPh sb="41" eb="43">
      <t>コウモク</t>
    </rPh>
    <rPh sb="43" eb="44">
      <t>ベツ</t>
    </rPh>
    <phoneticPr fontId="4"/>
  </si>
  <si>
    <t>（この割合は、毎年の昇給金額とは関係しないため、それほど重要な意味は持ちません。ただし、イメージ</t>
    <rPh sb="3" eb="5">
      <t>ワリアイ</t>
    </rPh>
    <rPh sb="7" eb="9">
      <t>マイトシ</t>
    </rPh>
    <rPh sb="10" eb="12">
      <t>ショウキュウ</t>
    </rPh>
    <rPh sb="12" eb="14">
      <t>キンガク</t>
    </rPh>
    <rPh sb="16" eb="18">
      <t>カンケイ</t>
    </rPh>
    <phoneticPr fontId="4"/>
  </si>
  <si>
    <r>
      <t>次に、18歳～標準課長に昇進する年齢までの</t>
    </r>
    <r>
      <rPr>
        <u/>
        <sz val="11"/>
        <color theme="1"/>
        <rFont val="ＭＳ Ｐゴシック"/>
        <family val="3"/>
        <charset val="128"/>
      </rPr>
      <t>配分予算と配分額検証</t>
    </r>
    <r>
      <rPr>
        <sz val="11"/>
        <color theme="1"/>
        <rFont val="ＭＳ Ｐゴシック"/>
        <family val="3"/>
        <charset val="128"/>
      </rPr>
      <t>の金額が、近似値なるよう自社の</t>
    </r>
    <rPh sb="0" eb="1">
      <t>ツギ</t>
    </rPh>
    <rPh sb="5" eb="6">
      <t>サイ</t>
    </rPh>
    <rPh sb="16" eb="18">
      <t>ネンレイ</t>
    </rPh>
    <rPh sb="21" eb="23">
      <t>ハイブン</t>
    </rPh>
    <rPh sb="23" eb="25">
      <t>ヨサン</t>
    </rPh>
    <rPh sb="26" eb="28">
      <t>ハイブン</t>
    </rPh>
    <rPh sb="28" eb="29">
      <t>ガク</t>
    </rPh>
    <rPh sb="29" eb="31">
      <t>ケンショウ</t>
    </rPh>
    <rPh sb="32" eb="34">
      <t>キンガク</t>
    </rPh>
    <rPh sb="36" eb="39">
      <t>キンジチ</t>
    </rPh>
    <rPh sb="43" eb="45">
      <t>ジシャ</t>
    </rPh>
    <phoneticPr fontId="4"/>
  </si>
  <si>
    <t>標準課長到達以降の年齢は、それまでの流れを見ながら設計します（55歳以降は、一般的には逓減させ</t>
    <rPh sb="0" eb="2">
      <t>ヒョウジュン</t>
    </rPh>
    <rPh sb="2" eb="4">
      <t>カチョウ</t>
    </rPh>
    <rPh sb="4" eb="6">
      <t>トウタツ</t>
    </rPh>
    <rPh sb="9" eb="11">
      <t>ネンレイ</t>
    </rPh>
    <rPh sb="33" eb="34">
      <t>サイ</t>
    </rPh>
    <rPh sb="34" eb="36">
      <t>イコウ</t>
    </rPh>
    <rPh sb="38" eb="41">
      <t>イッパンテキ</t>
    </rPh>
    <rPh sb="43" eb="45">
      <t>テイゲン</t>
    </rPh>
    <phoneticPr fontId="4"/>
  </si>
  <si>
    <t>的には、年齢給のウエイトが高くなると年功的に、職能給のウエイトが高いと能力重視型になります。）</t>
    <rPh sb="0" eb="1">
      <t>テキ</t>
    </rPh>
    <rPh sb="4" eb="7">
      <t>ネンレイキュウ</t>
    </rPh>
    <rPh sb="13" eb="14">
      <t>タカ</t>
    </rPh>
    <rPh sb="18" eb="21">
      <t>ネンコウテキ</t>
    </rPh>
    <rPh sb="23" eb="26">
      <t>ショクノウキュウ</t>
    </rPh>
    <rPh sb="32" eb="33">
      <t>タカ</t>
    </rPh>
    <rPh sb="35" eb="37">
      <t>ノウリョク</t>
    </rPh>
    <rPh sb="37" eb="39">
      <t>ジュウシ</t>
    </rPh>
    <rPh sb="39" eb="40">
      <t>ガタ</t>
    </rPh>
    <phoneticPr fontId="4"/>
  </si>
  <si>
    <t>考えを入れながら手入力で設計します。</t>
    <rPh sb="0" eb="1">
      <t>カンガ</t>
    </rPh>
    <rPh sb="3" eb="4">
      <t>イ</t>
    </rPh>
    <rPh sb="8" eb="9">
      <t>テ</t>
    </rPh>
    <rPh sb="9" eb="11">
      <t>ニュウリョク</t>
    </rPh>
    <rPh sb="12" eb="14">
      <t>セッケイ</t>
    </rPh>
    <phoneticPr fontId="4"/>
  </si>
  <si>
    <t>ます）。</t>
    <phoneticPr fontId="4"/>
  </si>
  <si>
    <t>　習熟昇給の設計（予算配分）をします。</t>
    <rPh sb="1" eb="3">
      <t>シュウジュク</t>
    </rPh>
    <rPh sb="3" eb="5">
      <t>ショウキュウ</t>
    </rPh>
    <rPh sb="6" eb="8">
      <t>セッケイ</t>
    </rPh>
    <rPh sb="9" eb="11">
      <t>ヨサン</t>
    </rPh>
    <rPh sb="11" eb="13">
      <t>ハイブン</t>
    </rPh>
    <phoneticPr fontId="4"/>
  </si>
  <si>
    <r>
      <t>　習熟昇給は、等級が高いほど昇給が多くなるように等級ごとに割り振り、課長に昇進するとした</t>
    </r>
    <r>
      <rPr>
        <u/>
        <sz val="11"/>
        <color theme="1"/>
        <rFont val="ＭＳ Ｐゴシック"/>
        <family val="3"/>
        <charset val="128"/>
      </rPr>
      <t>モデル</t>
    </r>
    <phoneticPr fontId="4"/>
  </si>
  <si>
    <t>　手入力します。</t>
    <phoneticPr fontId="4"/>
  </si>
  <si>
    <t>　昇格昇給の設計（予算配分）をします。</t>
    <rPh sb="1" eb="3">
      <t>ショウカク</t>
    </rPh>
    <rPh sb="3" eb="5">
      <t>ショウキュウ</t>
    </rPh>
    <rPh sb="6" eb="8">
      <t>セッケイ</t>
    </rPh>
    <rPh sb="9" eb="11">
      <t>ヨサン</t>
    </rPh>
    <rPh sb="11" eb="13">
      <t>ハイブン</t>
    </rPh>
    <phoneticPr fontId="4"/>
  </si>
  <si>
    <t>　それ以降の上位等級は、管理職に位置付けられますので、下位等級より多く設定します。</t>
    <rPh sb="12" eb="14">
      <t>カンリ</t>
    </rPh>
    <rPh sb="14" eb="15">
      <t>ショク</t>
    </rPh>
    <rPh sb="16" eb="19">
      <t>イチヅ</t>
    </rPh>
    <rPh sb="27" eb="29">
      <t>カイ</t>
    </rPh>
    <rPh sb="29" eb="31">
      <t>トウキュウ</t>
    </rPh>
    <rPh sb="33" eb="34">
      <t>オオ</t>
    </rPh>
    <rPh sb="35" eb="37">
      <t>セッテイ</t>
    </rPh>
    <phoneticPr fontId="4"/>
  </si>
  <si>
    <t>　なお、高卒初任給（１８歳）と大卒初任給（２２歳）は、その差額から逆算して配分予算を算出（自動）し、</t>
    <rPh sb="4" eb="6">
      <t>コウソツ</t>
    </rPh>
    <rPh sb="6" eb="9">
      <t>ショニンキュウ</t>
    </rPh>
    <rPh sb="12" eb="13">
      <t>サイ</t>
    </rPh>
    <rPh sb="15" eb="17">
      <t>ダイソツ</t>
    </rPh>
    <rPh sb="17" eb="20">
      <t>ショニンキュウ</t>
    </rPh>
    <rPh sb="23" eb="24">
      <t>サイ</t>
    </rPh>
    <rPh sb="29" eb="31">
      <t>サガク</t>
    </rPh>
    <rPh sb="33" eb="35">
      <t>ギャクサン</t>
    </rPh>
    <rPh sb="37" eb="39">
      <t>ハイブン</t>
    </rPh>
    <rPh sb="39" eb="41">
      <t>ヨサン</t>
    </rPh>
    <rPh sb="42" eb="44">
      <t>サンシュツ</t>
    </rPh>
    <rPh sb="45" eb="47">
      <t>ジドウ</t>
    </rPh>
    <phoneticPr fontId="4"/>
  </si>
  <si>
    <t>　シートの説明に沿って行なって下さい。</t>
    <rPh sb="5" eb="7">
      <t>セツメイ</t>
    </rPh>
    <rPh sb="8" eb="9">
      <t>ソ</t>
    </rPh>
    <rPh sb="11" eb="12">
      <t>オコ</t>
    </rPh>
    <rPh sb="15" eb="16">
      <t>クダ</t>
    </rPh>
    <phoneticPr fontId="4"/>
  </si>
  <si>
    <r>
      <t>　　※</t>
    </r>
    <r>
      <rPr>
        <u/>
        <sz val="11"/>
        <color theme="1"/>
        <rFont val="ＭＳ Ｐゴシック"/>
        <family val="3"/>
        <charset val="128"/>
      </rPr>
      <t>張り出し設計時には、張り出し号俸の昇給額の支給率を入力します。</t>
    </r>
    <rPh sb="3" eb="4">
      <t>ハ</t>
    </rPh>
    <rPh sb="5" eb="6">
      <t>ダ</t>
    </rPh>
    <rPh sb="7" eb="9">
      <t>セッケイ</t>
    </rPh>
    <rPh sb="9" eb="10">
      <t>ジ</t>
    </rPh>
    <rPh sb="13" eb="14">
      <t>ハ</t>
    </rPh>
    <rPh sb="15" eb="16">
      <t>ダ</t>
    </rPh>
    <rPh sb="17" eb="19">
      <t>ゴウホウ</t>
    </rPh>
    <rPh sb="20" eb="22">
      <t>ショウキュウ</t>
    </rPh>
    <rPh sb="22" eb="23">
      <t>ガク</t>
    </rPh>
    <rPh sb="24" eb="26">
      <t>シキュウ</t>
    </rPh>
    <rPh sb="26" eb="27">
      <t>リツ</t>
    </rPh>
    <rPh sb="28" eb="30">
      <t>ニュウリョク</t>
    </rPh>
    <phoneticPr fontId="4"/>
  </si>
  <si>
    <t>標準昇号</t>
    <rPh sb="0" eb="2">
      <t>ヒョウジュン</t>
    </rPh>
    <rPh sb="2" eb="3">
      <t>ノボル</t>
    </rPh>
    <rPh sb="3" eb="4">
      <t>ゴウ</t>
    </rPh>
    <phoneticPr fontId="24"/>
  </si>
  <si>
    <t>予算差±</t>
    <rPh sb="0" eb="2">
      <t>ヨサン</t>
    </rPh>
    <rPh sb="2" eb="3">
      <t>サ</t>
    </rPh>
    <phoneticPr fontId="4"/>
  </si>
  <si>
    <t>（標準はこのセルに入力）</t>
    <rPh sb="1" eb="3">
      <t>ヒョウジュン</t>
    </rPh>
    <rPh sb="9" eb="11">
      <t>ニュウリョク</t>
    </rPh>
    <phoneticPr fontId="4"/>
  </si>
  <si>
    <t>【基本給配分概念図】</t>
    <rPh sb="1" eb="4">
      <t>キホンキュウ</t>
    </rPh>
    <rPh sb="4" eb="6">
      <t>ハイブン</t>
    </rPh>
    <rPh sb="6" eb="9">
      <t>ガイネンズ</t>
    </rPh>
    <phoneticPr fontId="4"/>
  </si>
  <si>
    <t>　先ず、資格等級制度の基本フレームを作成します。</t>
    <rPh sb="1" eb="2">
      <t>マ</t>
    </rPh>
    <rPh sb="4" eb="6">
      <t>シカク</t>
    </rPh>
    <rPh sb="6" eb="8">
      <t>トウキュウ</t>
    </rPh>
    <rPh sb="8" eb="10">
      <t>セイド</t>
    </rPh>
    <rPh sb="11" eb="13">
      <t>キホン</t>
    </rPh>
    <rPh sb="18" eb="20">
      <t>サクセイ</t>
    </rPh>
    <phoneticPr fontId="4"/>
  </si>
  <si>
    <t>　基本給ピッチ配分表に年齢給の金額と昇格昇給の金額を手入力して、習熟昇給額を計算します。</t>
    <rPh sb="1" eb="4">
      <t>キホンキュウ</t>
    </rPh>
    <rPh sb="7" eb="9">
      <t>ハイブン</t>
    </rPh>
    <rPh sb="9" eb="10">
      <t>ヒョウ</t>
    </rPh>
    <rPh sb="11" eb="14">
      <t>ネンレイキュウ</t>
    </rPh>
    <rPh sb="15" eb="17">
      <t>キンガク</t>
    </rPh>
    <rPh sb="18" eb="20">
      <t>ショウカク</t>
    </rPh>
    <rPh sb="20" eb="22">
      <t>ショウキュウ</t>
    </rPh>
    <rPh sb="23" eb="25">
      <t>キンガク</t>
    </rPh>
    <rPh sb="26" eb="27">
      <t>テ</t>
    </rPh>
    <rPh sb="27" eb="29">
      <t>ニュウリョク</t>
    </rPh>
    <rPh sb="32" eb="34">
      <t>シュウジュク</t>
    </rPh>
    <rPh sb="34" eb="36">
      <t>ショウキュウ</t>
    </rPh>
    <rPh sb="36" eb="37">
      <t>ガク</t>
    </rPh>
    <rPh sb="38" eb="40">
      <t>ケイサン</t>
    </rPh>
    <phoneticPr fontId="4"/>
  </si>
  <si>
    <t>初任基本給の年齢給割合を入力して初任年齢給を決定します（割合は自由ですが、50%-80%目安）。</t>
  </si>
  <si>
    <t>プラス・マイナスが小さくなるように配分を調整する。</t>
    <phoneticPr fontId="4"/>
  </si>
  <si>
    <t>←←←</t>
    <phoneticPr fontId="4"/>
  </si>
  <si>
    <t xml:space="preserve">※下記初任年齢給の割合は、設計上の重要な意味は持ちません。 </t>
    <phoneticPr fontId="4"/>
  </si>
  <si>
    <r>
      <t>　大卒初任</t>
    </r>
    <r>
      <rPr>
        <u/>
        <sz val="11"/>
        <color rgb="FFFF0000"/>
        <rFont val="ＭＳ Ｐゴシック"/>
        <family val="3"/>
        <charset val="128"/>
      </rPr>
      <t>基本給を手入力</t>
    </r>
    <r>
      <rPr>
        <sz val="11"/>
        <color theme="1"/>
        <rFont val="ＭＳ Ｐゴシック"/>
        <family val="3"/>
        <charset val="128"/>
      </rPr>
      <t>します。</t>
    </r>
    <rPh sb="1" eb="3">
      <t>ダイソツ</t>
    </rPh>
    <rPh sb="3" eb="5">
      <t>ショニン</t>
    </rPh>
    <rPh sb="5" eb="8">
      <t>キホンキュウ</t>
    </rPh>
    <rPh sb="9" eb="10">
      <t>テ</t>
    </rPh>
    <rPh sb="10" eb="12">
      <t>ニュウリョク</t>
    </rPh>
    <phoneticPr fontId="4"/>
  </si>
  <si>
    <r>
      <t>　</t>
    </r>
    <r>
      <rPr>
        <u/>
        <sz val="11"/>
        <color theme="1"/>
        <rFont val="ＭＳ Ｐゴシック"/>
        <family val="3"/>
        <charset val="128"/>
      </rPr>
      <t>年齢（昇進前の資格等級）</t>
    </r>
    <r>
      <rPr>
        <sz val="11"/>
        <color theme="1"/>
        <rFont val="ＭＳ Ｐゴシック"/>
        <family val="3"/>
        <charset val="128"/>
      </rPr>
      <t>までの累計が配分予算と近似値になるよう、配分累計を確認・調整しながら</t>
    </r>
    <rPh sb="16" eb="18">
      <t>ルイケイ</t>
    </rPh>
    <rPh sb="33" eb="35">
      <t>ハイブン</t>
    </rPh>
    <rPh sb="35" eb="37">
      <t>ルイケイ</t>
    </rPh>
    <rPh sb="38" eb="40">
      <t>カクニン</t>
    </rPh>
    <phoneticPr fontId="4"/>
  </si>
  <si>
    <t>　とは異なり、上位等級でもそれほど多くしないのが一般的です。</t>
    <rPh sb="3" eb="4">
      <t>コト</t>
    </rPh>
    <rPh sb="7" eb="9">
      <t>ジョウイ</t>
    </rPh>
    <rPh sb="9" eb="11">
      <t>トウキュウ</t>
    </rPh>
    <rPh sb="17" eb="18">
      <t>オオ</t>
    </rPh>
    <rPh sb="24" eb="26">
      <t>イッパン</t>
    </rPh>
    <rPh sb="26" eb="27">
      <t>テキ</t>
    </rPh>
    <phoneticPr fontId="4"/>
  </si>
  <si>
    <r>
      <t>　昇格昇給の１年当りの配分予算は、課長に昇進するとした</t>
    </r>
    <r>
      <rPr>
        <u/>
        <sz val="11"/>
        <color theme="1"/>
        <rFont val="ＭＳ Ｐゴシック"/>
        <family val="3"/>
        <charset val="128"/>
      </rPr>
      <t>モデル年齢（昇進前の資格等級）までの予算</t>
    </r>
    <rPh sb="1" eb="3">
      <t>ショウカク</t>
    </rPh>
    <rPh sb="3" eb="5">
      <t>ショウキュウ</t>
    </rPh>
    <rPh sb="7" eb="8">
      <t>ネン</t>
    </rPh>
    <rPh sb="8" eb="9">
      <t>アタ</t>
    </rPh>
    <rPh sb="11" eb="13">
      <t>ハイブン</t>
    </rPh>
    <rPh sb="13" eb="15">
      <t>ヨサン</t>
    </rPh>
    <rPh sb="45" eb="47">
      <t>ヨサン</t>
    </rPh>
    <phoneticPr fontId="4"/>
  </si>
  <si>
    <t>　です。原則 昇格昇給の額は「１年当り配分×標準経験年数」で算出します。</t>
    <rPh sb="7" eb="9">
      <t>ショウカク</t>
    </rPh>
    <rPh sb="9" eb="11">
      <t>ショウキュウ</t>
    </rPh>
    <rPh sb="12" eb="13">
      <t>ガク</t>
    </rPh>
    <rPh sb="22" eb="24">
      <t>ヒョウジュン</t>
    </rPh>
    <rPh sb="24" eb="26">
      <t>ケイケン</t>
    </rPh>
    <rPh sb="30" eb="32">
      <t>サンシュツ</t>
    </rPh>
    <phoneticPr fontId="4"/>
  </si>
  <si>
    <t>　この算出金額をそれぞれに再配分して設計します。</t>
    <rPh sb="3" eb="5">
      <t>サンシュツ</t>
    </rPh>
    <rPh sb="5" eb="7">
      <t>キンガク</t>
    </rPh>
    <rPh sb="13" eb="14">
      <t>サイ</t>
    </rPh>
    <rPh sb="14" eb="16">
      <t>ハイブン</t>
    </rPh>
    <rPh sb="18" eb="20">
      <t>セッケイ</t>
    </rPh>
    <phoneticPr fontId="4"/>
  </si>
  <si>
    <r>
      <rPr>
        <b/>
        <u/>
        <sz val="11"/>
        <color rgb="FF0000CC"/>
        <rFont val="ＭＳ ゴシック"/>
        <family val="3"/>
        <charset val="128"/>
      </rPr>
      <t>基本給ピッチ手入力</t>
    </r>
    <r>
      <rPr>
        <u/>
        <sz val="11"/>
        <rFont val="ＭＳ ゴシック"/>
        <family val="3"/>
        <charset val="128"/>
      </rPr>
      <t xml:space="preserve">
（100円単位に丸める：四捨五入・切り上げ・切捨て）</t>
    </r>
    <rPh sb="0" eb="3">
      <t>キホンキュウ</t>
    </rPh>
    <rPh sb="6" eb="7">
      <t>テ</t>
    </rPh>
    <rPh sb="7" eb="9">
      <t>ニュウリョク</t>
    </rPh>
    <rPh sb="14" eb="15">
      <t>エン</t>
    </rPh>
    <rPh sb="15" eb="17">
      <t>タンイ</t>
    </rPh>
    <rPh sb="18" eb="19">
      <t>マル</t>
    </rPh>
    <rPh sb="22" eb="26">
      <t>シシャゴニュウ</t>
    </rPh>
    <rPh sb="27" eb="28">
      <t>キ</t>
    </rPh>
    <rPh sb="29" eb="30">
      <t>ア</t>
    </rPh>
    <rPh sb="32" eb="34">
      <t>キリス</t>
    </rPh>
    <phoneticPr fontId="4"/>
  </si>
  <si>
    <t>等　　級</t>
    <rPh sb="0" eb="1">
      <t>トウ</t>
    </rPh>
    <rPh sb="3" eb="4">
      <t>キュウ</t>
    </rPh>
    <phoneticPr fontId="4"/>
  </si>
  <si>
    <t>等級設計数入力</t>
    <rPh sb="0" eb="2">
      <t>トウキュウ</t>
    </rPh>
    <rPh sb="2" eb="4">
      <t>セッケイ</t>
    </rPh>
    <rPh sb="4" eb="5">
      <t>スウ</t>
    </rPh>
    <rPh sb="5" eb="7">
      <t>ニュウリョク</t>
    </rPh>
    <phoneticPr fontId="4"/>
  </si>
  <si>
    <t>１．等級フレームの設計</t>
    <rPh sb="2" eb="4">
      <t>トウキュウ</t>
    </rPh>
    <rPh sb="9" eb="11">
      <t>セッケイ</t>
    </rPh>
    <phoneticPr fontId="4"/>
  </si>
  <si>
    <t>４．習熟昇給の配分設計</t>
    <rPh sb="2" eb="4">
      <t>シュウジュク</t>
    </rPh>
    <rPh sb="4" eb="6">
      <t>ショウキュウ</t>
    </rPh>
    <rPh sb="7" eb="9">
      <t>ハイブン</t>
    </rPh>
    <rPh sb="9" eb="11">
      <t>セッケイ</t>
    </rPh>
    <phoneticPr fontId="4"/>
  </si>
  <si>
    <t>５．昇格昇給の配分設計</t>
    <rPh sb="2" eb="4">
      <t>ショウカク</t>
    </rPh>
    <rPh sb="4" eb="6">
      <t>ショウキュウ</t>
    </rPh>
    <rPh sb="7" eb="9">
      <t>ハイブン</t>
    </rPh>
    <rPh sb="9" eb="11">
      <t>セッケイ</t>
    </rPh>
    <phoneticPr fontId="4"/>
  </si>
  <si>
    <t>６．昇給上限年数の設計</t>
    <rPh sb="2" eb="4">
      <t>ショウキュウ</t>
    </rPh>
    <rPh sb="4" eb="6">
      <t>ジョウゲン</t>
    </rPh>
    <rPh sb="6" eb="8">
      <t>ネンスウ</t>
    </rPh>
    <rPh sb="9" eb="11">
      <t>セッケイ</t>
    </rPh>
    <phoneticPr fontId="4"/>
  </si>
  <si>
    <t>(1)大卒初任基本給の設定</t>
    <rPh sb="3" eb="5">
      <t>ダイソツ</t>
    </rPh>
    <rPh sb="5" eb="7">
      <t>ショニン</t>
    </rPh>
    <rPh sb="7" eb="10">
      <t>キホンキュウ</t>
    </rPh>
    <rPh sb="11" eb="13">
      <t>セッテイ</t>
    </rPh>
    <phoneticPr fontId="4"/>
  </si>
  <si>
    <t>(2)習熟昇給の設計</t>
    <rPh sb="3" eb="5">
      <t>シュウジュク</t>
    </rPh>
    <rPh sb="5" eb="7">
      <t>ショウキュウ</t>
    </rPh>
    <rPh sb="8" eb="10">
      <t>セッケイ</t>
    </rPh>
    <phoneticPr fontId="4"/>
  </si>
  <si>
    <r>
      <rPr>
        <u/>
        <sz val="11"/>
        <rFont val="ＭＳ ゴシック"/>
        <family val="3"/>
        <charset val="128"/>
      </rPr>
      <t>参考職位と定義（９等級の例）</t>
    </r>
    <r>
      <rPr>
        <sz val="11"/>
        <rFont val="ＭＳ ゴシック"/>
        <family val="3"/>
        <charset val="128"/>
      </rPr>
      <t xml:space="preserve">
設計する等級数等に合わせて変更！</t>
    </r>
    <rPh sb="0" eb="2">
      <t>サンコウ</t>
    </rPh>
    <rPh sb="2" eb="4">
      <t>ショクイ</t>
    </rPh>
    <rPh sb="5" eb="7">
      <t>テイギ</t>
    </rPh>
    <rPh sb="9" eb="11">
      <t>トウキュウ</t>
    </rPh>
    <rPh sb="12" eb="13">
      <t>レイ</t>
    </rPh>
    <rPh sb="15" eb="17">
      <t>セッケイ</t>
    </rPh>
    <rPh sb="22" eb="23">
      <t>トウ</t>
    </rPh>
    <phoneticPr fontId="4"/>
  </si>
  <si>
    <t>２．基本給設計と配分及び考課別標語と昇号数の設計</t>
    <rPh sb="2" eb="5">
      <t>キホンキュウ</t>
    </rPh>
    <rPh sb="5" eb="7">
      <t>セッケイ</t>
    </rPh>
    <rPh sb="8" eb="10">
      <t>ハイブン</t>
    </rPh>
    <rPh sb="10" eb="11">
      <t>オヨ</t>
    </rPh>
    <rPh sb="12" eb="14">
      <t>コウカ</t>
    </rPh>
    <rPh sb="14" eb="15">
      <t>ベツ</t>
    </rPh>
    <rPh sb="15" eb="17">
      <t>ヒョウゴ</t>
    </rPh>
    <rPh sb="18" eb="19">
      <t>ショウ</t>
    </rPh>
    <rPh sb="19" eb="20">
      <t>ゴウ</t>
    </rPh>
    <rPh sb="20" eb="21">
      <t>スウ</t>
    </rPh>
    <rPh sb="22" eb="24">
      <t>セッケイ</t>
    </rPh>
    <phoneticPr fontId="4"/>
  </si>
  <si>
    <t>(1)基本給ピッチ計算</t>
    <rPh sb="3" eb="6">
      <t>キホンキュウ</t>
    </rPh>
    <rPh sb="9" eb="11">
      <t>ケイサン</t>
    </rPh>
    <phoneticPr fontId="4"/>
  </si>
  <si>
    <t>(2)基本給ピッチの配分</t>
    <rPh sb="3" eb="6">
      <t>キホンキュウ</t>
    </rPh>
    <rPh sb="10" eb="12">
      <t>ハイブン</t>
    </rPh>
    <phoneticPr fontId="4"/>
  </si>
  <si>
    <t>(3)考課別標語と昇号数の設計</t>
    <rPh sb="3" eb="5">
      <t>コウカ</t>
    </rPh>
    <rPh sb="5" eb="6">
      <t>ベツ</t>
    </rPh>
    <rPh sb="6" eb="8">
      <t>ヒョウゴ</t>
    </rPh>
    <rPh sb="9" eb="10">
      <t>ショウ</t>
    </rPh>
    <rPh sb="10" eb="11">
      <t>ゴウ</t>
    </rPh>
    <rPh sb="11" eb="12">
      <t>スウ</t>
    </rPh>
    <rPh sb="13" eb="15">
      <t>セッケイ</t>
    </rPh>
    <phoneticPr fontId="4"/>
  </si>
  <si>
    <t>■ 基本給参照表</t>
    <rPh sb="2" eb="5">
      <t>キホンキュウ</t>
    </rPh>
    <rPh sb="5" eb="7">
      <t>サンショウ</t>
    </rPh>
    <rPh sb="7" eb="8">
      <t>ヒョウ</t>
    </rPh>
    <phoneticPr fontId="4"/>
  </si>
  <si>
    <t>　　◆張り出し年数とは通常の上限年齢を超える昇給年数です（ここでは上限年数を含む）。</t>
    <rPh sb="3" eb="4">
      <t>ハ</t>
    </rPh>
    <rPh sb="5" eb="6">
      <t>ダ</t>
    </rPh>
    <rPh sb="7" eb="9">
      <t>ネンスウ</t>
    </rPh>
    <rPh sb="11" eb="13">
      <t>ツウジョウ</t>
    </rPh>
    <rPh sb="14" eb="16">
      <t>ジョウゲン</t>
    </rPh>
    <rPh sb="16" eb="18">
      <t>ネンレイ</t>
    </rPh>
    <rPh sb="19" eb="20">
      <t>コ</t>
    </rPh>
    <rPh sb="22" eb="24">
      <t>ショウキュウ</t>
    </rPh>
    <rPh sb="24" eb="26">
      <t>ネンスウ</t>
    </rPh>
    <rPh sb="33" eb="35">
      <t>ジョウゲン</t>
    </rPh>
    <rPh sb="35" eb="37">
      <t>ネンスウ</t>
    </rPh>
    <rPh sb="38" eb="39">
      <t>フク</t>
    </rPh>
    <phoneticPr fontId="4"/>
  </si>
  <si>
    <r>
      <rPr>
        <sz val="10"/>
        <color theme="1"/>
        <rFont val="ＭＳ Ｐゴシック"/>
        <family val="3"/>
        <charset val="128"/>
      </rPr>
      <t>　　　</t>
    </r>
    <r>
      <rPr>
        <u/>
        <sz val="10"/>
        <color theme="1"/>
        <rFont val="ＭＳ Ｐゴシック"/>
        <family val="3"/>
        <charset val="128"/>
      </rPr>
      <t>◆在籍者の現状を判断しながら手入力</t>
    </r>
    <rPh sb="4" eb="7">
      <t>ザイセキシャ</t>
    </rPh>
    <rPh sb="8" eb="10">
      <t>ゲンジョウ</t>
    </rPh>
    <rPh sb="11" eb="13">
      <t>ハンダン</t>
    </rPh>
    <rPh sb="17" eb="18">
      <t>テ</t>
    </rPh>
    <rPh sb="18" eb="20">
      <t>ニュウリョク</t>
    </rPh>
    <phoneticPr fontId="4"/>
  </si>
  <si>
    <t>(4)項目別配分予算（参照表）</t>
    <rPh sb="3" eb="5">
      <t>コウモク</t>
    </rPh>
    <rPh sb="5" eb="6">
      <t>ベツ</t>
    </rPh>
    <rPh sb="6" eb="8">
      <t>ハイブン</t>
    </rPh>
    <rPh sb="8" eb="10">
      <t>ヨサン</t>
    </rPh>
    <rPh sb="11" eb="13">
      <t>サンショウ</t>
    </rPh>
    <rPh sb="13" eb="14">
      <t>ヒョウ</t>
    </rPh>
    <phoneticPr fontId="4"/>
  </si>
  <si>
    <t>(1)　昇格昇給の設計</t>
    <rPh sb="4" eb="6">
      <t>ショウカク</t>
    </rPh>
    <rPh sb="6" eb="8">
      <t>ショウキュウ</t>
    </rPh>
    <rPh sb="9" eb="11">
      <t>セッケイ</t>
    </rPh>
    <phoneticPr fontId="4"/>
  </si>
  <si>
    <t>モデル賃金を算出するときは諸手当を入力1</t>
    <rPh sb="3" eb="5">
      <t>チンギン</t>
    </rPh>
    <rPh sb="6" eb="8">
      <t>サンシュツ</t>
    </rPh>
    <rPh sb="13" eb="16">
      <t>ショテアテ</t>
    </rPh>
    <rPh sb="17" eb="19">
      <t>ニュウリョク</t>
    </rPh>
    <phoneticPr fontId="24"/>
  </si>
  <si>
    <t>参照</t>
    <rPh sb="0" eb="2">
      <t>サンショウ</t>
    </rPh>
    <phoneticPr fontId="4"/>
  </si>
  <si>
    <t>＜昇格昇給額参照表＞</t>
    <rPh sb="1" eb="3">
      <t>ショウカク</t>
    </rPh>
    <rPh sb="3" eb="5">
      <t>ショウキュウ</t>
    </rPh>
    <rPh sb="5" eb="6">
      <t>ガク</t>
    </rPh>
    <rPh sb="6" eb="8">
      <t>サンショウ</t>
    </rPh>
    <rPh sb="8" eb="9">
      <t>ヒョウ</t>
    </rPh>
    <phoneticPr fontId="4"/>
  </si>
  <si>
    <t>昇格昇給額</t>
  </si>
  <si>
    <t>計算値</t>
    <rPh sb="0" eb="3">
      <t>ケイサンチ</t>
    </rPh>
    <phoneticPr fontId="4"/>
  </si>
  <si>
    <t>習熟昇給</t>
    <rPh sb="0" eb="2">
      <t>シュウジュク</t>
    </rPh>
    <rPh sb="2" eb="4">
      <t>ショウキュウ</t>
    </rPh>
    <phoneticPr fontId="4"/>
  </si>
  <si>
    <t>張り出し昇給</t>
    <rPh sb="0" eb="1">
      <t>ハ</t>
    </rPh>
    <rPh sb="2" eb="3">
      <t>ダ</t>
    </rPh>
    <rPh sb="4" eb="6">
      <t>ショウキュウ</t>
    </rPh>
    <phoneticPr fontId="4"/>
  </si>
  <si>
    <t>昇格昇給</t>
    <rPh sb="0" eb="2">
      <t>ショウカク</t>
    </rPh>
    <rPh sb="2" eb="4">
      <t>ショウキュウ</t>
    </rPh>
    <phoneticPr fontId="4"/>
  </si>
  <si>
    <t>３．年齢給設計と年齢給表</t>
    <rPh sb="2" eb="4">
      <t>ネンレイ</t>
    </rPh>
    <rPh sb="4" eb="5">
      <t>キュウ</t>
    </rPh>
    <rPh sb="5" eb="7">
      <t>セッケイ</t>
    </rPh>
    <rPh sb="8" eb="10">
      <t>ネンレイ</t>
    </rPh>
    <rPh sb="10" eb="11">
      <t>キュウ</t>
    </rPh>
    <rPh sb="11" eb="12">
      <t>ヒョウ</t>
    </rPh>
    <phoneticPr fontId="4"/>
  </si>
  <si>
    <t>７．職能給段階号俸表</t>
    <rPh sb="2" eb="5">
      <t>ショクノウキュウ</t>
    </rPh>
    <rPh sb="5" eb="7">
      <t>ダンカイ</t>
    </rPh>
    <rPh sb="7" eb="9">
      <t>ゴウホウ</t>
    </rPh>
    <rPh sb="9" eb="10">
      <t>ヒョウ</t>
    </rPh>
    <phoneticPr fontId="4"/>
  </si>
  <si>
    <t>８．モデル基本給＆モデル基準内賃金</t>
    <rPh sb="5" eb="8">
      <t>キホンキュウ</t>
    </rPh>
    <rPh sb="12" eb="15">
      <t>キジュンナイ</t>
    </rPh>
    <rPh sb="15" eb="17">
      <t>チンギン</t>
    </rPh>
    <phoneticPr fontId="24"/>
  </si>
  <si>
    <t>クリックして各シートにジャンプ</t>
    <rPh sb="6" eb="7">
      <t>カク</t>
    </rPh>
    <phoneticPr fontId="4"/>
  </si>
  <si>
    <t xml:space="preserve"> ※グラフへのリンクなし
（メニューバーから表示してください）</t>
    <phoneticPr fontId="4"/>
  </si>
  <si>
    <t>メニュー一覧</t>
    <rPh sb="4" eb="6">
      <t>イチラン</t>
    </rPh>
    <phoneticPr fontId="4"/>
  </si>
  <si>
    <t>１．資格等級フレーム</t>
    <rPh sb="2" eb="4">
      <t>シカク</t>
    </rPh>
    <rPh sb="4" eb="6">
      <t>トウキュウ</t>
    </rPh>
    <phoneticPr fontId="4"/>
  </si>
  <si>
    <t>　資格等級の数は7等級まで、8等級まで等（最大12等級まで）、規模に合わせて自由に設計して下さい。</t>
    <rPh sb="1" eb="3">
      <t>シカク</t>
    </rPh>
    <rPh sb="3" eb="5">
      <t>トウキュウ</t>
    </rPh>
    <rPh sb="6" eb="7">
      <t>スウ</t>
    </rPh>
    <rPh sb="9" eb="11">
      <t>トウキュウ</t>
    </rPh>
    <rPh sb="15" eb="17">
      <t>トウキュウ</t>
    </rPh>
    <rPh sb="19" eb="20">
      <t>トウ</t>
    </rPh>
    <rPh sb="21" eb="23">
      <t>サイダイ</t>
    </rPh>
    <rPh sb="25" eb="27">
      <t>トウキュウ</t>
    </rPh>
    <rPh sb="31" eb="33">
      <t>キボ</t>
    </rPh>
    <rPh sb="34" eb="35">
      <t>ア</t>
    </rPh>
    <rPh sb="38" eb="40">
      <t>ジユウ</t>
    </rPh>
    <rPh sb="41" eb="43">
      <t>セッケイ</t>
    </rPh>
    <rPh sb="45" eb="46">
      <t>クダ</t>
    </rPh>
    <phoneticPr fontId="4"/>
  </si>
  <si>
    <t>(1) 基本給ピッチ計算</t>
    <phoneticPr fontId="4"/>
  </si>
  <si>
    <t>(2) 基本給ピッチの配分</t>
    <rPh sb="4" eb="7">
      <t>キホンキュウ</t>
    </rPh>
    <rPh sb="11" eb="13">
      <t>ハイブン</t>
    </rPh>
    <phoneticPr fontId="4"/>
  </si>
  <si>
    <t>(3) 考課別昇号数の設計</t>
    <rPh sb="4" eb="6">
      <t>コウカ</t>
    </rPh>
    <rPh sb="6" eb="7">
      <t>ベツ</t>
    </rPh>
    <rPh sb="7" eb="8">
      <t>ノボル</t>
    </rPh>
    <rPh sb="8" eb="9">
      <t>ゴウ</t>
    </rPh>
    <rPh sb="9" eb="10">
      <t>スウ</t>
    </rPh>
    <rPh sb="11" eb="13">
      <t>セッケイ</t>
    </rPh>
    <phoneticPr fontId="4"/>
  </si>
  <si>
    <t>(4) 項目別配分予算（参照表）</t>
    <rPh sb="4" eb="6">
      <t>コウモク</t>
    </rPh>
    <rPh sb="6" eb="7">
      <t>ベツ</t>
    </rPh>
    <rPh sb="7" eb="9">
      <t>ハイブン</t>
    </rPh>
    <rPh sb="9" eb="11">
      <t>ヨサン</t>
    </rPh>
    <rPh sb="12" eb="14">
      <t>サンショウ</t>
    </rPh>
    <rPh sb="14" eb="15">
      <t>ヒョウ</t>
    </rPh>
    <phoneticPr fontId="4"/>
  </si>
  <si>
    <t>３．年齢給設計シート</t>
    <rPh sb="2" eb="5">
      <t>ネンレイキュウ</t>
    </rPh>
    <rPh sb="5" eb="7">
      <t>セッケイ</t>
    </rPh>
    <phoneticPr fontId="4"/>
  </si>
  <si>
    <t>４．習熟昇給の設計シート</t>
    <rPh sb="2" eb="4">
      <t>シュウジュク</t>
    </rPh>
    <rPh sb="4" eb="6">
      <t>ショウキュウ</t>
    </rPh>
    <rPh sb="7" eb="9">
      <t>セッケイ</t>
    </rPh>
    <phoneticPr fontId="4"/>
  </si>
  <si>
    <t>５．昇格昇給の設計シート</t>
    <rPh sb="2" eb="4">
      <t>ショウカク</t>
    </rPh>
    <rPh sb="4" eb="6">
      <t>ショウキュウ</t>
    </rPh>
    <rPh sb="7" eb="9">
      <t>セッケイ</t>
    </rPh>
    <phoneticPr fontId="4"/>
  </si>
  <si>
    <t>６．昇給上限年数の設計シート</t>
    <rPh sb="2" eb="4">
      <t>ショウキュウ</t>
    </rPh>
    <rPh sb="4" eb="6">
      <t>ジョウゲン</t>
    </rPh>
    <rPh sb="6" eb="8">
      <t>ネンスウ</t>
    </rPh>
    <rPh sb="9" eb="11">
      <t>セッケイ</t>
    </rPh>
    <phoneticPr fontId="4"/>
  </si>
  <si>
    <t>７．段階号俸表シート</t>
    <rPh sb="2" eb="4">
      <t>ダンカイ</t>
    </rPh>
    <rPh sb="4" eb="6">
      <t>ゴウホウ</t>
    </rPh>
    <rPh sb="6" eb="7">
      <t>ヒョウ</t>
    </rPh>
    <phoneticPr fontId="4"/>
  </si>
  <si>
    <t>８．モデル基本給シート</t>
    <rPh sb="5" eb="8">
      <t>キホンキュウ</t>
    </rPh>
    <phoneticPr fontId="4"/>
  </si>
  <si>
    <t>９．モデル基本給グラフシート</t>
    <rPh sb="5" eb="8">
      <t>キホンキュウ</t>
    </rPh>
    <phoneticPr fontId="4"/>
  </si>
  <si>
    <t>10．標準生計費のデータシート</t>
    <rPh sb="3" eb="5">
      <t>ヒョウジュン</t>
    </rPh>
    <rPh sb="5" eb="8">
      <t>セイケイヒ</t>
    </rPh>
    <phoneticPr fontId="4"/>
  </si>
  <si>
    <t>　　使用上の注意</t>
    <rPh sb="2" eb="5">
      <t>シヨウジョウ</t>
    </rPh>
    <rPh sb="6" eb="8">
      <t>チュウイ</t>
    </rPh>
    <phoneticPr fontId="4"/>
  </si>
  <si>
    <t>(1)昇格昇給の設計</t>
    <rPh sb="3" eb="5">
      <t>ショウカク</t>
    </rPh>
    <rPh sb="5" eb="7">
      <t>ショウキュウ</t>
    </rPh>
    <rPh sb="8" eb="10">
      <t>セッケイ</t>
    </rPh>
    <phoneticPr fontId="4"/>
  </si>
  <si>
    <t>（1)等級別の昇給上限年数と張り出し昇給年数の設計（サラリースケールの全体表）</t>
    <rPh sb="3" eb="5">
      <t>トウキュウ</t>
    </rPh>
    <rPh sb="5" eb="6">
      <t>ベツ</t>
    </rPh>
    <rPh sb="7" eb="9">
      <t>ショウキュウ</t>
    </rPh>
    <rPh sb="9" eb="11">
      <t>ジョウゲン</t>
    </rPh>
    <rPh sb="11" eb="13">
      <t>ネンスウ</t>
    </rPh>
    <rPh sb="14" eb="15">
      <t>ハ</t>
    </rPh>
    <rPh sb="16" eb="17">
      <t>ダ</t>
    </rPh>
    <rPh sb="18" eb="20">
      <t>ショウキュウ</t>
    </rPh>
    <rPh sb="20" eb="22">
      <t>ネンスウ</t>
    </rPh>
    <rPh sb="23" eb="25">
      <t>セッケイ</t>
    </rPh>
    <rPh sb="35" eb="37">
      <t>ゼンタイ</t>
    </rPh>
    <rPh sb="37" eb="38">
      <t>ヒョウ</t>
    </rPh>
    <phoneticPr fontId="4"/>
  </si>
  <si>
    <t>(1)　等級別の昇給上限年数と張り出し昇給の設計（サラリースケールの全体表）</t>
    <rPh sb="4" eb="6">
      <t>トウキュウ</t>
    </rPh>
    <rPh sb="6" eb="7">
      <t>ベツ</t>
    </rPh>
    <rPh sb="8" eb="10">
      <t>ショウキュウ</t>
    </rPh>
    <rPh sb="10" eb="12">
      <t>ジョウゲン</t>
    </rPh>
    <rPh sb="12" eb="14">
      <t>ネンスウ</t>
    </rPh>
    <rPh sb="15" eb="16">
      <t>ハ</t>
    </rPh>
    <rPh sb="17" eb="18">
      <t>ダ</t>
    </rPh>
    <rPh sb="19" eb="21">
      <t>ショウキュウ</t>
    </rPh>
    <rPh sb="22" eb="24">
      <t>セッケイ</t>
    </rPh>
    <rPh sb="36" eb="37">
      <t>ヒョウ</t>
    </rPh>
    <phoneticPr fontId="4"/>
  </si>
  <si>
    <t>上記４～６の「習熟昇給＆昇格昇給＆上限年数の設計を受けて自動的に段階号俸表が作成されます。</t>
    <rPh sb="0" eb="2">
      <t>ジョウキ</t>
    </rPh>
    <rPh sb="7" eb="9">
      <t>シュウジュク</t>
    </rPh>
    <rPh sb="9" eb="11">
      <t>ショウキュウ</t>
    </rPh>
    <rPh sb="12" eb="14">
      <t>ショウカク</t>
    </rPh>
    <rPh sb="14" eb="16">
      <t>ショウキュウ</t>
    </rPh>
    <rPh sb="17" eb="19">
      <t>ジョウゲン</t>
    </rPh>
    <rPh sb="19" eb="21">
      <t>ネンスウ</t>
    </rPh>
    <rPh sb="22" eb="24">
      <t>セッケイ</t>
    </rPh>
    <rPh sb="25" eb="26">
      <t>ウ</t>
    </rPh>
    <rPh sb="28" eb="31">
      <t>ジドウテキ</t>
    </rPh>
    <rPh sb="32" eb="34">
      <t>ダンカイ</t>
    </rPh>
    <rPh sb="34" eb="36">
      <t>ゴウホウ</t>
    </rPh>
    <rPh sb="36" eb="37">
      <t>ヒョウ</t>
    </rPh>
    <rPh sb="38" eb="40">
      <t>サクセイ</t>
    </rPh>
    <phoneticPr fontId="4"/>
  </si>
  <si>
    <t>上記１～７の設計シートを受けてモデル基本給は自動的に計算されます。</t>
    <rPh sb="18" eb="21">
      <t>キホンキュウ</t>
    </rPh>
    <rPh sb="22" eb="25">
      <t>ジドウテキ</t>
    </rPh>
    <rPh sb="26" eb="28">
      <t>ケイサン</t>
    </rPh>
    <phoneticPr fontId="4"/>
  </si>
  <si>
    <t>２．基本給設計と配分シート</t>
    <rPh sb="2" eb="5">
      <t>キホンキュウ</t>
    </rPh>
    <rPh sb="5" eb="7">
      <t>セッケイ</t>
    </rPh>
    <rPh sb="8" eb="10">
      <t>ハイブン</t>
    </rPh>
    <phoneticPr fontId="4"/>
  </si>
  <si>
    <t>年齢給の割合は、きまりはありませんが、50%～（60%）～80%程度が一般的です。</t>
    <rPh sb="0" eb="2">
      <t>ネンレイ</t>
    </rPh>
    <rPh sb="2" eb="3">
      <t>キュウ</t>
    </rPh>
    <rPh sb="4" eb="6">
      <t>ワリアイ</t>
    </rPh>
    <rPh sb="32" eb="34">
      <t>テイド</t>
    </rPh>
    <rPh sb="35" eb="38">
      <t>イッパンテキ</t>
    </rPh>
    <phoneticPr fontId="4"/>
  </si>
  <si>
    <t>　それ以降の上位等級には、下位等級の流れに沿って自由に額を設計します。ただし、次の昇格昇給</t>
    <rPh sb="39" eb="40">
      <t>ツギ</t>
    </rPh>
    <rPh sb="41" eb="43">
      <t>ショウカク</t>
    </rPh>
    <rPh sb="43" eb="45">
      <t>ショウキュウ</t>
    </rPh>
    <phoneticPr fontId="4"/>
  </si>
  <si>
    <t>賃金表（職能給・年齢給）の設計をします！</t>
    <rPh sb="0" eb="2">
      <t>チンギン</t>
    </rPh>
    <rPh sb="2" eb="3">
      <t>ヒョウ</t>
    </rPh>
    <rPh sb="4" eb="7">
      <t>ショクノウキュウ</t>
    </rPh>
    <rPh sb="8" eb="10">
      <t>ネンレイ</t>
    </rPh>
    <rPh sb="10" eb="11">
      <t>キュウ</t>
    </rPh>
    <rPh sb="13" eb="15">
      <t>セッケイ</t>
    </rPh>
    <phoneticPr fontId="4"/>
  </si>
  <si>
    <t>１年当り配分…(a)</t>
    <rPh sb="1" eb="2">
      <t>ネン</t>
    </rPh>
    <rPh sb="2" eb="3">
      <t>アタ</t>
    </rPh>
    <rPh sb="4" eb="6">
      <t>ハイブン</t>
    </rPh>
    <phoneticPr fontId="4"/>
  </si>
  <si>
    <t>年齢別標準生計費</t>
    <rPh sb="0" eb="2">
      <t>ネンレイ</t>
    </rPh>
    <rPh sb="2" eb="3">
      <t>ベツ</t>
    </rPh>
    <rPh sb="3" eb="5">
      <t>ヒョウジュン</t>
    </rPh>
    <rPh sb="5" eb="7">
      <t>セイケイ</t>
    </rPh>
    <rPh sb="7" eb="8">
      <t>ヒ</t>
    </rPh>
    <phoneticPr fontId="4"/>
  </si>
  <si>
    <t xml:space="preserve">職能給体系再設計－「賃金表」（Ver.1-6）1.06　説明 </t>
    <rPh sb="0" eb="3">
      <t>ショクノウキュウ</t>
    </rPh>
    <rPh sb="3" eb="5">
      <t>タイケイ</t>
    </rPh>
    <rPh sb="5" eb="6">
      <t>サイ</t>
    </rPh>
    <rPh sb="6" eb="8">
      <t>セッケイ</t>
    </rPh>
    <rPh sb="10" eb="12">
      <t>チンギン</t>
    </rPh>
    <rPh sb="12" eb="13">
      <t>ヒョウ</t>
    </rPh>
    <rPh sb="28" eb="30">
      <t>セツメイ</t>
    </rPh>
    <phoneticPr fontId="4"/>
  </si>
  <si>
    <t>負担費修正値
Ａ×1.318</t>
    <rPh sb="0" eb="2">
      <t>フタン</t>
    </rPh>
    <rPh sb="2" eb="3">
      <t>ヒ</t>
    </rPh>
    <rPh sb="3" eb="5">
      <t>シュウセイ</t>
    </rPh>
    <rPh sb="5" eb="6">
      <t>チ</t>
    </rPh>
    <phoneticPr fontId="2"/>
  </si>
  <si>
    <t>　下図の2025年年齢別標準生計費は、全国令和7年4月世帯別標準生計費データを、</t>
    <rPh sb="1" eb="3">
      <t>カズ</t>
    </rPh>
    <rPh sb="8" eb="9">
      <t>ネン</t>
    </rPh>
    <rPh sb="9" eb="11">
      <t>ネンレイ</t>
    </rPh>
    <rPh sb="11" eb="12">
      <t>ベツ</t>
    </rPh>
    <rPh sb="12" eb="14">
      <t>ヒョウジュン</t>
    </rPh>
    <rPh sb="14" eb="17">
      <t>セイケイヒ</t>
    </rPh>
    <rPh sb="19" eb="21">
      <t>ゼンコク</t>
    </rPh>
    <rPh sb="27" eb="29">
      <t>セタイ</t>
    </rPh>
    <rPh sb="29" eb="30">
      <t>ベツ</t>
    </rPh>
    <rPh sb="30" eb="32">
      <t>ヒョウジュン</t>
    </rPh>
    <rPh sb="32" eb="35">
      <t>セイケイヒ</t>
    </rPh>
    <phoneticPr fontId="1"/>
  </si>
  <si>
    <t>　2015年版「賃金決定のための物価と生計費資料（労務行政研究所発行）」の年齢別分布データを基に、</t>
    <rPh sb="5" eb="7">
      <t>ネンバン</t>
    </rPh>
    <rPh sb="8" eb="10">
      <t>チンギン</t>
    </rPh>
    <rPh sb="10" eb="12">
      <t>ケッテイ</t>
    </rPh>
    <rPh sb="16" eb="18">
      <t>ブッカ</t>
    </rPh>
    <rPh sb="19" eb="22">
      <t>セイケイヒ</t>
    </rPh>
    <rPh sb="22" eb="24">
      <t>シリョウ</t>
    </rPh>
    <rPh sb="37" eb="39">
      <t>ネンレイ</t>
    </rPh>
    <rPh sb="39" eb="40">
      <t>ベツ</t>
    </rPh>
    <rPh sb="40" eb="42">
      <t>ブンプ</t>
    </rPh>
    <rPh sb="46" eb="47">
      <t>モト</t>
    </rPh>
    <phoneticPr fontId="35"/>
  </si>
  <si>
    <t>　加工させていただいております。</t>
    <rPh sb="1" eb="3">
      <t>カコウ</t>
    </rPh>
    <phoneticPr fontId="1"/>
  </si>
  <si>
    <t>Ａ－2025年年齢別
標準生計費</t>
    <rPh sb="7" eb="9">
      <t>ネンレイ</t>
    </rPh>
    <rPh sb="9" eb="10">
      <t>ベツ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</si>
</sst>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0"/>
    <numFmt numFmtId="177" formatCode="0.0%"/>
    <numFmt numFmtId="178" formatCode="[$-411]ggge&quot;年&quot;m&quot;月&quot;d&quot;日&quot;;@"/>
    <numFmt numFmtId="179" formatCode="0.0_ "/>
  </numFmts>
  <fonts count="96">
    <font>
      <sz val="11"/>
      <name val="ＭＳ Ｐゴシック"/>
      <family val="3"/>
      <charset val="128"/>
    </font>
    <font>
      <sz val="11"/>
      <name val="Yu Gothic"/>
      <family val="3"/>
      <charset val="128"/>
    </font>
    <font>
      <sz val="11"/>
      <name val="Yu Gothic"/>
      <family val="3"/>
      <charset val="128"/>
    </font>
    <font>
      <sz val="11"/>
      <name val="ＭＳ Ｐゴシック"/>
      <family val="3"/>
      <charset val="128"/>
    </font>
    <font>
      <sz val="6"/>
      <name val="ＭＳ Ｐゴシック"/>
      <family val="3"/>
      <charset val="128"/>
    </font>
    <font>
      <b/>
      <sz val="16"/>
      <name val="ＭＳ ゴシック"/>
      <family val="3"/>
      <charset val="128"/>
    </font>
    <font>
      <sz val="11"/>
      <name val="ＭＳ ゴシック"/>
      <family val="3"/>
      <charset val="128"/>
    </font>
    <font>
      <sz val="14"/>
      <name val="ＭＳ ゴシック"/>
      <family val="3"/>
      <charset val="128"/>
    </font>
    <font>
      <sz val="11"/>
      <color indexed="12"/>
      <name val="ＭＳ ゴシック"/>
      <family val="3"/>
      <charset val="128"/>
    </font>
    <font>
      <b/>
      <sz val="11"/>
      <name val="ＭＳ ゴシック"/>
      <family val="3"/>
      <charset val="128"/>
    </font>
    <font>
      <sz val="11"/>
      <color indexed="8"/>
      <name val="ＭＳ ゴシック"/>
      <family val="3"/>
      <charset val="128"/>
    </font>
    <font>
      <b/>
      <sz val="11"/>
      <color indexed="8"/>
      <name val="ＭＳ ゴシック"/>
      <family val="3"/>
      <charset val="128"/>
    </font>
    <font>
      <sz val="12"/>
      <name val="ＭＳ ゴシック"/>
      <family val="3"/>
      <charset val="128"/>
    </font>
    <font>
      <sz val="11"/>
      <color indexed="48"/>
      <name val="ＭＳ ゴシック"/>
      <family val="3"/>
      <charset val="128"/>
    </font>
    <font>
      <b/>
      <sz val="14"/>
      <name val="ＭＳ ゴシック"/>
      <family val="3"/>
      <charset val="128"/>
    </font>
    <font>
      <sz val="10"/>
      <name val="ＭＳ ゴシック"/>
      <family val="3"/>
      <charset val="128"/>
    </font>
    <font>
      <sz val="10.5"/>
      <name val="ＭＳ 明朝"/>
      <family val="1"/>
      <charset val="128"/>
    </font>
    <font>
      <sz val="10"/>
      <name val="ＭＳ Ｐゴシック"/>
      <family val="3"/>
      <charset val="128"/>
    </font>
    <font>
      <b/>
      <sz val="16"/>
      <name val="ＭＳ Ｐゴシック"/>
      <family val="3"/>
      <charset val="128"/>
    </font>
    <font>
      <b/>
      <u/>
      <sz val="16"/>
      <name val="ＭＳ ゴシック"/>
      <family val="3"/>
      <charset val="128"/>
    </font>
    <font>
      <sz val="9"/>
      <name val="ＭＳ ゴシック"/>
      <family val="3"/>
      <charset val="128"/>
    </font>
    <font>
      <sz val="10.5"/>
      <color indexed="8"/>
      <name val="ＭＳ ゴシック"/>
      <family val="3"/>
      <charset val="128"/>
    </font>
    <font>
      <u/>
      <sz val="11"/>
      <name val="ＭＳ ゴシック"/>
      <family val="3"/>
      <charset val="128"/>
    </font>
    <font>
      <sz val="10"/>
      <color indexed="12"/>
      <name val="ＭＳ ゴシック"/>
      <family val="3"/>
      <charset val="128"/>
    </font>
    <font>
      <sz val="6"/>
      <name val="ＭＳ 明朝"/>
      <family val="1"/>
      <charset val="128"/>
    </font>
    <font>
      <b/>
      <sz val="14"/>
      <color indexed="8"/>
      <name val="ＭＳ ゴシック"/>
      <family val="3"/>
      <charset val="128"/>
    </font>
    <font>
      <b/>
      <sz val="11"/>
      <color indexed="10"/>
      <name val="ＭＳ Ｐゴシック"/>
      <family val="3"/>
      <charset val="128"/>
    </font>
    <font>
      <b/>
      <u/>
      <sz val="12"/>
      <name val="ＭＳ Ｐゴシック"/>
      <family val="3"/>
      <charset val="128"/>
    </font>
    <font>
      <sz val="11"/>
      <color indexed="12"/>
      <name val="ＭＳ Ｐゴシック"/>
      <family val="3"/>
      <charset val="128"/>
    </font>
    <font>
      <b/>
      <sz val="11"/>
      <color indexed="10"/>
      <name val="ＭＳ ゴシック"/>
      <family val="3"/>
      <charset val="128"/>
    </font>
    <font>
      <sz val="10"/>
      <color indexed="10"/>
      <name val="ＭＳ ゴシック"/>
      <family val="3"/>
      <charset val="128"/>
    </font>
    <font>
      <b/>
      <sz val="11"/>
      <color indexed="12"/>
      <name val="ＭＳ Ｐゴシック"/>
      <family val="3"/>
      <charset val="128"/>
    </font>
    <font>
      <b/>
      <u/>
      <sz val="12"/>
      <color indexed="10"/>
      <name val="ＭＳ Ｐゴシック"/>
      <family val="3"/>
      <charset val="128"/>
    </font>
    <font>
      <b/>
      <u/>
      <sz val="11"/>
      <color indexed="10"/>
      <name val="ＭＳ Ｐゴシック"/>
      <family val="3"/>
      <charset val="128"/>
    </font>
    <font>
      <b/>
      <sz val="11"/>
      <color indexed="8"/>
      <name val="ＭＳ 明朝"/>
      <family val="1"/>
      <charset val="128"/>
    </font>
    <font>
      <u/>
      <sz val="14"/>
      <color indexed="12"/>
      <name val="ＭＳ ゴシック"/>
      <family val="3"/>
      <charset val="128"/>
    </font>
    <font>
      <u/>
      <sz val="11"/>
      <color indexed="10"/>
      <name val="ＭＳ ゴシック"/>
      <family val="3"/>
      <charset val="128"/>
    </font>
    <font>
      <sz val="11"/>
      <color indexed="8"/>
      <name val="ＭＳ Ｐゴシック"/>
      <family val="3"/>
      <charset val="128"/>
    </font>
    <font>
      <u/>
      <sz val="10"/>
      <color indexed="10"/>
      <name val="ＭＳ Ｐゴシック"/>
      <family val="3"/>
      <charset val="128"/>
    </font>
    <font>
      <u/>
      <sz val="10"/>
      <color indexed="10"/>
      <name val="ＭＳ ゴシック"/>
      <family val="3"/>
      <charset val="128"/>
    </font>
    <font>
      <sz val="10"/>
      <color indexed="8"/>
      <name val="ＭＳ ゴシック"/>
      <family val="3"/>
      <charset val="128"/>
    </font>
    <font>
      <u/>
      <sz val="10"/>
      <name val="ＭＳ 明朝"/>
      <family val="1"/>
      <charset val="128"/>
    </font>
    <font>
      <sz val="11"/>
      <color indexed="10"/>
      <name val="ＭＳ Ｐゴシック"/>
      <family val="3"/>
      <charset val="128"/>
    </font>
    <font>
      <sz val="12"/>
      <color indexed="8"/>
      <name val="ＭＳ ゴシック"/>
      <family val="3"/>
      <charset val="128"/>
    </font>
    <font>
      <u/>
      <sz val="11"/>
      <color indexed="12"/>
      <name val="ＭＳ ゴシック"/>
      <family val="3"/>
      <charset val="128"/>
    </font>
    <font>
      <b/>
      <sz val="12"/>
      <color indexed="8"/>
      <name val="ＭＳ ゴシック"/>
      <family val="3"/>
      <charset val="128"/>
    </font>
    <font>
      <b/>
      <sz val="12"/>
      <color indexed="12"/>
      <name val="ＭＳ ゴシック"/>
      <family val="3"/>
      <charset val="128"/>
    </font>
    <font>
      <u/>
      <sz val="12"/>
      <name val="ＭＳ ゴシック"/>
      <family val="3"/>
      <charset val="128"/>
    </font>
    <font>
      <b/>
      <sz val="10"/>
      <name val="ＭＳ ゴシック"/>
      <family val="3"/>
      <charset val="128"/>
    </font>
    <font>
      <b/>
      <sz val="12"/>
      <name val="ＭＳ ゴシック"/>
      <family val="3"/>
      <charset val="128"/>
    </font>
    <font>
      <u/>
      <sz val="11"/>
      <color indexed="10"/>
      <name val="ＭＳ Ｐゴシック"/>
      <family val="3"/>
      <charset val="128"/>
    </font>
    <font>
      <u/>
      <sz val="11"/>
      <color indexed="8"/>
      <name val="ＭＳ Ｐゴシック"/>
      <family val="3"/>
      <charset val="128"/>
    </font>
    <font>
      <sz val="11"/>
      <color rgb="FFFF0000"/>
      <name val="ＭＳ ゴシック"/>
      <family val="3"/>
      <charset val="128"/>
    </font>
    <font>
      <sz val="10"/>
      <color rgb="FFFF0000"/>
      <name val="ＭＳ ゴシック"/>
      <family val="3"/>
      <charset val="128"/>
    </font>
    <font>
      <b/>
      <u/>
      <sz val="12"/>
      <color rgb="FFFF0000"/>
      <name val="ＭＳ ゴシック"/>
      <family val="3"/>
      <charset val="128"/>
    </font>
    <font>
      <u/>
      <sz val="10"/>
      <color theme="1"/>
      <name val="ＭＳ ゴシック"/>
      <family val="3"/>
      <charset val="128"/>
    </font>
    <font>
      <b/>
      <sz val="11"/>
      <color theme="1"/>
      <name val="ＭＳ Ｐゴシック"/>
      <family val="3"/>
      <charset val="128"/>
    </font>
    <font>
      <sz val="11"/>
      <color theme="1"/>
      <name val="ＭＳ Ｐゴシック"/>
      <family val="3"/>
      <charset val="128"/>
    </font>
    <font>
      <b/>
      <sz val="12"/>
      <color rgb="FFFF0000"/>
      <name val="ＭＳ ゴシック"/>
      <family val="3"/>
      <charset val="128"/>
    </font>
    <font>
      <b/>
      <sz val="11"/>
      <color theme="1"/>
      <name val="ＭＳ ゴシック"/>
      <family val="3"/>
      <charset val="128"/>
    </font>
    <font>
      <sz val="11"/>
      <color theme="1"/>
      <name val="ＭＳ ゴシック"/>
      <family val="3"/>
      <charset val="128"/>
    </font>
    <font>
      <sz val="11"/>
      <color rgb="FF0000CC"/>
      <name val="ＭＳ ゴシック"/>
      <family val="3"/>
      <charset val="128"/>
    </font>
    <font>
      <u/>
      <sz val="11"/>
      <color rgb="FF0000CC"/>
      <name val="ＭＳ ゴシック"/>
      <family val="3"/>
      <charset val="128"/>
    </font>
    <font>
      <u/>
      <sz val="11"/>
      <color rgb="FFFF0000"/>
      <name val="ＭＳ ゴシック"/>
      <family val="3"/>
      <charset val="128"/>
    </font>
    <font>
      <b/>
      <u/>
      <sz val="11"/>
      <color rgb="FF0000CC"/>
      <name val="ＭＳ ゴシック"/>
      <family val="3"/>
      <charset val="128"/>
    </font>
    <font>
      <sz val="10"/>
      <color theme="1"/>
      <name val="ＭＳ ゴシック"/>
      <family val="3"/>
      <charset val="128"/>
    </font>
    <font>
      <b/>
      <sz val="11"/>
      <color rgb="FF0000CC"/>
      <name val="ＭＳ ゴシック"/>
      <family val="3"/>
      <charset val="128"/>
    </font>
    <font>
      <u/>
      <sz val="11"/>
      <color theme="1"/>
      <name val="ＭＳ ゴシック"/>
      <family val="3"/>
      <charset val="128"/>
    </font>
    <font>
      <sz val="10"/>
      <color rgb="FF0000CC"/>
      <name val="ＭＳ ゴシック"/>
      <family val="3"/>
      <charset val="128"/>
    </font>
    <font>
      <sz val="11"/>
      <color rgb="FF0000CC"/>
      <name val="ＭＳ Ｐゴシック"/>
      <family val="3"/>
      <charset val="128"/>
    </font>
    <font>
      <b/>
      <u/>
      <sz val="12"/>
      <color rgb="FF0000CC"/>
      <name val="ＭＳ ゴシック"/>
      <family val="3"/>
      <charset val="128"/>
    </font>
    <font>
      <sz val="12"/>
      <color rgb="FF0000CC"/>
      <name val="ＭＳ ゴシック"/>
      <family val="3"/>
      <charset val="128"/>
    </font>
    <font>
      <sz val="10"/>
      <color rgb="FF0000CC"/>
      <name val="ＭＳ Ｐゴシック"/>
      <family val="3"/>
      <charset val="128"/>
    </font>
    <font>
      <u/>
      <sz val="11"/>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theme="1"/>
      <name val="ＭＳ Ｐゴシック"/>
      <family val="3"/>
      <charset val="128"/>
    </font>
    <font>
      <sz val="12"/>
      <color theme="1"/>
      <name val="ＭＳ ゴシック"/>
      <family val="3"/>
      <charset val="128"/>
    </font>
    <font>
      <sz val="9"/>
      <color rgb="FFFF0000"/>
      <name val="ＭＳ ゴシック"/>
      <family val="3"/>
      <charset val="128"/>
    </font>
    <font>
      <b/>
      <sz val="11"/>
      <color rgb="FFFF0000"/>
      <name val="ＭＳ ゴシック"/>
      <family val="3"/>
      <charset val="128"/>
    </font>
    <font>
      <b/>
      <sz val="12"/>
      <color rgb="FF0000CC"/>
      <name val="ＭＳ ゴシック"/>
      <family val="3"/>
      <charset val="128"/>
    </font>
    <font>
      <u/>
      <sz val="11"/>
      <color rgb="FF000000"/>
      <name val="ＭＳ Ｐゴシック"/>
      <family val="3"/>
      <charset val="128"/>
    </font>
    <font>
      <sz val="11"/>
      <color rgb="FF000000"/>
      <name val="ＭＳ Ｐゴシック"/>
      <family val="3"/>
      <charset val="128"/>
    </font>
    <font>
      <u/>
      <sz val="11"/>
      <color rgb="FF0000CC"/>
      <name val="ＭＳ Ｐゴシック"/>
      <family val="3"/>
      <charset val="128"/>
    </font>
    <font>
      <b/>
      <sz val="14"/>
      <color indexed="12"/>
      <name val="ＭＳ Ｐゴシック"/>
      <family val="3"/>
      <charset val="128"/>
    </font>
    <font>
      <b/>
      <u/>
      <sz val="14"/>
      <color rgb="FF0000CC"/>
      <name val="ＭＳ Ｐゴシック"/>
      <family val="3"/>
      <charset val="128"/>
    </font>
    <font>
      <sz val="12"/>
      <color indexed="12"/>
      <name val="ＭＳ ゴシック"/>
      <family val="3"/>
      <charset val="128"/>
    </font>
    <font>
      <b/>
      <sz val="12"/>
      <color theme="1"/>
      <name val="ＭＳ ゴシック"/>
      <family val="3"/>
      <charset val="128"/>
    </font>
    <font>
      <b/>
      <u/>
      <sz val="12"/>
      <color theme="1"/>
      <name val="ＭＳ ゴシック"/>
      <family val="3"/>
      <charset val="128"/>
    </font>
    <font>
      <u/>
      <sz val="10"/>
      <color theme="1"/>
      <name val="ＭＳ Ｐゴシック"/>
      <family val="3"/>
      <charset val="128"/>
    </font>
    <font>
      <sz val="10"/>
      <color theme="1"/>
      <name val="ＭＳ Ｐゴシック"/>
      <family val="3"/>
      <charset val="128"/>
    </font>
    <font>
      <b/>
      <u/>
      <sz val="12"/>
      <name val="ＭＳ ゴシック"/>
      <family val="3"/>
      <charset val="128"/>
    </font>
    <font>
      <b/>
      <u/>
      <sz val="14"/>
      <color theme="0"/>
      <name val="ＭＳ Ｐゴシック"/>
      <family val="3"/>
      <charset val="128"/>
    </font>
    <font>
      <b/>
      <u/>
      <sz val="10"/>
      <color theme="1"/>
      <name val="ＭＳ Ｐゴシック"/>
      <family val="3"/>
      <charset val="128"/>
    </font>
    <font>
      <b/>
      <u/>
      <sz val="16"/>
      <color rgb="FF0000CC"/>
      <name val="ＭＳ Ｐゴシック"/>
      <family val="3"/>
      <charset val="128"/>
    </font>
    <font>
      <sz val="12"/>
      <name val="ＭＳ Ｐゴシック"/>
      <family val="3"/>
      <charset val="128"/>
    </font>
  </fonts>
  <fills count="17">
    <fill>
      <patternFill patternType="none"/>
    </fill>
    <fill>
      <patternFill patternType="gray125"/>
    </fill>
    <fill>
      <patternFill patternType="solid">
        <fgColor indexed="15"/>
        <bgColor indexed="64"/>
      </patternFill>
    </fill>
    <fill>
      <patternFill patternType="solid">
        <fgColor indexed="43"/>
        <bgColor indexed="64"/>
      </patternFill>
    </fill>
    <fill>
      <patternFill patternType="solid">
        <fgColor indexed="1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66FFFF"/>
        <bgColor indexed="64"/>
      </patternFill>
    </fill>
    <fill>
      <patternFill patternType="solid">
        <fgColor theme="3" tint="0.79998168889431442"/>
        <bgColor indexed="64"/>
      </patternFill>
    </fill>
    <fill>
      <patternFill patternType="solid">
        <fgColor rgb="FFF7F7F7"/>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00CC"/>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medium">
        <color indexed="64"/>
      </left>
      <right style="medium">
        <color indexed="64"/>
      </right>
      <top style="thin">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s>
  <cellStyleXfs count="4">
    <xf numFmtId="0" fontId="0"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cellStyleXfs>
  <cellXfs count="439">
    <xf numFmtId="0" fontId="0" fillId="0" borderId="0" xfId="0">
      <alignment vertical="center"/>
    </xf>
    <xf numFmtId="0" fontId="6" fillId="0" borderId="0" xfId="0" applyFont="1">
      <alignment vertical="center"/>
    </xf>
    <xf numFmtId="0" fontId="10" fillId="0" borderId="0" xfId="0" applyFont="1">
      <alignment vertical="center"/>
    </xf>
    <xf numFmtId="0" fontId="30" fillId="0" borderId="0" xfId="0" applyFont="1" applyAlignment="1" applyProtection="1">
      <alignment horizontal="center" vertical="center"/>
      <protection hidden="1"/>
    </xf>
    <xf numFmtId="0" fontId="6" fillId="0" borderId="0" xfId="0" applyFont="1" applyAlignment="1" applyProtection="1">
      <alignment horizontal="center" vertical="center"/>
      <protection hidden="1"/>
    </xf>
    <xf numFmtId="0" fontId="6" fillId="0" borderId="0" xfId="0" applyFont="1" applyProtection="1">
      <alignment vertical="center"/>
      <protection hidden="1"/>
    </xf>
    <xf numFmtId="0" fontId="6" fillId="2" borderId="0" xfId="0" applyFont="1" applyFill="1" applyAlignment="1" applyProtection="1">
      <alignment horizontal="center" vertical="center"/>
      <protection hidden="1"/>
    </xf>
    <xf numFmtId="0" fontId="5" fillId="0" borderId="0" xfId="3" applyFont="1" applyProtection="1">
      <protection hidden="1"/>
    </xf>
    <xf numFmtId="0" fontId="6" fillId="0" borderId="0" xfId="3" applyFont="1" applyProtection="1">
      <protection hidden="1"/>
    </xf>
    <xf numFmtId="0" fontId="8" fillId="0" borderId="0" xfId="3" applyFont="1" applyAlignment="1" applyProtection="1">
      <alignment horizontal="right" vertical="center"/>
      <protection hidden="1"/>
    </xf>
    <xf numFmtId="0" fontId="8" fillId="0" borderId="0" xfId="3" applyFont="1" applyAlignment="1" applyProtection="1">
      <alignment horizontal="right"/>
      <protection hidden="1"/>
    </xf>
    <xf numFmtId="0" fontId="6" fillId="0" borderId="0" xfId="3" applyFont="1" applyAlignment="1" applyProtection="1">
      <alignment horizontal="center" vertical="center" wrapText="1"/>
      <protection hidden="1"/>
    </xf>
    <xf numFmtId="0" fontId="6" fillId="0" borderId="0" xfId="3" applyFont="1" applyAlignment="1" applyProtection="1">
      <alignment vertical="center" wrapText="1"/>
      <protection hidden="1"/>
    </xf>
    <xf numFmtId="38" fontId="9" fillId="0" borderId="0" xfId="3" applyNumberFormat="1" applyFont="1" applyAlignment="1" applyProtection="1">
      <alignment horizontal="center"/>
      <protection hidden="1"/>
    </xf>
    <xf numFmtId="176" fontId="6" fillId="0" borderId="0" xfId="3" applyNumberFormat="1" applyFont="1" applyAlignment="1" applyProtection="1">
      <alignment horizontal="center"/>
      <protection hidden="1"/>
    </xf>
    <xf numFmtId="0" fontId="7" fillId="0" borderId="0" xfId="3" applyFont="1" applyProtection="1">
      <protection hidden="1"/>
    </xf>
    <xf numFmtId="0" fontId="14" fillId="0" borderId="0" xfId="0" applyFont="1" applyProtection="1">
      <alignment vertical="center"/>
      <protection hidden="1"/>
    </xf>
    <xf numFmtId="0" fontId="5" fillId="0" borderId="0" xfId="0" applyFont="1" applyProtection="1">
      <alignment vertical="center"/>
      <protection hidden="1"/>
    </xf>
    <xf numFmtId="0" fontId="6" fillId="2" borderId="1" xfId="0" applyFont="1" applyFill="1" applyBorder="1" applyAlignment="1" applyProtection="1">
      <alignment horizontal="center" vertical="center"/>
      <protection hidden="1"/>
    </xf>
    <xf numFmtId="0" fontId="6" fillId="2" borderId="1" xfId="0" applyFont="1" applyFill="1" applyBorder="1" applyAlignment="1" applyProtection="1">
      <alignment horizontal="center"/>
      <protection hidden="1"/>
    </xf>
    <xf numFmtId="0" fontId="14" fillId="0" borderId="0" xfId="3" applyFont="1" applyProtection="1">
      <protection hidden="1"/>
    </xf>
    <xf numFmtId="0" fontId="0" fillId="0" borderId="0" xfId="0" applyProtection="1">
      <alignment vertical="center"/>
      <protection hidden="1"/>
    </xf>
    <xf numFmtId="0" fontId="16" fillId="0" borderId="0" xfId="0" applyFont="1" applyAlignment="1" applyProtection="1">
      <alignment horizontal="justify" vertical="center"/>
      <protection hidden="1"/>
    </xf>
    <xf numFmtId="38" fontId="6" fillId="0" borderId="0" xfId="2" applyFont="1" applyProtection="1">
      <alignment vertical="center"/>
      <protection hidden="1"/>
    </xf>
    <xf numFmtId="0" fontId="37" fillId="0" borderId="0" xfId="0" applyFont="1">
      <alignment vertical="center"/>
    </xf>
    <xf numFmtId="0" fontId="0" fillId="0" borderId="0" xfId="0" applyAlignment="1" applyProtection="1">
      <alignment horizontal="left" vertical="top"/>
      <protection hidden="1"/>
    </xf>
    <xf numFmtId="0" fontId="31" fillId="0" borderId="0" xfId="0" applyFont="1" applyAlignment="1" applyProtection="1">
      <alignment horizontal="left"/>
      <protection hidden="1"/>
    </xf>
    <xf numFmtId="0" fontId="22" fillId="0" borderId="0" xfId="0" applyFont="1" applyProtection="1">
      <alignment vertical="center"/>
      <protection hidden="1"/>
    </xf>
    <xf numFmtId="0" fontId="36" fillId="0" borderId="0" xfId="0" applyFont="1" applyProtection="1">
      <alignment vertical="center"/>
      <protection hidden="1"/>
    </xf>
    <xf numFmtId="0" fontId="39" fillId="0" borderId="0" xfId="0" applyFont="1" applyProtection="1">
      <alignment vertical="center"/>
      <protection hidden="1"/>
    </xf>
    <xf numFmtId="0" fontId="38" fillId="0" borderId="0" xfId="0" applyFont="1" applyAlignment="1" applyProtection="1">
      <protection hidden="1"/>
    </xf>
    <xf numFmtId="0" fontId="20" fillId="0" borderId="0" xfId="0" applyFont="1" applyAlignment="1" applyProtection="1">
      <alignment horizontal="center" vertical="center"/>
      <protection hidden="1"/>
    </xf>
    <xf numFmtId="0" fontId="19" fillId="0" borderId="0" xfId="0" applyFont="1" applyAlignment="1" applyProtection="1">
      <protection hidden="1"/>
    </xf>
    <xf numFmtId="0" fontId="19" fillId="0" borderId="0" xfId="0" applyFont="1" applyAlignment="1" applyProtection="1">
      <alignment horizontal="left"/>
      <protection hidden="1"/>
    </xf>
    <xf numFmtId="0" fontId="20" fillId="0" borderId="0" xfId="0" applyFont="1" applyAlignment="1" applyProtection="1">
      <alignment horizontal="center"/>
      <protection hidden="1"/>
    </xf>
    <xf numFmtId="38" fontId="20" fillId="0" borderId="0" xfId="2" applyFont="1" applyBorder="1" applyAlignment="1" applyProtection="1">
      <alignment horizontal="center"/>
      <protection hidden="1"/>
    </xf>
    <xf numFmtId="0" fontId="6" fillId="0" borderId="0" xfId="3" applyFont="1" applyAlignment="1" applyProtection="1">
      <alignment horizontal="left"/>
      <protection hidden="1"/>
    </xf>
    <xf numFmtId="0" fontId="6" fillId="0" borderId="0" xfId="3" applyFont="1" applyAlignment="1" applyProtection="1">
      <alignment horizontal="center" vertical="center"/>
      <protection hidden="1"/>
    </xf>
    <xf numFmtId="0" fontId="6" fillId="0" borderId="0" xfId="0" applyFont="1" applyAlignment="1" applyProtection="1">
      <alignment horizontal="center"/>
      <protection hidden="1"/>
    </xf>
    <xf numFmtId="0" fontId="25" fillId="0" borderId="0" xfId="0" applyFont="1" applyAlignment="1" applyProtection="1">
      <alignment horizontal="left" vertical="center"/>
      <protection hidden="1"/>
    </xf>
    <xf numFmtId="0" fontId="22" fillId="0" borderId="0" xfId="0" applyFont="1" applyAlignment="1" applyProtection="1">
      <alignment horizontal="center" vertical="center"/>
      <protection hidden="1"/>
    </xf>
    <xf numFmtId="0" fontId="8" fillId="0" borderId="0" xfId="0" applyFont="1" applyAlignment="1" applyProtection="1">
      <alignment horizontal="left" vertical="center"/>
      <protection hidden="1"/>
    </xf>
    <xf numFmtId="0" fontId="6" fillId="0" borderId="0" xfId="0" applyFont="1" applyAlignment="1" applyProtection="1">
      <alignment horizontal="left" vertical="center"/>
      <protection hidden="1"/>
    </xf>
    <xf numFmtId="0" fontId="10" fillId="0" borderId="0" xfId="0" applyFont="1" applyProtection="1">
      <alignment vertical="center"/>
      <protection hidden="1"/>
    </xf>
    <xf numFmtId="37" fontId="6" fillId="3" borderId="1" xfId="0" applyNumberFormat="1" applyFont="1" applyFill="1" applyBorder="1" applyProtection="1">
      <alignment vertical="center"/>
      <protection hidden="1"/>
    </xf>
    <xf numFmtId="37" fontId="6" fillId="3" borderId="6" xfId="0" applyNumberFormat="1" applyFont="1" applyFill="1" applyBorder="1" applyProtection="1">
      <alignment vertical="center"/>
      <protection hidden="1"/>
    </xf>
    <xf numFmtId="38" fontId="8" fillId="0" borderId="1" xfId="2" applyFont="1" applyFill="1" applyBorder="1" applyAlignment="1" applyProtection="1">
      <alignment horizontal="right" vertical="center"/>
      <protection locked="0"/>
    </xf>
    <xf numFmtId="0" fontId="6" fillId="0" borderId="0" xfId="0" quotePrefix="1" applyFont="1" applyAlignment="1" applyProtection="1">
      <alignment horizontal="left"/>
      <protection hidden="1"/>
    </xf>
    <xf numFmtId="55" fontId="0" fillId="0" borderId="0" xfId="0" applyNumberFormat="1" applyProtection="1">
      <alignment vertical="center"/>
      <protection hidden="1"/>
    </xf>
    <xf numFmtId="0" fontId="39" fillId="0" borderId="0" xfId="0" applyFont="1" applyAlignment="1" applyProtection="1">
      <alignment horizontal="center" vertical="center"/>
      <protection hidden="1"/>
    </xf>
    <xf numFmtId="0" fontId="6" fillId="0" borderId="0" xfId="3" applyFont="1" applyAlignment="1" applyProtection="1">
      <alignment horizontal="center"/>
      <protection hidden="1"/>
    </xf>
    <xf numFmtId="0" fontId="52" fillId="0" borderId="0" xfId="0" applyFont="1" applyProtection="1">
      <alignment vertical="center"/>
      <protection hidden="1"/>
    </xf>
    <xf numFmtId="0" fontId="6" fillId="5" borderId="1" xfId="0" applyFont="1" applyFill="1" applyBorder="1" applyAlignment="1" applyProtection="1">
      <alignment horizontal="center" vertical="center"/>
      <protection hidden="1"/>
    </xf>
    <xf numFmtId="0" fontId="53" fillId="0" borderId="0" xfId="0" applyFont="1" applyProtection="1">
      <alignment vertical="center"/>
      <protection hidden="1"/>
    </xf>
    <xf numFmtId="0" fontId="12" fillId="0" borderId="0" xfId="0" applyFont="1" applyProtection="1">
      <alignment vertical="center"/>
      <protection hidden="1"/>
    </xf>
    <xf numFmtId="38" fontId="6" fillId="0" borderId="0" xfId="2" applyFont="1" applyBorder="1" applyAlignment="1" applyProtection="1">
      <protection hidden="1"/>
    </xf>
    <xf numFmtId="0" fontId="54" fillId="0" borderId="0" xfId="0" applyFont="1" applyAlignment="1" applyProtection="1">
      <protection hidden="1"/>
    </xf>
    <xf numFmtId="0" fontId="55" fillId="0" borderId="0" xfId="0" applyFont="1" applyAlignment="1" applyProtection="1">
      <alignment horizontal="right" vertical="center"/>
      <protection hidden="1"/>
    </xf>
    <xf numFmtId="0" fontId="55" fillId="0" borderId="0" xfId="0" applyFont="1" applyAlignment="1" applyProtection="1">
      <alignment horizontal="center" vertical="center"/>
      <protection hidden="1"/>
    </xf>
    <xf numFmtId="38" fontId="55" fillId="0" borderId="0" xfId="2" applyFont="1" applyAlignment="1" applyProtection="1">
      <alignment horizontal="center" vertical="center"/>
      <protection hidden="1"/>
    </xf>
    <xf numFmtId="0" fontId="22" fillId="0" borderId="0" xfId="0" applyFont="1" applyAlignment="1" applyProtection="1">
      <alignment horizontal="left" vertical="center"/>
      <protection hidden="1"/>
    </xf>
    <xf numFmtId="0" fontId="57" fillId="0" borderId="0" xfId="0" applyFont="1" applyProtection="1">
      <alignment vertical="center"/>
      <protection hidden="1"/>
    </xf>
    <xf numFmtId="0" fontId="58" fillId="0" borderId="0" xfId="0" applyFont="1" applyAlignment="1" applyProtection="1">
      <alignment horizontal="center" vertical="center"/>
      <protection hidden="1"/>
    </xf>
    <xf numFmtId="0" fontId="60" fillId="0" borderId="0" xfId="0" applyFont="1" applyProtection="1">
      <alignment vertical="center"/>
      <protection hidden="1"/>
    </xf>
    <xf numFmtId="0" fontId="59" fillId="0" borderId="0" xfId="0" applyFont="1" applyProtection="1">
      <alignment vertical="center"/>
      <protection hidden="1"/>
    </xf>
    <xf numFmtId="38" fontId="59" fillId="0" borderId="0" xfId="2" applyFont="1" applyFill="1" applyBorder="1" applyAlignment="1" applyProtection="1">
      <alignment horizontal="left" vertical="center"/>
      <protection hidden="1"/>
    </xf>
    <xf numFmtId="38" fontId="59" fillId="0" borderId="0" xfId="2" applyFont="1" applyFill="1" applyBorder="1" applyAlignment="1" applyProtection="1">
      <alignment horizontal="right" vertical="center"/>
      <protection hidden="1"/>
    </xf>
    <xf numFmtId="38" fontId="59" fillId="0" borderId="0" xfId="2" applyFont="1" applyFill="1" applyBorder="1" applyAlignment="1" applyProtection="1">
      <alignment horizontal="right" vertical="center" wrapText="1"/>
      <protection hidden="1"/>
    </xf>
    <xf numFmtId="0" fontId="9" fillId="0" borderId="0" xfId="0" applyFont="1" applyAlignment="1" applyProtection="1">
      <alignment horizontal="left" vertical="center"/>
      <protection hidden="1"/>
    </xf>
    <xf numFmtId="0" fontId="9" fillId="0" borderId="0" xfId="0" applyFont="1" applyProtection="1">
      <alignment vertical="center"/>
      <protection hidden="1"/>
    </xf>
    <xf numFmtId="0" fontId="59" fillId="0" borderId="0" xfId="0" applyFont="1" applyAlignment="1" applyProtection="1">
      <alignment horizontal="center" vertical="center"/>
      <protection hidden="1"/>
    </xf>
    <xf numFmtId="0" fontId="29" fillId="6" borderId="0" xfId="0" applyFont="1" applyFill="1" applyAlignment="1" applyProtection="1">
      <alignment horizontal="left" vertical="center"/>
      <protection hidden="1"/>
    </xf>
    <xf numFmtId="0" fontId="6" fillId="6" borderId="0" xfId="0" applyFont="1" applyFill="1" applyAlignment="1" applyProtection="1">
      <alignment horizontal="center" vertical="center"/>
      <protection hidden="1"/>
    </xf>
    <xf numFmtId="0" fontId="31" fillId="0" borderId="35" xfId="0" applyFont="1" applyBorder="1" applyAlignment="1" applyProtection="1">
      <alignment horizontal="left" vertical="center"/>
      <protection hidden="1"/>
    </xf>
    <xf numFmtId="0" fontId="6" fillId="0" borderId="36" xfId="0" applyFont="1" applyBorder="1" applyProtection="1">
      <alignment vertical="center"/>
      <protection hidden="1"/>
    </xf>
    <xf numFmtId="0" fontId="0" fillId="5" borderId="0" xfId="0" applyFill="1" applyAlignment="1" applyProtection="1">
      <alignment horizontal="left" vertical="center"/>
      <protection hidden="1"/>
    </xf>
    <xf numFmtId="0" fontId="6" fillId="5" borderId="0" xfId="0" applyFont="1" applyFill="1" applyProtection="1">
      <alignment vertical="center"/>
      <protection hidden="1"/>
    </xf>
    <xf numFmtId="0" fontId="61" fillId="0" borderId="0" xfId="0" applyFont="1" applyProtection="1">
      <alignment vertical="center"/>
      <protection hidden="1"/>
    </xf>
    <xf numFmtId="0" fontId="62" fillId="0" borderId="0" xfId="0" applyFont="1" applyProtection="1">
      <alignment vertical="center"/>
      <protection hidden="1"/>
    </xf>
    <xf numFmtId="0" fontId="63" fillId="0" borderId="0" xfId="0" applyFont="1" applyProtection="1">
      <alignment vertical="center"/>
      <protection hidden="1"/>
    </xf>
    <xf numFmtId="0" fontId="65" fillId="0" borderId="0" xfId="0" applyFont="1" applyProtection="1">
      <alignment vertical="center"/>
      <protection hidden="1"/>
    </xf>
    <xf numFmtId="0" fontId="62" fillId="0" borderId="0" xfId="0" applyFont="1" applyAlignment="1" applyProtection="1">
      <alignment horizontal="right" vertical="center"/>
      <protection hidden="1"/>
    </xf>
    <xf numFmtId="0" fontId="61" fillId="9" borderId="1" xfId="0" applyFont="1" applyFill="1" applyBorder="1" applyAlignment="1" applyProtection="1">
      <alignment horizontal="center" vertical="center"/>
      <protection hidden="1"/>
    </xf>
    <xf numFmtId="0" fontId="67" fillId="0" borderId="0" xfId="0" applyFont="1" applyProtection="1">
      <alignment vertical="center"/>
      <protection hidden="1"/>
    </xf>
    <xf numFmtId="0" fontId="62" fillId="0" borderId="0" xfId="0" applyFont="1" applyAlignment="1" applyProtection="1">
      <alignment horizontal="left" vertical="center"/>
      <protection hidden="1"/>
    </xf>
    <xf numFmtId="0" fontId="15" fillId="8" borderId="1" xfId="0" applyFont="1" applyFill="1" applyBorder="1" applyAlignment="1" applyProtection="1">
      <alignment horizontal="center" vertical="center" wrapText="1"/>
      <protection hidden="1"/>
    </xf>
    <xf numFmtId="0" fontId="68" fillId="2" borderId="1" xfId="0" applyFont="1" applyFill="1" applyBorder="1" applyAlignment="1" applyProtection="1">
      <alignment horizontal="center" vertical="center" wrapText="1"/>
      <protection hidden="1"/>
    </xf>
    <xf numFmtId="0" fontId="69" fillId="0" borderId="0" xfId="0" applyFont="1" applyProtection="1">
      <alignment vertical="center"/>
      <protection hidden="1"/>
    </xf>
    <xf numFmtId="0" fontId="40" fillId="8" borderId="1" xfId="0" applyFont="1" applyFill="1" applyBorder="1" applyAlignment="1" applyProtection="1">
      <alignment horizontal="center" vertical="center" wrapText="1"/>
      <protection hidden="1"/>
    </xf>
    <xf numFmtId="0" fontId="10" fillId="8" borderId="27" xfId="3" applyFont="1" applyFill="1" applyBorder="1" applyAlignment="1" applyProtection="1">
      <alignment horizontal="center" vertical="center"/>
      <protection hidden="1"/>
    </xf>
    <xf numFmtId="38" fontId="21" fillId="5" borderId="3" xfId="2" applyFont="1" applyFill="1" applyBorder="1" applyAlignment="1" applyProtection="1">
      <alignment horizontal="center" vertical="center" wrapText="1"/>
      <protection hidden="1"/>
    </xf>
    <xf numFmtId="38" fontId="21" fillId="5" borderId="4" xfId="2" applyFont="1" applyFill="1" applyBorder="1" applyAlignment="1" applyProtection="1">
      <alignment horizontal="center" vertical="center" wrapText="1"/>
      <protection hidden="1"/>
    </xf>
    <xf numFmtId="38" fontId="21" fillId="5" borderId="5" xfId="2" applyFont="1" applyFill="1" applyBorder="1" applyAlignment="1" applyProtection="1">
      <alignment horizontal="center" vertical="center" wrapText="1"/>
      <protection hidden="1"/>
    </xf>
    <xf numFmtId="0" fontId="10" fillId="5" borderId="34" xfId="3" applyFont="1" applyFill="1" applyBorder="1" applyAlignment="1" applyProtection="1">
      <alignment horizontal="center" vertical="center"/>
      <protection hidden="1"/>
    </xf>
    <xf numFmtId="0" fontId="8" fillId="0" borderId="0" xfId="3" applyFont="1" applyAlignment="1" applyProtection="1">
      <alignment horizontal="center" vertical="center"/>
      <protection hidden="1"/>
    </xf>
    <xf numFmtId="0" fontId="66" fillId="2" borderId="0" xfId="0" applyFont="1" applyFill="1" applyAlignment="1" applyProtection="1">
      <alignment horizontal="left" vertical="center"/>
      <protection hidden="1"/>
    </xf>
    <xf numFmtId="0" fontId="72" fillId="0" borderId="0" xfId="0" applyFont="1">
      <alignment vertical="center"/>
    </xf>
    <xf numFmtId="0" fontId="35" fillId="0" borderId="0" xfId="0" applyFont="1" applyProtection="1">
      <alignment vertical="center"/>
      <protection hidden="1"/>
    </xf>
    <xf numFmtId="0" fontId="31" fillId="0" borderId="0" xfId="0" applyFont="1" applyAlignment="1" applyProtection="1">
      <alignment horizontal="left" vertical="center"/>
      <protection hidden="1"/>
    </xf>
    <xf numFmtId="38" fontId="6" fillId="7" borderId="1" xfId="2" applyFont="1" applyFill="1" applyBorder="1" applyAlignment="1" applyProtection="1">
      <alignment horizontal="center" vertical="center"/>
      <protection hidden="1"/>
    </xf>
    <xf numFmtId="38" fontId="6" fillId="7" borderId="1" xfId="2" applyFont="1" applyFill="1" applyBorder="1" applyProtection="1">
      <alignment vertical="center"/>
      <protection hidden="1"/>
    </xf>
    <xf numFmtId="0" fontId="6" fillId="5" borderId="1" xfId="0" applyFont="1" applyFill="1" applyBorder="1" applyProtection="1">
      <alignment vertical="center"/>
      <protection hidden="1"/>
    </xf>
    <xf numFmtId="38" fontId="6" fillId="5" borderId="1" xfId="2" applyFont="1" applyFill="1" applyBorder="1" applyAlignment="1" applyProtection="1">
      <alignment horizontal="center" vertical="center"/>
      <protection hidden="1"/>
    </xf>
    <xf numFmtId="38" fontId="6" fillId="5" borderId="1" xfId="0" applyNumberFormat="1" applyFont="1" applyFill="1" applyBorder="1" applyAlignment="1" applyProtection="1">
      <alignment horizontal="center" vertical="center"/>
      <protection hidden="1"/>
    </xf>
    <xf numFmtId="0" fontId="71" fillId="0" borderId="0" xfId="0" applyFont="1" applyProtection="1">
      <alignment vertical="center"/>
      <protection hidden="1"/>
    </xf>
    <xf numFmtId="3" fontId="34" fillId="0" borderId="0" xfId="0" applyNumberFormat="1" applyFont="1" applyAlignment="1" applyProtection="1">
      <alignment horizontal="center" vertical="center" wrapText="1"/>
      <protection hidden="1"/>
    </xf>
    <xf numFmtId="0" fontId="6" fillId="0" borderId="0" xfId="0" applyFont="1" applyAlignment="1" applyProtection="1">
      <alignment horizontal="right" vertical="center"/>
      <protection hidden="1"/>
    </xf>
    <xf numFmtId="38" fontId="6" fillId="0" borderId="0" xfId="2" applyFont="1" applyFill="1" applyBorder="1" applyProtection="1">
      <alignment vertical="center"/>
      <protection hidden="1"/>
    </xf>
    <xf numFmtId="0" fontId="15" fillId="0" borderId="0" xfId="0" applyFont="1" applyAlignment="1" applyProtection="1">
      <alignment horizontal="center" vertical="center" wrapText="1"/>
      <protection hidden="1"/>
    </xf>
    <xf numFmtId="0" fontId="20" fillId="0" borderId="0" xfId="0" applyFont="1" applyAlignment="1" applyProtection="1">
      <alignment horizontal="center" vertical="center" wrapText="1"/>
      <protection hidden="1"/>
    </xf>
    <xf numFmtId="0" fontId="10" fillId="0" borderId="0" xfId="0" applyFont="1" applyAlignment="1" applyProtection="1">
      <alignment horizontal="center" vertical="center"/>
      <protection hidden="1"/>
    </xf>
    <xf numFmtId="3" fontId="6" fillId="0" borderId="0" xfId="0" applyNumberFormat="1" applyFont="1" applyProtection="1">
      <alignment vertical="center"/>
      <protection hidden="1"/>
    </xf>
    <xf numFmtId="38" fontId="9" fillId="0" borderId="0" xfId="0" applyNumberFormat="1" applyFont="1" applyProtection="1">
      <alignment vertical="center"/>
      <protection hidden="1"/>
    </xf>
    <xf numFmtId="0" fontId="62" fillId="0" borderId="0" xfId="0" applyFont="1" applyAlignment="1" applyProtection="1">
      <protection hidden="1"/>
    </xf>
    <xf numFmtId="0" fontId="6" fillId="10" borderId="1" xfId="0" applyFont="1" applyFill="1" applyBorder="1" applyAlignment="1" applyProtection="1">
      <alignment horizontal="center" vertical="center"/>
      <protection hidden="1"/>
    </xf>
    <xf numFmtId="0" fontId="17" fillId="0" borderId="0" xfId="0" applyFont="1" applyAlignment="1" applyProtection="1">
      <alignment horizontal="center" vertical="center"/>
      <protection hidden="1"/>
    </xf>
    <xf numFmtId="0" fontId="52" fillId="0" borderId="0" xfId="0" applyFont="1" applyAlignment="1" applyProtection="1">
      <protection hidden="1"/>
    </xf>
    <xf numFmtId="0" fontId="15" fillId="0" borderId="0" xfId="0" applyFont="1" applyProtection="1">
      <alignment vertical="center"/>
      <protection hidden="1"/>
    </xf>
    <xf numFmtId="38" fontId="66" fillId="0" borderId="18" xfId="2" applyFont="1" applyBorder="1" applyAlignment="1" applyProtection="1">
      <alignment horizontal="center" vertical="center"/>
      <protection locked="0"/>
    </xf>
    <xf numFmtId="0" fontId="49" fillId="0" borderId="0" xfId="0" applyFont="1" applyProtection="1">
      <alignment vertical="center"/>
      <protection hidden="1"/>
    </xf>
    <xf numFmtId="0" fontId="63" fillId="0" borderId="0" xfId="0" applyFont="1" applyAlignment="1" applyProtection="1">
      <alignment horizontal="left" vertical="center"/>
      <protection hidden="1"/>
    </xf>
    <xf numFmtId="0" fontId="79" fillId="0" borderId="0" xfId="0" applyFont="1" applyAlignment="1" applyProtection="1">
      <alignment horizontal="left"/>
      <protection hidden="1"/>
    </xf>
    <xf numFmtId="0" fontId="6" fillId="0" borderId="0" xfId="0" applyFont="1" applyAlignment="1" applyProtection="1">
      <alignment vertical="top"/>
      <protection hidden="1"/>
    </xf>
    <xf numFmtId="0" fontId="6" fillId="0" borderId="0" xfId="0" applyFont="1" applyAlignment="1" applyProtection="1">
      <alignment vertical="top" wrapText="1"/>
      <protection hidden="1"/>
    </xf>
    <xf numFmtId="0" fontId="44" fillId="0" borderId="0" xfId="0" applyFont="1" applyAlignment="1" applyProtection="1">
      <alignment horizontal="center" vertical="center"/>
      <protection hidden="1"/>
    </xf>
    <xf numFmtId="0" fontId="64" fillId="0" borderId="0" xfId="0" applyFont="1" applyProtection="1">
      <alignment vertical="center"/>
      <protection hidden="1"/>
    </xf>
    <xf numFmtId="179" fontId="6" fillId="0" borderId="0" xfId="0" applyNumberFormat="1" applyFont="1" applyAlignment="1" applyProtection="1">
      <alignment horizontal="center" vertical="center"/>
      <protection hidden="1"/>
    </xf>
    <xf numFmtId="38" fontId="60" fillId="7" borderId="1" xfId="2" applyFont="1" applyFill="1" applyBorder="1" applyAlignment="1" applyProtection="1">
      <protection hidden="1"/>
    </xf>
    <xf numFmtId="38" fontId="60" fillId="7" borderId="2" xfId="2" applyFont="1" applyFill="1" applyBorder="1" applyAlignment="1" applyProtection="1">
      <protection hidden="1"/>
    </xf>
    <xf numFmtId="38" fontId="60" fillId="7" borderId="23" xfId="2" applyFont="1" applyFill="1" applyBorder="1" applyAlignment="1" applyProtection="1">
      <protection hidden="1"/>
    </xf>
    <xf numFmtId="38" fontId="60" fillId="7" borderId="30" xfId="2" applyFont="1" applyFill="1" applyBorder="1" applyAlignment="1" applyProtection="1">
      <protection hidden="1"/>
    </xf>
    <xf numFmtId="38" fontId="60" fillId="7" borderId="28" xfId="2" applyFont="1" applyFill="1" applyBorder="1" applyAlignment="1" applyProtection="1">
      <protection hidden="1"/>
    </xf>
    <xf numFmtId="38" fontId="60" fillId="7" borderId="58" xfId="2" applyFont="1" applyFill="1" applyBorder="1" applyAlignment="1" applyProtection="1">
      <protection hidden="1"/>
    </xf>
    <xf numFmtId="38" fontId="80" fillId="0" borderId="20" xfId="2" applyFont="1" applyBorder="1" applyProtection="1">
      <alignment vertical="center"/>
      <protection locked="0"/>
    </xf>
    <xf numFmtId="38" fontId="80" fillId="0" borderId="1" xfId="2" applyFont="1" applyBorder="1" applyProtection="1">
      <alignment vertical="center"/>
      <protection locked="0"/>
    </xf>
    <xf numFmtId="38" fontId="71" fillId="0" borderId="1" xfId="2" applyFont="1" applyFill="1" applyBorder="1" applyAlignment="1" applyProtection="1">
      <protection locked="0"/>
    </xf>
    <xf numFmtId="38" fontId="46" fillId="0" borderId="1" xfId="2" applyFont="1" applyFill="1" applyBorder="1" applyAlignment="1" applyProtection="1">
      <alignment horizontal="center" vertical="center"/>
      <protection locked="0"/>
    </xf>
    <xf numFmtId="0" fontId="81" fillId="0" borderId="0" xfId="0" applyFont="1" applyAlignment="1">
      <alignment horizontal="left" vertical="center"/>
    </xf>
    <xf numFmtId="0" fontId="82" fillId="0" borderId="0" xfId="0" applyFont="1" applyAlignment="1">
      <alignment horizontal="left" vertical="center"/>
    </xf>
    <xf numFmtId="0" fontId="81" fillId="0" borderId="0" xfId="0" applyFont="1">
      <alignment vertical="center"/>
    </xf>
    <xf numFmtId="0" fontId="6" fillId="5" borderId="36" xfId="0" applyFont="1" applyFill="1" applyBorder="1" applyAlignment="1" applyProtection="1">
      <alignment horizontal="center" vertical="center"/>
      <protection hidden="1"/>
    </xf>
    <xf numFmtId="0" fontId="52" fillId="0" borderId="0" xfId="3" applyFont="1" applyAlignment="1" applyProtection="1">
      <alignment horizontal="center"/>
      <protection hidden="1"/>
    </xf>
    <xf numFmtId="0" fontId="12" fillId="0" borderId="0" xfId="3" applyFont="1" applyProtection="1">
      <protection hidden="1"/>
    </xf>
    <xf numFmtId="38" fontId="6" fillId="0" borderId="0" xfId="2" applyFont="1" applyFill="1" applyProtection="1">
      <alignment vertical="center"/>
      <protection hidden="1"/>
    </xf>
    <xf numFmtId="0" fontId="66" fillId="0" borderId="0" xfId="0" applyFont="1" applyAlignment="1" applyProtection="1">
      <alignment horizontal="center" vertical="center"/>
      <protection hidden="1"/>
    </xf>
    <xf numFmtId="0" fontId="70" fillId="0" borderId="0" xfId="0" applyFont="1" applyAlignment="1" applyProtection="1">
      <alignment horizontal="left" vertical="center"/>
      <protection hidden="1"/>
    </xf>
    <xf numFmtId="41" fontId="10" fillId="7" borderId="1" xfId="2" applyNumberFormat="1" applyFont="1" applyFill="1" applyBorder="1" applyAlignment="1" applyProtection="1">
      <protection hidden="1"/>
    </xf>
    <xf numFmtId="41" fontId="10" fillId="7" borderId="2" xfId="2" applyNumberFormat="1" applyFont="1" applyFill="1" applyBorder="1" applyAlignment="1" applyProtection="1">
      <protection hidden="1"/>
    </xf>
    <xf numFmtId="0" fontId="10" fillId="5" borderId="1" xfId="0" applyFont="1" applyFill="1" applyBorder="1" applyAlignment="1">
      <alignment horizontal="center" vertical="center"/>
    </xf>
    <xf numFmtId="0" fontId="10" fillId="5" borderId="2" xfId="0" applyFont="1" applyFill="1" applyBorder="1" applyAlignment="1">
      <alignment horizontal="center" vertical="center"/>
    </xf>
    <xf numFmtId="0" fontId="6" fillId="5" borderId="23" xfId="0" applyFont="1" applyFill="1" applyBorder="1" applyAlignment="1" applyProtection="1">
      <alignment horizontal="center" vertical="center" wrapText="1"/>
      <protection hidden="1"/>
    </xf>
    <xf numFmtId="0" fontId="6" fillId="5" borderId="2" xfId="0" applyFont="1" applyFill="1" applyBorder="1" applyAlignment="1" applyProtection="1">
      <alignment horizontal="center" vertical="center" wrapText="1"/>
      <protection hidden="1"/>
    </xf>
    <xf numFmtId="0" fontId="6" fillId="7" borderId="1" xfId="0" applyFont="1" applyFill="1" applyBorder="1" applyAlignment="1" applyProtection="1">
      <alignment horizontal="center" vertical="center"/>
      <protection hidden="1"/>
    </xf>
    <xf numFmtId="38" fontId="6" fillId="7" borderId="1" xfId="2" applyFont="1" applyFill="1" applyBorder="1" applyAlignment="1" applyProtection="1">
      <alignment vertical="center"/>
      <protection hidden="1"/>
    </xf>
    <xf numFmtId="38" fontId="10" fillId="7" borderId="1" xfId="2" applyFont="1" applyFill="1" applyBorder="1" applyAlignment="1" applyProtection="1">
      <alignment vertical="center"/>
      <protection hidden="1"/>
    </xf>
    <xf numFmtId="38" fontId="6" fillId="7" borderId="28" xfId="2" applyFont="1" applyFill="1" applyBorder="1" applyAlignment="1" applyProtection="1">
      <alignment vertical="center"/>
      <protection hidden="1"/>
    </xf>
    <xf numFmtId="38" fontId="6" fillId="7" borderId="25" xfId="2" applyFont="1" applyFill="1" applyBorder="1" applyAlignment="1" applyProtection="1">
      <alignment horizontal="left" vertical="center"/>
      <protection hidden="1"/>
    </xf>
    <xf numFmtId="38" fontId="14" fillId="7" borderId="28" xfId="2" applyFont="1" applyFill="1" applyBorder="1" applyAlignment="1" applyProtection="1">
      <alignment vertical="center"/>
      <protection hidden="1"/>
    </xf>
    <xf numFmtId="38" fontId="14" fillId="7" borderId="25" xfId="2" applyFont="1" applyFill="1" applyBorder="1" applyAlignment="1" applyProtection="1">
      <alignment vertical="center"/>
      <protection hidden="1"/>
    </xf>
    <xf numFmtId="38" fontId="6" fillId="7" borderId="25" xfId="2" applyFont="1" applyFill="1" applyBorder="1" applyAlignment="1" applyProtection="1">
      <alignment vertical="center"/>
      <protection hidden="1"/>
    </xf>
    <xf numFmtId="38" fontId="6" fillId="7" borderId="28" xfId="2" applyFont="1" applyFill="1" applyBorder="1" applyAlignment="1" applyProtection="1">
      <alignment vertical="center" wrapText="1"/>
      <protection hidden="1"/>
    </xf>
    <xf numFmtId="38" fontId="9" fillId="7" borderId="41" xfId="0" applyNumberFormat="1" applyFont="1" applyFill="1" applyBorder="1" applyProtection="1">
      <alignment vertical="center"/>
      <protection hidden="1"/>
    </xf>
    <xf numFmtId="38" fontId="6" fillId="7" borderId="41" xfId="0" applyNumberFormat="1" applyFont="1" applyFill="1" applyBorder="1" applyProtection="1">
      <alignment vertical="center"/>
      <protection hidden="1"/>
    </xf>
    <xf numFmtId="38" fontId="6" fillId="7" borderId="42" xfId="0" applyNumberFormat="1" applyFont="1" applyFill="1" applyBorder="1" applyProtection="1">
      <alignment vertical="center"/>
      <protection hidden="1"/>
    </xf>
    <xf numFmtId="38" fontId="6" fillId="7" borderId="43" xfId="0" applyNumberFormat="1" applyFont="1" applyFill="1" applyBorder="1" applyProtection="1">
      <alignment vertical="center"/>
      <protection hidden="1"/>
    </xf>
    <xf numFmtId="38" fontId="6" fillId="7" borderId="44" xfId="0" applyNumberFormat="1" applyFont="1" applyFill="1" applyBorder="1" applyProtection="1">
      <alignment vertical="center"/>
      <protection hidden="1"/>
    </xf>
    <xf numFmtId="0" fontId="6" fillId="7" borderId="43" xfId="0" applyFont="1" applyFill="1" applyBorder="1" applyProtection="1">
      <alignment vertical="center"/>
      <protection hidden="1"/>
    </xf>
    <xf numFmtId="38" fontId="6" fillId="7" borderId="43" xfId="2" applyFont="1" applyFill="1" applyBorder="1" applyProtection="1">
      <alignment vertical="center"/>
      <protection hidden="1"/>
    </xf>
    <xf numFmtId="0" fontId="9" fillId="5" borderId="1" xfId="0" applyFont="1" applyFill="1" applyBorder="1" applyAlignment="1" applyProtection="1">
      <alignment horizontal="center" vertical="center"/>
      <protection hidden="1"/>
    </xf>
    <xf numFmtId="0" fontId="9" fillId="5" borderId="28" xfId="0" applyFont="1" applyFill="1" applyBorder="1" applyProtection="1">
      <alignment vertical="center"/>
      <protection hidden="1"/>
    </xf>
    <xf numFmtId="0" fontId="9" fillId="5" borderId="25" xfId="0" applyFont="1" applyFill="1" applyBorder="1" applyProtection="1">
      <alignment vertical="center"/>
      <protection hidden="1"/>
    </xf>
    <xf numFmtId="0" fontId="20" fillId="5" borderId="1" xfId="0" applyFont="1" applyFill="1" applyBorder="1" applyAlignment="1" applyProtection="1">
      <alignment horizontal="center" vertical="center" wrapText="1"/>
      <protection hidden="1"/>
    </xf>
    <xf numFmtId="0" fontId="6" fillId="5" borderId="39" xfId="0" applyFont="1" applyFill="1" applyBorder="1" applyAlignment="1" applyProtection="1">
      <alignment horizontal="center" vertical="center"/>
      <protection hidden="1"/>
    </xf>
    <xf numFmtId="0" fontId="6" fillId="5" borderId="40" xfId="0" applyFont="1" applyFill="1" applyBorder="1" applyAlignment="1" applyProtection="1">
      <alignment horizontal="center" vertical="center"/>
      <protection hidden="1"/>
    </xf>
    <xf numFmtId="0" fontId="60" fillId="5" borderId="27" xfId="0" applyFont="1" applyFill="1" applyBorder="1" applyAlignment="1" applyProtection="1">
      <alignment horizontal="center" vertical="center"/>
      <protection hidden="1"/>
    </xf>
    <xf numFmtId="38" fontId="43" fillId="7" borderId="28" xfId="2" applyFont="1" applyFill="1" applyBorder="1" applyAlignment="1" applyProtection="1">
      <alignment horizontal="center" vertical="center" wrapText="1"/>
      <protection hidden="1"/>
    </xf>
    <xf numFmtId="38" fontId="43" fillId="7" borderId="25" xfId="2" applyFont="1" applyFill="1" applyBorder="1" applyAlignment="1" applyProtection="1">
      <alignment horizontal="center" vertical="center" wrapText="1"/>
      <protection hidden="1"/>
    </xf>
    <xf numFmtId="38" fontId="43" fillId="7" borderId="24" xfId="2" applyFont="1" applyFill="1" applyBorder="1" applyAlignment="1" applyProtection="1">
      <alignment horizontal="center" vertical="center" wrapText="1"/>
      <protection hidden="1"/>
    </xf>
    <xf numFmtId="38" fontId="43" fillId="7" borderId="2" xfId="2" applyFont="1" applyFill="1" applyBorder="1" applyAlignment="1" applyProtection="1">
      <alignment horizontal="center" vertical="center" wrapText="1"/>
      <protection hidden="1"/>
    </xf>
    <xf numFmtId="38" fontId="43" fillId="7" borderId="1" xfId="2" applyFont="1" applyFill="1" applyBorder="1" applyAlignment="1" applyProtection="1">
      <alignment horizontal="center" vertical="center" wrapText="1"/>
      <protection hidden="1"/>
    </xf>
    <xf numFmtId="38" fontId="43" fillId="7" borderId="23" xfId="2" applyFont="1" applyFill="1" applyBorder="1" applyAlignment="1" applyProtection="1">
      <alignment horizontal="center" vertical="center" wrapText="1"/>
      <protection hidden="1"/>
    </xf>
    <xf numFmtId="38" fontId="45" fillId="7" borderId="55" xfId="2" applyFont="1" applyFill="1" applyBorder="1" applyAlignment="1" applyProtection="1">
      <alignment wrapText="1"/>
      <protection hidden="1"/>
    </xf>
    <xf numFmtId="38" fontId="45" fillId="7" borderId="56" xfId="2" applyFont="1" applyFill="1" applyBorder="1" applyAlignment="1" applyProtection="1">
      <alignment wrapText="1"/>
      <protection hidden="1"/>
    </xf>
    <xf numFmtId="38" fontId="78" fillId="7" borderId="2" xfId="2" applyFont="1" applyFill="1" applyBorder="1" applyAlignment="1" applyProtection="1">
      <alignment horizontal="center" vertical="center" wrapText="1"/>
      <protection hidden="1"/>
    </xf>
    <xf numFmtId="0" fontId="6" fillId="5" borderId="23" xfId="0" applyFont="1" applyFill="1" applyBorder="1" applyAlignment="1" applyProtection="1">
      <alignment horizontal="center" vertical="center"/>
      <protection hidden="1"/>
    </xf>
    <xf numFmtId="0" fontId="15" fillId="5" borderId="1" xfId="0" applyFont="1" applyFill="1" applyBorder="1" applyAlignment="1" applyProtection="1">
      <alignment horizontal="center" vertical="center" wrapText="1"/>
      <protection hidden="1"/>
    </xf>
    <xf numFmtId="0" fontId="15" fillId="5" borderId="23" xfId="0" applyFont="1" applyFill="1" applyBorder="1" applyAlignment="1" applyProtection="1">
      <alignment horizontal="center" vertical="center" wrapText="1"/>
      <protection hidden="1"/>
    </xf>
    <xf numFmtId="0" fontId="6" fillId="5" borderId="1" xfId="0" applyFont="1" applyFill="1" applyBorder="1" applyAlignment="1" applyProtection="1">
      <alignment horizontal="center"/>
      <protection hidden="1"/>
    </xf>
    <xf numFmtId="0" fontId="6" fillId="5" borderId="28" xfId="0" applyFont="1" applyFill="1" applyBorder="1" applyAlignment="1" applyProtection="1">
      <alignment horizontal="center"/>
      <protection hidden="1"/>
    </xf>
    <xf numFmtId="0" fontId="6" fillId="7" borderId="1" xfId="0" applyFont="1" applyFill="1" applyBorder="1" applyAlignment="1" applyProtection="1">
      <alignment horizontal="center"/>
      <protection hidden="1"/>
    </xf>
    <xf numFmtId="0" fontId="6" fillId="7" borderId="2" xfId="0" applyFont="1" applyFill="1" applyBorder="1" applyAlignment="1" applyProtection="1">
      <alignment horizontal="center"/>
      <protection hidden="1"/>
    </xf>
    <xf numFmtId="0" fontId="6" fillId="7" borderId="23" xfId="0" applyFont="1" applyFill="1" applyBorder="1" applyAlignment="1" applyProtection="1">
      <alignment horizontal="center"/>
      <protection hidden="1"/>
    </xf>
    <xf numFmtId="0" fontId="6" fillId="7" borderId="29" xfId="0" applyFont="1" applyFill="1" applyBorder="1" applyAlignment="1" applyProtection="1">
      <alignment horizontal="center"/>
      <protection hidden="1"/>
    </xf>
    <xf numFmtId="0" fontId="6" fillId="7" borderId="48" xfId="0" applyFont="1" applyFill="1" applyBorder="1" applyAlignment="1" applyProtection="1">
      <alignment horizontal="center"/>
      <protection hidden="1"/>
    </xf>
    <xf numFmtId="0" fontId="6" fillId="7" borderId="49" xfId="0" applyFont="1" applyFill="1" applyBorder="1" applyAlignment="1" applyProtection="1">
      <alignment horizontal="center"/>
      <protection hidden="1"/>
    </xf>
    <xf numFmtId="38" fontId="13" fillId="7" borderId="1" xfId="2" applyFont="1" applyFill="1" applyBorder="1" applyAlignment="1" applyProtection="1">
      <protection hidden="1"/>
    </xf>
    <xf numFmtId="38" fontId="6" fillId="7" borderId="28" xfId="2" applyFont="1" applyFill="1" applyBorder="1" applyAlignment="1" applyProtection="1">
      <protection hidden="1"/>
    </xf>
    <xf numFmtId="38" fontId="6" fillId="7" borderId="20" xfId="2" applyFont="1" applyFill="1" applyBorder="1" applyAlignment="1" applyProtection="1">
      <protection hidden="1"/>
    </xf>
    <xf numFmtId="38" fontId="6" fillId="7" borderId="15" xfId="2" applyFont="1" applyFill="1" applyBorder="1" applyAlignment="1" applyProtection="1">
      <protection hidden="1"/>
    </xf>
    <xf numFmtId="38" fontId="6" fillId="7" borderId="30" xfId="2" applyFont="1" applyFill="1" applyBorder="1" applyAlignment="1" applyProtection="1">
      <protection hidden="1"/>
    </xf>
    <xf numFmtId="38" fontId="6" fillId="7" borderId="58" xfId="2" applyFont="1" applyFill="1" applyBorder="1" applyAlignment="1" applyProtection="1">
      <protection hidden="1"/>
    </xf>
    <xf numFmtId="0" fontId="60" fillId="5" borderId="1" xfId="0" applyFont="1" applyFill="1" applyBorder="1" applyAlignment="1" applyProtection="1">
      <alignment horizontal="center" vertical="center"/>
      <protection hidden="1"/>
    </xf>
    <xf numFmtId="177" fontId="6" fillId="7" borderId="0" xfId="1" applyNumberFormat="1" applyFont="1" applyFill="1" applyBorder="1" applyAlignment="1" applyProtection="1">
      <alignment horizontal="center"/>
      <protection hidden="1"/>
    </xf>
    <xf numFmtId="0" fontId="0" fillId="11" borderId="7" xfId="0" applyFill="1" applyBorder="1" applyProtection="1">
      <alignment vertical="center"/>
      <protection hidden="1"/>
    </xf>
    <xf numFmtId="0" fontId="0" fillId="11" borderId="8" xfId="0" applyFill="1" applyBorder="1" applyProtection="1">
      <alignment vertical="center"/>
      <protection hidden="1"/>
    </xf>
    <xf numFmtId="0" fontId="0" fillId="11" borderId="9" xfId="0" applyFill="1" applyBorder="1" applyProtection="1">
      <alignment vertical="center"/>
      <protection hidden="1"/>
    </xf>
    <xf numFmtId="0" fontId="0" fillId="11" borderId="10" xfId="0" applyFill="1" applyBorder="1" applyProtection="1">
      <alignment vertical="center"/>
      <protection hidden="1"/>
    </xf>
    <xf numFmtId="0" fontId="26" fillId="11" borderId="0" xfId="0" applyFont="1" applyFill="1" applyProtection="1">
      <alignment vertical="center"/>
      <protection hidden="1"/>
    </xf>
    <xf numFmtId="0" fontId="0" fillId="11" borderId="0" xfId="0" applyFill="1" applyProtection="1">
      <alignment vertical="center"/>
      <protection hidden="1"/>
    </xf>
    <xf numFmtId="0" fontId="41" fillId="11" borderId="0" xfId="0" applyFont="1" applyFill="1" applyProtection="1">
      <alignment vertical="center"/>
      <protection hidden="1"/>
    </xf>
    <xf numFmtId="0" fontId="0" fillId="11" borderId="11" xfId="0" applyFill="1" applyBorder="1" applyProtection="1">
      <alignment vertical="center"/>
      <protection hidden="1"/>
    </xf>
    <xf numFmtId="0" fontId="27" fillId="11" borderId="0" xfId="0" applyFont="1" applyFill="1" applyProtection="1">
      <alignment vertical="center"/>
      <protection hidden="1"/>
    </xf>
    <xf numFmtId="0" fontId="28" fillId="11" borderId="0" xfId="0" applyFont="1" applyFill="1" applyProtection="1">
      <alignment vertical="center"/>
      <protection hidden="1"/>
    </xf>
    <xf numFmtId="0" fontId="57" fillId="11" borderId="10" xfId="0" applyFont="1" applyFill="1" applyBorder="1" applyProtection="1">
      <alignment vertical="center"/>
      <protection hidden="1"/>
    </xf>
    <xf numFmtId="0" fontId="57" fillId="11" borderId="0" xfId="0" applyFont="1" applyFill="1" applyProtection="1">
      <alignment vertical="center"/>
      <protection hidden="1"/>
    </xf>
    <xf numFmtId="0" fontId="57" fillId="11" borderId="11" xfId="0" applyFont="1" applyFill="1" applyBorder="1" applyProtection="1">
      <alignment vertical="center"/>
      <protection hidden="1"/>
    </xf>
    <xf numFmtId="0" fontId="74" fillId="11" borderId="0" xfId="0" applyFont="1" applyFill="1" applyProtection="1">
      <alignment vertical="center"/>
      <protection hidden="1"/>
    </xf>
    <xf numFmtId="0" fontId="75" fillId="11" borderId="0" xfId="0" applyFont="1" applyFill="1" applyProtection="1">
      <alignment vertical="center"/>
      <protection hidden="1"/>
    </xf>
    <xf numFmtId="0" fontId="76" fillId="11" borderId="0" xfId="0" applyFont="1" applyFill="1" applyProtection="1">
      <alignment vertical="center"/>
      <protection hidden="1"/>
    </xf>
    <xf numFmtId="0" fontId="69" fillId="11" borderId="0" xfId="0" applyFont="1" applyFill="1" applyProtection="1">
      <alignment vertical="center"/>
      <protection hidden="1"/>
    </xf>
    <xf numFmtId="0" fontId="73" fillId="11" borderId="0" xfId="0" applyFont="1" applyFill="1" applyProtection="1">
      <alignment vertical="center"/>
      <protection hidden="1"/>
    </xf>
    <xf numFmtId="0" fontId="57" fillId="11" borderId="12" xfId="0" applyFont="1" applyFill="1" applyBorder="1" applyProtection="1">
      <alignment vertical="center"/>
      <protection hidden="1"/>
    </xf>
    <xf numFmtId="0" fontId="57" fillId="11" borderId="13" xfId="0" applyFont="1" applyFill="1" applyBorder="1" applyProtection="1">
      <alignment vertical="center"/>
      <protection hidden="1"/>
    </xf>
    <xf numFmtId="0" fontId="0" fillId="11" borderId="13" xfId="0" applyFill="1" applyBorder="1" applyProtection="1">
      <alignment vertical="center"/>
      <protection hidden="1"/>
    </xf>
    <xf numFmtId="0" fontId="57" fillId="11" borderId="14" xfId="0" applyFont="1" applyFill="1" applyBorder="1" applyProtection="1">
      <alignment vertical="center"/>
      <protection hidden="1"/>
    </xf>
    <xf numFmtId="0" fontId="84" fillId="11" borderId="0" xfId="0" applyFont="1" applyFill="1" applyProtection="1">
      <alignment vertical="center"/>
      <protection hidden="1"/>
    </xf>
    <xf numFmtId="0" fontId="6" fillId="0" borderId="1" xfId="0" applyFont="1" applyBorder="1" applyProtection="1">
      <alignment vertical="center"/>
      <protection hidden="1"/>
    </xf>
    <xf numFmtId="0" fontId="60" fillId="0" borderId="1" xfId="0" applyFont="1" applyBorder="1" applyProtection="1">
      <alignment vertical="center"/>
      <protection hidden="1"/>
    </xf>
    <xf numFmtId="38" fontId="77" fillId="7" borderId="1" xfId="2" applyFont="1" applyFill="1" applyBorder="1" applyAlignment="1" applyProtection="1">
      <alignment horizontal="center" vertical="center" wrapText="1"/>
      <protection hidden="1"/>
    </xf>
    <xf numFmtId="0" fontId="46" fillId="0" borderId="36" xfId="0" applyFont="1" applyBorder="1" applyAlignment="1" applyProtection="1">
      <alignment horizontal="center" vertical="center" wrapText="1"/>
      <protection locked="0"/>
    </xf>
    <xf numFmtId="0" fontId="43" fillId="7" borderId="25" xfId="0" applyFont="1" applyFill="1" applyBorder="1" applyAlignment="1" applyProtection="1">
      <alignment horizontal="center" vertical="center" wrapText="1"/>
      <protection hidden="1"/>
    </xf>
    <xf numFmtId="0" fontId="46" fillId="0" borderId="27" xfId="0" applyFont="1" applyBorder="1" applyAlignment="1" applyProtection="1">
      <alignment horizontal="center" vertical="center" wrapText="1"/>
      <protection locked="0"/>
    </xf>
    <xf numFmtId="0" fontId="46" fillId="0" borderId="37" xfId="0" applyFont="1" applyBorder="1" applyAlignment="1" applyProtection="1">
      <alignment horizontal="center" vertical="center" wrapText="1"/>
      <protection locked="0"/>
    </xf>
    <xf numFmtId="38" fontId="46" fillId="0" borderId="1" xfId="2" applyFont="1" applyFill="1" applyBorder="1" applyAlignment="1" applyProtection="1">
      <alignment vertical="center"/>
      <protection locked="0"/>
    </xf>
    <xf numFmtId="38" fontId="12" fillId="7" borderId="1" xfId="3" applyNumberFormat="1" applyFont="1" applyFill="1" applyBorder="1" applyAlignment="1" applyProtection="1">
      <alignment vertical="center"/>
      <protection hidden="1"/>
    </xf>
    <xf numFmtId="0" fontId="6" fillId="7" borderId="1" xfId="3" applyFont="1" applyFill="1" applyBorder="1" applyAlignment="1" applyProtection="1">
      <alignment vertical="center"/>
      <protection hidden="1"/>
    </xf>
    <xf numFmtId="0" fontId="6" fillId="7" borderId="1" xfId="0" applyFont="1" applyFill="1" applyBorder="1" applyProtection="1">
      <alignment vertical="center"/>
      <protection hidden="1"/>
    </xf>
    <xf numFmtId="38" fontId="10" fillId="13" borderId="1" xfId="2" applyFont="1" applyFill="1" applyBorder="1" applyAlignment="1" applyProtection="1">
      <alignment horizontal="center" vertical="center"/>
      <protection hidden="1"/>
    </xf>
    <xf numFmtId="0" fontId="60" fillId="7" borderId="1" xfId="3" applyFont="1" applyFill="1" applyBorder="1" applyAlignment="1" applyProtection="1">
      <alignment vertical="center"/>
      <protection hidden="1"/>
    </xf>
    <xf numFmtId="0" fontId="10" fillId="13" borderId="1" xfId="3" applyFont="1" applyFill="1" applyBorder="1" applyAlignment="1" applyProtection="1">
      <alignment horizontal="center" vertical="center"/>
      <protection hidden="1"/>
    </xf>
    <xf numFmtId="0" fontId="6" fillId="13" borderId="1" xfId="3" applyFont="1" applyFill="1" applyBorder="1" applyAlignment="1" applyProtection="1">
      <alignment horizontal="center" vertical="center"/>
      <protection hidden="1"/>
    </xf>
    <xf numFmtId="38" fontId="10" fillId="7" borderId="1" xfId="2" applyFont="1" applyFill="1" applyBorder="1" applyAlignment="1" applyProtection="1">
      <alignment horizontal="center" vertical="center" wrapText="1"/>
      <protection hidden="1"/>
    </xf>
    <xf numFmtId="38" fontId="60" fillId="7" borderId="1" xfId="2" applyFont="1" applyFill="1" applyBorder="1" applyAlignment="1" applyProtection="1">
      <alignment horizontal="center" vertical="center" wrapText="1"/>
      <protection hidden="1"/>
    </xf>
    <xf numFmtId="38" fontId="80" fillId="0" borderId="1" xfId="2" applyFont="1" applyFill="1" applyBorder="1" applyAlignment="1" applyProtection="1">
      <alignment horizontal="center" vertical="center" wrapText="1"/>
      <protection locked="0"/>
    </xf>
    <xf numFmtId="38" fontId="6" fillId="7" borderId="1" xfId="2" applyFont="1" applyFill="1" applyBorder="1" applyAlignment="1" applyProtection="1">
      <alignment horizontal="center" vertical="center" wrapText="1"/>
      <protection hidden="1"/>
    </xf>
    <xf numFmtId="38" fontId="80" fillId="0" borderId="1" xfId="2" applyFont="1" applyBorder="1" applyAlignment="1" applyProtection="1">
      <alignment horizontal="center" vertical="center" wrapText="1"/>
      <protection locked="0"/>
    </xf>
    <xf numFmtId="0" fontId="60" fillId="7" borderId="28" xfId="0" applyFont="1" applyFill="1" applyBorder="1" applyAlignment="1" applyProtection="1">
      <alignment horizontal="center" vertical="center"/>
      <protection hidden="1"/>
    </xf>
    <xf numFmtId="0" fontId="77" fillId="7" borderId="26" xfId="0" applyFont="1" applyFill="1" applyBorder="1" applyAlignment="1" applyProtection="1">
      <alignment horizontal="center" vertical="center"/>
      <protection hidden="1"/>
    </xf>
    <xf numFmtId="0" fontId="31" fillId="0" borderId="26" xfId="0" applyFont="1" applyBorder="1" applyAlignment="1" applyProtection="1">
      <alignment horizontal="left" vertical="center"/>
      <protection hidden="1"/>
    </xf>
    <xf numFmtId="0" fontId="6" fillId="7" borderId="1" xfId="0" applyFont="1" applyFill="1" applyBorder="1" applyAlignment="1" applyProtection="1">
      <alignment horizontal="center" vertical="center" wrapText="1"/>
      <protection hidden="1"/>
    </xf>
    <xf numFmtId="38" fontId="60" fillId="7" borderId="1" xfId="0" applyNumberFormat="1" applyFont="1" applyFill="1" applyBorder="1" applyAlignment="1" applyProtection="1">
      <alignment horizontal="right" vertical="center"/>
      <protection hidden="1"/>
    </xf>
    <xf numFmtId="0" fontId="88" fillId="0" borderId="0" xfId="0" applyFont="1" applyProtection="1">
      <alignment vertical="center"/>
      <protection hidden="1"/>
    </xf>
    <xf numFmtId="0" fontId="55" fillId="0" borderId="0" xfId="0" applyFont="1" applyProtection="1">
      <alignment vertical="center"/>
      <protection hidden="1"/>
    </xf>
    <xf numFmtId="0" fontId="89" fillId="0" borderId="0" xfId="0" applyFont="1" applyProtection="1">
      <alignment vertical="center"/>
      <protection hidden="1"/>
    </xf>
    <xf numFmtId="0" fontId="91" fillId="0" borderId="0" xfId="3" applyFont="1" applyAlignment="1" applyProtection="1">
      <alignment horizontal="left"/>
      <protection hidden="1"/>
    </xf>
    <xf numFmtId="0" fontId="91" fillId="0" borderId="0" xfId="3" applyFont="1" applyProtection="1">
      <protection hidden="1"/>
    </xf>
    <xf numFmtId="0" fontId="47" fillId="0" borderId="0" xfId="3" applyFont="1" applyAlignment="1" applyProtection="1">
      <alignment vertical="center"/>
      <protection hidden="1"/>
    </xf>
    <xf numFmtId="0" fontId="66" fillId="9" borderId="1" xfId="0" applyFont="1" applyFill="1" applyBorder="1" applyAlignment="1" applyProtection="1">
      <alignment horizontal="center" vertical="center"/>
      <protection hidden="1"/>
    </xf>
    <xf numFmtId="38" fontId="60" fillId="7" borderId="1" xfId="2" applyFont="1" applyFill="1" applyBorder="1" applyAlignment="1" applyProtection="1">
      <alignment horizontal="center" vertical="center"/>
      <protection hidden="1"/>
    </xf>
    <xf numFmtId="0" fontId="31" fillId="0" borderId="1" xfId="0" applyFont="1" applyBorder="1" applyAlignment="1" applyProtection="1">
      <alignment horizontal="left" vertical="center"/>
      <protection hidden="1"/>
    </xf>
    <xf numFmtId="0" fontId="60" fillId="7" borderId="1" xfId="0" applyFont="1" applyFill="1" applyBorder="1" applyAlignment="1" applyProtection="1">
      <alignment horizontal="center" vertical="center"/>
      <protection hidden="1"/>
    </xf>
    <xf numFmtId="0" fontId="73" fillId="0" borderId="0" xfId="0" applyFont="1">
      <alignment vertical="center"/>
    </xf>
    <xf numFmtId="0" fontId="20" fillId="14" borderId="0" xfId="0" applyFont="1" applyFill="1" applyProtection="1">
      <alignment vertical="center"/>
      <protection hidden="1"/>
    </xf>
    <xf numFmtId="38" fontId="10" fillId="7" borderId="25" xfId="2" applyFont="1" applyFill="1" applyBorder="1" applyAlignment="1" applyProtection="1">
      <alignment vertical="center"/>
      <protection hidden="1"/>
    </xf>
    <xf numFmtId="38" fontId="10" fillId="7" borderId="1" xfId="0" applyNumberFormat="1" applyFont="1" applyFill="1" applyBorder="1" applyAlignment="1" applyProtection="1">
      <alignment horizontal="center" vertical="center"/>
      <protection hidden="1"/>
    </xf>
    <xf numFmtId="0" fontId="85" fillId="0" borderId="0" xfId="0" applyFont="1" applyAlignment="1">
      <alignment horizontal="center" vertical="center"/>
    </xf>
    <xf numFmtId="0" fontId="56" fillId="15" borderId="0" xfId="0" applyFont="1" applyFill="1" applyProtection="1">
      <alignment vertical="center"/>
      <protection hidden="1"/>
    </xf>
    <xf numFmtId="0" fontId="57" fillId="15" borderId="0" xfId="0" applyFont="1" applyFill="1" applyProtection="1">
      <alignment vertical="center"/>
      <protection hidden="1"/>
    </xf>
    <xf numFmtId="0" fontId="6" fillId="0" borderId="0" xfId="0" applyFont="1" applyAlignment="1" applyProtection="1">
      <alignment horizontal="center" vertical="center" wrapText="1"/>
      <protection hidden="1"/>
    </xf>
    <xf numFmtId="177" fontId="21" fillId="0" borderId="0" xfId="1" applyNumberFormat="1" applyFont="1" applyFill="1" applyBorder="1" applyAlignment="1" applyProtection="1">
      <alignment horizontal="center" vertical="center" wrapText="1"/>
      <protection hidden="1"/>
    </xf>
    <xf numFmtId="0" fontId="92" fillId="16" borderId="0" xfId="0" applyFont="1" applyFill="1" applyAlignment="1">
      <alignment horizontal="center" vertical="center"/>
    </xf>
    <xf numFmtId="0" fontId="93" fillId="0" borderId="0" xfId="0" applyFont="1" applyAlignment="1">
      <alignment horizontal="left" vertical="center"/>
    </xf>
    <xf numFmtId="0" fontId="94" fillId="0" borderId="0" xfId="0" applyFont="1">
      <alignment vertical="center"/>
    </xf>
    <xf numFmtId="0" fontId="56" fillId="15" borderId="0" xfId="0" applyFont="1" applyFill="1" applyAlignment="1" applyProtection="1">
      <alignment horizontal="left" vertical="center"/>
      <protection hidden="1"/>
    </xf>
    <xf numFmtId="38" fontId="6" fillId="7" borderId="1" xfId="2" applyFont="1" applyFill="1" applyBorder="1" applyAlignment="1" applyProtection="1">
      <alignment horizontal="right" vertical="center"/>
      <protection hidden="1"/>
    </xf>
    <xf numFmtId="0" fontId="6" fillId="5" borderId="28" xfId="0" applyFont="1" applyFill="1" applyBorder="1" applyAlignment="1" applyProtection="1">
      <alignment horizontal="center" vertical="center"/>
      <protection hidden="1"/>
    </xf>
    <xf numFmtId="0" fontId="6" fillId="14" borderId="1" xfId="0" applyFont="1" applyFill="1" applyBorder="1" applyAlignment="1" applyProtection="1">
      <alignment horizontal="center" vertical="center"/>
      <protection hidden="1"/>
    </xf>
    <xf numFmtId="0" fontId="73" fillId="0" borderId="0" xfId="0" applyFont="1" applyAlignment="1">
      <alignment horizontal="left" vertical="center" wrapText="1"/>
    </xf>
    <xf numFmtId="0" fontId="77" fillId="7" borderId="28" xfId="0" applyFont="1" applyFill="1" applyBorder="1" applyAlignment="1" applyProtection="1">
      <alignment horizontal="center" vertical="center" wrapText="1"/>
      <protection hidden="1"/>
    </xf>
    <xf numFmtId="0" fontId="77" fillId="7" borderId="20" xfId="0" applyFont="1" applyFill="1" applyBorder="1" applyAlignment="1" applyProtection="1">
      <alignment horizontal="center" vertical="center" wrapText="1"/>
      <protection hidden="1"/>
    </xf>
    <xf numFmtId="0" fontId="80" fillId="0" borderId="26" xfId="0" applyFont="1" applyBorder="1" applyAlignment="1" applyProtection="1">
      <alignment horizontal="center" vertical="center"/>
      <protection locked="0"/>
    </xf>
    <xf numFmtId="38" fontId="87" fillId="7" borderId="1" xfId="2" applyFont="1" applyFill="1" applyBorder="1" applyAlignment="1" applyProtection="1">
      <alignment horizontal="center" vertical="center"/>
      <protection hidden="1"/>
    </xf>
    <xf numFmtId="0" fontId="46" fillId="6" borderId="29" xfId="3" applyFont="1" applyFill="1" applyBorder="1" applyAlignment="1" applyProtection="1">
      <alignment horizontal="center" vertical="center"/>
      <protection locked="0"/>
    </xf>
    <xf numFmtId="0" fontId="46" fillId="6" borderId="30" xfId="3" applyFont="1" applyFill="1" applyBorder="1" applyAlignment="1" applyProtection="1">
      <alignment horizontal="center" vertical="center"/>
      <protection locked="0"/>
    </xf>
    <xf numFmtId="0" fontId="46" fillId="6" borderId="27" xfId="3" applyFont="1" applyFill="1" applyBorder="1" applyAlignment="1" applyProtection="1">
      <alignment horizontal="center" vertical="center"/>
      <protection locked="0"/>
    </xf>
    <xf numFmtId="0" fontId="46" fillId="6" borderId="31" xfId="3" applyFont="1" applyFill="1" applyBorder="1" applyAlignment="1" applyProtection="1">
      <alignment horizontal="center" vertical="center"/>
      <protection locked="0"/>
    </xf>
    <xf numFmtId="0" fontId="46" fillId="6" borderId="32" xfId="3" applyFont="1" applyFill="1" applyBorder="1" applyAlignment="1" applyProtection="1">
      <alignment horizontal="center" vertical="center"/>
      <protection locked="0"/>
    </xf>
    <xf numFmtId="0" fontId="46" fillId="0" borderId="49" xfId="3" applyFont="1" applyBorder="1" applyAlignment="1" applyProtection="1">
      <alignment horizontal="center" vertical="center"/>
      <protection locked="0"/>
    </xf>
    <xf numFmtId="0" fontId="46" fillId="0" borderId="58" xfId="3" applyFont="1" applyBorder="1" applyAlignment="1" applyProtection="1">
      <alignment horizontal="center" vertical="center"/>
      <protection locked="0"/>
    </xf>
    <xf numFmtId="0" fontId="46" fillId="0" borderId="34" xfId="3" applyFont="1" applyBorder="1" applyAlignment="1" applyProtection="1">
      <alignment horizontal="center" vertical="center"/>
      <protection locked="0"/>
    </xf>
    <xf numFmtId="0" fontId="46" fillId="0" borderId="59" xfId="3" applyFont="1" applyBorder="1" applyAlignment="1" applyProtection="1">
      <alignment horizontal="center" vertical="center"/>
      <protection locked="0"/>
    </xf>
    <xf numFmtId="0" fontId="46" fillId="0" borderId="47" xfId="3" applyFont="1" applyBorder="1" applyAlignment="1" applyProtection="1">
      <alignment horizontal="center" vertical="center"/>
      <protection locked="0"/>
    </xf>
    <xf numFmtId="0" fontId="83" fillId="0" borderId="0" xfId="0" applyFont="1" applyAlignment="1" applyProtection="1">
      <alignment horizontal="left" vertical="center"/>
      <protection hidden="1"/>
    </xf>
    <xf numFmtId="0" fontId="83" fillId="0" borderId="0" xfId="0" applyFont="1" applyProtection="1">
      <alignment vertical="center"/>
      <protection hidden="1"/>
    </xf>
    <xf numFmtId="0" fontId="77" fillId="7" borderId="1" xfId="0" applyFont="1" applyFill="1" applyBorder="1" applyAlignment="1" applyProtection="1">
      <alignment horizontal="center" vertical="center" wrapText="1"/>
      <protection hidden="1"/>
    </xf>
    <xf numFmtId="38" fontId="46" fillId="0" borderId="1" xfId="0" applyNumberFormat="1" applyFont="1" applyBorder="1" applyAlignment="1" applyProtection="1">
      <alignment horizontal="right" vertical="center"/>
      <protection locked="0"/>
    </xf>
    <xf numFmtId="0" fontId="10" fillId="5" borderId="1" xfId="0" applyFont="1" applyFill="1" applyBorder="1" applyAlignment="1" applyProtection="1">
      <alignment horizontal="center" vertical="center" wrapText="1"/>
      <protection hidden="1"/>
    </xf>
    <xf numFmtId="0" fontId="10" fillId="5" borderId="23" xfId="0" applyFont="1" applyFill="1" applyBorder="1" applyAlignment="1">
      <alignment vertical="center" wrapText="1"/>
    </xf>
    <xf numFmtId="0" fontId="6" fillId="7" borderId="1" xfId="3" applyFont="1" applyFill="1" applyBorder="1" applyAlignment="1" applyProtection="1">
      <alignment horizontal="center" vertical="center"/>
      <protection hidden="1"/>
    </xf>
    <xf numFmtId="38" fontId="6" fillId="7" borderId="1" xfId="0" applyNumberFormat="1" applyFont="1" applyFill="1" applyBorder="1" applyAlignment="1" applyProtection="1">
      <alignment horizontal="right" vertical="center"/>
      <protection hidden="1"/>
    </xf>
    <xf numFmtId="0" fontId="6" fillId="5" borderId="25" xfId="0" applyFont="1" applyFill="1" applyBorder="1" applyAlignment="1" applyProtection="1">
      <alignment horizontal="center" vertical="center"/>
      <protection hidden="1"/>
    </xf>
    <xf numFmtId="0" fontId="15" fillId="0" borderId="0" xfId="0" applyFont="1" applyAlignment="1" applyProtection="1">
      <alignment horizontal="center" vertical="center"/>
      <protection hidden="1"/>
    </xf>
    <xf numFmtId="0" fontId="48" fillId="0" borderId="0" xfId="0" applyFont="1" applyAlignment="1" applyProtection="1">
      <alignment horizontal="center" vertical="center"/>
      <protection hidden="1"/>
    </xf>
    <xf numFmtId="38" fontId="6" fillId="0" borderId="0" xfId="2" applyFont="1" applyBorder="1" applyAlignment="1" applyProtection="1">
      <alignment horizontal="center"/>
      <protection hidden="1"/>
    </xf>
    <xf numFmtId="0" fontId="6" fillId="5" borderId="1" xfId="0" applyFont="1" applyFill="1" applyBorder="1" applyAlignment="1" applyProtection="1">
      <alignment horizontal="center" vertical="center" wrapText="1"/>
      <protection hidden="1"/>
    </xf>
    <xf numFmtId="0" fontId="23" fillId="0" borderId="1" xfId="0" applyFont="1" applyBorder="1" applyAlignment="1" applyProtection="1">
      <alignment horizontal="center" vertical="center" wrapText="1"/>
      <protection locked="0"/>
    </xf>
    <xf numFmtId="0" fontId="68" fillId="0" borderId="1" xfId="0" applyFont="1" applyBorder="1" applyAlignment="1" applyProtection="1">
      <alignment horizontal="center" vertical="center" wrapText="1"/>
      <protection locked="0"/>
    </xf>
    <xf numFmtId="38" fontId="95" fillId="0" borderId="0" xfId="2" applyFont="1" applyFill="1" applyBorder="1" applyAlignment="1">
      <alignment horizontal="left" vertical="center"/>
    </xf>
    <xf numFmtId="0" fontId="43" fillId="0" borderId="0" xfId="0" applyFont="1" applyProtection="1">
      <alignment vertical="center"/>
      <protection hidden="1"/>
    </xf>
    <xf numFmtId="0" fontId="0" fillId="7" borderId="7" xfId="0" applyFill="1" applyBorder="1" applyProtection="1">
      <alignment vertical="center"/>
      <protection hidden="1"/>
    </xf>
    <xf numFmtId="0" fontId="6" fillId="7" borderId="8" xfId="0" applyFont="1" applyFill="1" applyBorder="1" applyProtection="1">
      <alignment vertical="center"/>
      <protection hidden="1"/>
    </xf>
    <xf numFmtId="0" fontId="0" fillId="7" borderId="9" xfId="0" applyFill="1" applyBorder="1" applyProtection="1">
      <alignment vertical="center"/>
      <protection hidden="1"/>
    </xf>
    <xf numFmtId="0" fontId="0" fillId="7" borderId="10" xfId="0" applyFill="1" applyBorder="1" applyProtection="1">
      <alignment vertical="center"/>
      <protection hidden="1"/>
    </xf>
    <xf numFmtId="0" fontId="32" fillId="7" borderId="0" xfId="0" applyFont="1" applyFill="1" applyProtection="1">
      <alignment vertical="center"/>
      <protection hidden="1"/>
    </xf>
    <xf numFmtId="0" fontId="6" fillId="7" borderId="0" xfId="0" applyFont="1" applyFill="1" applyProtection="1">
      <alignment vertical="center"/>
      <protection hidden="1"/>
    </xf>
    <xf numFmtId="0" fontId="0" fillId="7" borderId="11" xfId="0" applyFill="1" applyBorder="1" applyProtection="1">
      <alignment vertical="center"/>
      <protection hidden="1"/>
    </xf>
    <xf numFmtId="0" fontId="33" fillId="7" borderId="0" xfId="0" applyFont="1" applyFill="1" applyProtection="1">
      <alignment vertical="center"/>
      <protection hidden="1"/>
    </xf>
    <xf numFmtId="0" fontId="0" fillId="7" borderId="12" xfId="0" applyFill="1" applyBorder="1" applyProtection="1">
      <alignment vertical="center"/>
      <protection hidden="1"/>
    </xf>
    <xf numFmtId="0" fontId="6" fillId="7" borderId="13" xfId="0" applyFont="1" applyFill="1" applyBorder="1" applyProtection="1">
      <alignment vertical="center"/>
      <protection hidden="1"/>
    </xf>
    <xf numFmtId="0" fontId="0" fillId="7" borderId="14" xfId="0" applyFill="1" applyBorder="1" applyProtection="1">
      <alignment vertical="center"/>
      <protection hidden="1"/>
    </xf>
    <xf numFmtId="0" fontId="0" fillId="7" borderId="0" xfId="0" applyFill="1" applyProtection="1">
      <alignment vertical="center"/>
      <protection hidden="1"/>
    </xf>
    <xf numFmtId="38" fontId="58" fillId="0" borderId="57" xfId="2" applyFont="1" applyBorder="1" applyProtection="1">
      <alignment vertical="center"/>
      <protection locked="0"/>
    </xf>
    <xf numFmtId="38" fontId="58" fillId="0" borderId="33" xfId="2" applyFont="1" applyBorder="1" applyProtection="1">
      <alignment vertical="center"/>
      <protection locked="0"/>
    </xf>
    <xf numFmtId="38" fontId="6" fillId="0" borderId="0" xfId="0" applyNumberFormat="1" applyFont="1" applyProtection="1">
      <alignment vertical="center"/>
      <protection hidden="1"/>
    </xf>
    <xf numFmtId="178" fontId="6" fillId="7" borderId="0" xfId="0" applyNumberFormat="1" applyFont="1" applyFill="1" applyAlignment="1" applyProtection="1">
      <alignment horizontal="center" vertical="center"/>
      <protection hidden="1"/>
    </xf>
    <xf numFmtId="0" fontId="15" fillId="7" borderId="1" xfId="0" applyFont="1" applyFill="1" applyBorder="1" applyAlignment="1" applyProtection="1">
      <alignment horizontal="center" vertical="center" wrapText="1"/>
      <protection hidden="1"/>
    </xf>
    <xf numFmtId="0" fontId="68" fillId="0" borderId="0" xfId="3" applyFont="1" applyAlignment="1" applyProtection="1">
      <alignment horizontal="left" wrapText="1"/>
      <protection hidden="1"/>
    </xf>
    <xf numFmtId="38" fontId="49" fillId="7" borderId="23" xfId="2" applyFont="1" applyFill="1" applyBorder="1" applyAlignment="1" applyProtection="1">
      <alignment horizontal="center" vertical="center"/>
      <protection hidden="1"/>
    </xf>
    <xf numFmtId="38" fontId="49" fillId="7" borderId="38" xfId="2" applyFont="1" applyFill="1" applyBorder="1" applyAlignment="1" applyProtection="1">
      <alignment horizontal="center" vertical="center"/>
      <protection hidden="1"/>
    </xf>
    <xf numFmtId="38" fontId="49" fillId="7" borderId="2" xfId="2" applyFont="1" applyFill="1" applyBorder="1" applyAlignment="1" applyProtection="1">
      <alignment horizontal="center" vertical="center"/>
      <protection hidden="1"/>
    </xf>
    <xf numFmtId="38" fontId="11" fillId="7" borderId="23" xfId="3" applyNumberFormat="1" applyFont="1" applyFill="1" applyBorder="1" applyAlignment="1" applyProtection="1">
      <alignment horizontal="center" vertical="center"/>
      <protection hidden="1"/>
    </xf>
    <xf numFmtId="38" fontId="11" fillId="7" borderId="38" xfId="3" applyNumberFormat="1" applyFont="1" applyFill="1" applyBorder="1" applyAlignment="1" applyProtection="1">
      <alignment horizontal="center" vertical="center"/>
      <protection hidden="1"/>
    </xf>
    <xf numFmtId="38" fontId="11" fillId="7" borderId="50" xfId="3" applyNumberFormat="1" applyFont="1" applyFill="1" applyBorder="1" applyAlignment="1" applyProtection="1">
      <alignment horizontal="center" vertical="center"/>
      <protection hidden="1"/>
    </xf>
    <xf numFmtId="0" fontId="6" fillId="7" borderId="15" xfId="3" applyFont="1" applyFill="1" applyBorder="1" applyAlignment="1" applyProtection="1">
      <alignment horizontal="center" vertical="center"/>
      <protection hidden="1"/>
    </xf>
    <xf numFmtId="0" fontId="6" fillId="7" borderId="18" xfId="3" applyFont="1" applyFill="1" applyBorder="1" applyAlignment="1" applyProtection="1">
      <alignment horizontal="center" vertical="center"/>
      <protection hidden="1"/>
    </xf>
    <xf numFmtId="0" fontId="6" fillId="7" borderId="2" xfId="3" applyFont="1" applyFill="1" applyBorder="1" applyAlignment="1" applyProtection="1">
      <alignment horizontal="center" vertical="center"/>
      <protection hidden="1"/>
    </xf>
    <xf numFmtId="0" fontId="6" fillId="7" borderId="23" xfId="3" applyFont="1" applyFill="1" applyBorder="1" applyAlignment="1" applyProtection="1">
      <alignment horizontal="center" vertical="center"/>
      <protection hidden="1"/>
    </xf>
    <xf numFmtId="0" fontId="6" fillId="7" borderId="38" xfId="3" applyFont="1" applyFill="1" applyBorder="1" applyAlignment="1" applyProtection="1">
      <alignment horizontal="center" vertical="center"/>
      <protection hidden="1"/>
    </xf>
    <xf numFmtId="0" fontId="6" fillId="7" borderId="20" xfId="3" applyFont="1" applyFill="1" applyBorder="1" applyAlignment="1" applyProtection="1">
      <alignment horizontal="center" vertical="center"/>
      <protection hidden="1"/>
    </xf>
    <xf numFmtId="0" fontId="15" fillId="0" borderId="28" xfId="0" applyFont="1" applyBorder="1" applyAlignment="1" applyProtection="1">
      <alignment horizontal="left" vertical="center"/>
      <protection hidden="1"/>
    </xf>
    <xf numFmtId="0" fontId="15" fillId="0" borderId="24" xfId="0" applyFont="1" applyBorder="1" applyAlignment="1" applyProtection="1">
      <alignment horizontal="left" vertical="center"/>
      <protection hidden="1"/>
    </xf>
    <xf numFmtId="0" fontId="15" fillId="0" borderId="25" xfId="0" applyFont="1" applyBorder="1" applyAlignment="1" applyProtection="1">
      <alignment horizontal="left" vertical="center"/>
      <protection hidden="1"/>
    </xf>
    <xf numFmtId="0" fontId="22" fillId="7" borderId="1" xfId="3" applyFont="1" applyFill="1" applyBorder="1" applyAlignment="1" applyProtection="1">
      <alignment horizontal="center" vertical="center" wrapText="1"/>
      <protection hidden="1"/>
    </xf>
    <xf numFmtId="0" fontId="22" fillId="7" borderId="28" xfId="3" applyFont="1" applyFill="1" applyBorder="1" applyAlignment="1" applyProtection="1">
      <alignment horizontal="center" vertical="center"/>
      <protection hidden="1"/>
    </xf>
    <xf numFmtId="0" fontId="22" fillId="7" borderId="23" xfId="3" applyFont="1" applyFill="1" applyBorder="1" applyAlignment="1" applyProtection="1">
      <alignment horizontal="center" vertical="center"/>
      <protection hidden="1"/>
    </xf>
    <xf numFmtId="0" fontId="22" fillId="7" borderId="15" xfId="3" applyFont="1" applyFill="1" applyBorder="1" applyAlignment="1" applyProtection="1">
      <alignment horizontal="center" vertical="center"/>
      <protection hidden="1"/>
    </xf>
    <xf numFmtId="0" fontId="6" fillId="7" borderId="1" xfId="3" applyFont="1" applyFill="1" applyBorder="1" applyAlignment="1" applyProtection="1">
      <alignment horizontal="center" vertical="center"/>
      <protection hidden="1"/>
    </xf>
    <xf numFmtId="38" fontId="12" fillId="7" borderId="23" xfId="2" applyFont="1" applyFill="1" applyBorder="1" applyAlignment="1" applyProtection="1">
      <alignment horizontal="right" vertical="center"/>
      <protection hidden="1"/>
    </xf>
    <xf numFmtId="38" fontId="12" fillId="7" borderId="38" xfId="2" applyFont="1" applyFill="1" applyBorder="1" applyAlignment="1" applyProtection="1">
      <alignment horizontal="right" vertical="center"/>
      <protection hidden="1"/>
    </xf>
    <xf numFmtId="0" fontId="6" fillId="13" borderId="28" xfId="0" applyFont="1" applyFill="1" applyBorder="1" applyAlignment="1" applyProtection="1">
      <alignment horizontal="center" vertical="center"/>
      <protection hidden="1"/>
    </xf>
    <xf numFmtId="0" fontId="6" fillId="13" borderId="16" xfId="0" applyFont="1" applyFill="1" applyBorder="1" applyAlignment="1" applyProtection="1">
      <alignment horizontal="center" vertical="center"/>
      <protection hidden="1"/>
    </xf>
    <xf numFmtId="0" fontId="6" fillId="13" borderId="24" xfId="0" applyFont="1" applyFill="1" applyBorder="1" applyAlignment="1" applyProtection="1">
      <alignment horizontal="center" vertical="center"/>
      <protection hidden="1"/>
    </xf>
    <xf numFmtId="0" fontId="6" fillId="13" borderId="25" xfId="0" applyFont="1" applyFill="1" applyBorder="1" applyAlignment="1" applyProtection="1">
      <alignment horizontal="center" vertical="center"/>
      <protection hidden="1"/>
    </xf>
    <xf numFmtId="177" fontId="6" fillId="7" borderId="23" xfId="1" applyNumberFormat="1" applyFont="1" applyFill="1" applyBorder="1" applyAlignment="1" applyProtection="1">
      <alignment horizontal="center" vertical="center"/>
      <protection hidden="1"/>
    </xf>
    <xf numFmtId="177" fontId="6" fillId="7" borderId="38" xfId="1" applyNumberFormat="1" applyFont="1" applyFill="1" applyBorder="1" applyAlignment="1" applyProtection="1">
      <alignment horizontal="center" vertical="center"/>
      <protection hidden="1"/>
    </xf>
    <xf numFmtId="177" fontId="6" fillId="7" borderId="2" xfId="1" applyNumberFormat="1" applyFont="1" applyFill="1" applyBorder="1" applyAlignment="1" applyProtection="1">
      <alignment horizontal="center" vertical="center"/>
      <protection hidden="1"/>
    </xf>
    <xf numFmtId="177" fontId="6" fillId="7" borderId="17" xfId="1" applyNumberFormat="1" applyFont="1" applyFill="1" applyBorder="1" applyAlignment="1" applyProtection="1">
      <alignment horizontal="center" vertical="center"/>
      <protection hidden="1"/>
    </xf>
    <xf numFmtId="177" fontId="6" fillId="7" borderId="19" xfId="1" applyNumberFormat="1" applyFont="1" applyFill="1" applyBorder="1" applyAlignment="1" applyProtection="1">
      <alignment horizontal="center" vertical="center"/>
      <protection hidden="1"/>
    </xf>
    <xf numFmtId="177" fontId="6" fillId="7" borderId="22" xfId="1" applyNumberFormat="1" applyFont="1" applyFill="1" applyBorder="1" applyAlignment="1" applyProtection="1">
      <alignment horizontal="center" vertical="center"/>
      <protection hidden="1"/>
    </xf>
    <xf numFmtId="0" fontId="6" fillId="7" borderId="16" xfId="3" applyFont="1" applyFill="1" applyBorder="1" applyAlignment="1" applyProtection="1">
      <alignment horizontal="center"/>
      <protection hidden="1"/>
    </xf>
    <xf numFmtId="0" fontId="6" fillId="7" borderId="17" xfId="3" applyFont="1" applyFill="1" applyBorder="1" applyAlignment="1" applyProtection="1">
      <alignment horizontal="center"/>
      <protection hidden="1"/>
    </xf>
    <xf numFmtId="0" fontId="6" fillId="7" borderId="0" xfId="3" applyFont="1" applyFill="1" applyAlignment="1" applyProtection="1">
      <alignment horizontal="center"/>
      <protection hidden="1"/>
    </xf>
    <xf numFmtId="0" fontId="6" fillId="7" borderId="19" xfId="3" applyFont="1" applyFill="1" applyBorder="1" applyAlignment="1" applyProtection="1">
      <alignment horizontal="center"/>
      <protection hidden="1"/>
    </xf>
    <xf numFmtId="0" fontId="6" fillId="7" borderId="20" xfId="3" applyFont="1" applyFill="1" applyBorder="1" applyAlignment="1" applyProtection="1">
      <alignment horizontal="center"/>
      <protection hidden="1"/>
    </xf>
    <xf numFmtId="0" fontId="6" fillId="7" borderId="22" xfId="3" applyFont="1" applyFill="1" applyBorder="1" applyAlignment="1" applyProtection="1">
      <alignment horizontal="center"/>
      <protection hidden="1"/>
    </xf>
    <xf numFmtId="38" fontId="11" fillId="7" borderId="38" xfId="2" applyFont="1" applyFill="1" applyBorder="1" applyAlignment="1" applyProtection="1">
      <alignment horizontal="center" vertical="center"/>
      <protection hidden="1"/>
    </xf>
    <xf numFmtId="38" fontId="11" fillId="7" borderId="2" xfId="2" applyFont="1" applyFill="1" applyBorder="1" applyAlignment="1" applyProtection="1">
      <alignment horizontal="center" vertical="center"/>
      <protection hidden="1"/>
    </xf>
    <xf numFmtId="0" fontId="46" fillId="6" borderId="55" xfId="3" applyFont="1" applyFill="1" applyBorder="1" applyAlignment="1" applyProtection="1">
      <alignment horizontal="center" vertical="center"/>
      <protection locked="0"/>
    </xf>
    <xf numFmtId="0" fontId="46" fillId="6" borderId="56" xfId="3" applyFont="1" applyFill="1" applyBorder="1" applyAlignment="1" applyProtection="1">
      <alignment horizontal="center" vertical="center"/>
      <protection locked="0"/>
    </xf>
    <xf numFmtId="38" fontId="6" fillId="7" borderId="23" xfId="2" applyFont="1" applyFill="1" applyBorder="1" applyAlignment="1" applyProtection="1">
      <alignment horizontal="center" vertical="center"/>
      <protection hidden="1"/>
    </xf>
    <xf numFmtId="38" fontId="6" fillId="7" borderId="38" xfId="2" applyFont="1" applyFill="1" applyBorder="1" applyAlignment="1" applyProtection="1">
      <alignment horizontal="center" vertical="center"/>
      <protection hidden="1"/>
    </xf>
    <xf numFmtId="38" fontId="6" fillId="7" borderId="2" xfId="2" applyFont="1" applyFill="1" applyBorder="1" applyAlignment="1" applyProtection="1">
      <alignment horizontal="center" vertical="center"/>
      <protection hidden="1"/>
    </xf>
    <xf numFmtId="177" fontId="6" fillId="7" borderId="51" xfId="1" applyNumberFormat="1" applyFont="1" applyFill="1" applyBorder="1" applyAlignment="1" applyProtection="1">
      <alignment horizontal="center" vertical="center"/>
      <protection hidden="1"/>
    </xf>
    <xf numFmtId="38" fontId="9" fillId="7" borderId="1" xfId="2" applyFont="1" applyFill="1" applyBorder="1" applyAlignment="1" applyProtection="1">
      <alignment horizontal="right" vertical="center"/>
      <protection hidden="1"/>
    </xf>
    <xf numFmtId="38" fontId="6" fillId="7" borderId="28" xfId="2" applyFont="1" applyFill="1" applyBorder="1" applyAlignment="1" applyProtection="1">
      <alignment horizontal="right" vertical="center"/>
      <protection hidden="1"/>
    </xf>
    <xf numFmtId="38" fontId="6" fillId="7" borderId="24" xfId="2" applyFont="1" applyFill="1" applyBorder="1" applyAlignment="1" applyProtection="1">
      <alignment horizontal="right" vertical="center"/>
      <protection hidden="1"/>
    </xf>
    <xf numFmtId="38" fontId="6" fillId="7" borderId="25" xfId="2" applyFont="1" applyFill="1" applyBorder="1" applyAlignment="1" applyProtection="1">
      <alignment horizontal="right" vertical="center"/>
      <protection hidden="1"/>
    </xf>
    <xf numFmtId="38" fontId="6" fillId="7" borderId="1" xfId="0" applyNumberFormat="1" applyFont="1" applyFill="1" applyBorder="1" applyAlignment="1" applyProtection="1">
      <alignment horizontal="right" vertical="center"/>
      <protection hidden="1"/>
    </xf>
    <xf numFmtId="0" fontId="6" fillId="7" borderId="1" xfId="0" applyFont="1" applyFill="1" applyBorder="1" applyAlignment="1" applyProtection="1">
      <alignment horizontal="right" vertical="center"/>
      <protection hidden="1"/>
    </xf>
    <xf numFmtId="9" fontId="80" fillId="0" borderId="1" xfId="1" applyFont="1" applyFill="1" applyBorder="1" applyAlignment="1" applyProtection="1">
      <alignment horizontal="right" vertical="center"/>
      <protection locked="0"/>
    </xf>
    <xf numFmtId="38" fontId="6" fillId="7" borderId="1" xfId="2" applyFont="1" applyFill="1" applyBorder="1" applyAlignment="1" applyProtection="1">
      <alignment horizontal="right" vertical="center"/>
      <protection hidden="1"/>
    </xf>
    <xf numFmtId="0" fontId="6" fillId="5" borderId="28" xfId="0" applyFont="1" applyFill="1" applyBorder="1" applyAlignment="1" applyProtection="1">
      <alignment horizontal="center" vertical="center"/>
      <protection hidden="1"/>
    </xf>
    <xf numFmtId="0" fontId="6" fillId="5" borderId="25" xfId="0" applyFont="1" applyFill="1" applyBorder="1" applyAlignment="1" applyProtection="1">
      <alignment horizontal="center" vertical="center"/>
      <protection hidden="1"/>
    </xf>
    <xf numFmtId="0" fontId="17" fillId="0" borderId="0" xfId="0" applyFont="1" applyAlignment="1" applyProtection="1">
      <alignment horizontal="center" vertical="center"/>
      <protection hidden="1"/>
    </xf>
    <xf numFmtId="0" fontId="15" fillId="0" borderId="0" xfId="0" applyFont="1" applyAlignment="1" applyProtection="1">
      <alignment horizontal="center" vertical="center"/>
      <protection hidden="1"/>
    </xf>
    <xf numFmtId="0" fontId="48" fillId="0" borderId="0" xfId="0" applyFont="1" applyAlignment="1" applyProtection="1">
      <alignment horizontal="center" vertical="center"/>
      <protection hidden="1"/>
    </xf>
    <xf numFmtId="0" fontId="61" fillId="13" borderId="35" xfId="0" applyFont="1" applyFill="1" applyBorder="1" applyAlignment="1" applyProtection="1">
      <alignment horizontal="center" vertical="center" wrapText="1"/>
      <protection hidden="1"/>
    </xf>
    <xf numFmtId="0" fontId="61" fillId="13" borderId="36" xfId="0" applyFont="1" applyFill="1" applyBorder="1" applyAlignment="1" applyProtection="1">
      <alignment horizontal="center" vertical="center" wrapText="1"/>
      <protection hidden="1"/>
    </xf>
    <xf numFmtId="38" fontId="6" fillId="0" borderId="0" xfId="2" applyFont="1" applyBorder="1" applyAlignment="1" applyProtection="1">
      <alignment horizontal="center"/>
      <protection hidden="1"/>
    </xf>
    <xf numFmtId="0" fontId="6" fillId="8" borderId="29" xfId="0" applyFont="1" applyFill="1" applyBorder="1" applyAlignment="1" applyProtection="1">
      <alignment horizontal="center" vertical="center" wrapText="1"/>
      <protection hidden="1"/>
    </xf>
    <xf numFmtId="0" fontId="6" fillId="8" borderId="46" xfId="0" applyFont="1" applyFill="1" applyBorder="1" applyAlignment="1" applyProtection="1">
      <alignment horizontal="center" vertical="center" wrapText="1"/>
      <protection hidden="1"/>
    </xf>
    <xf numFmtId="0" fontId="6" fillId="8" borderId="32" xfId="0" applyFont="1" applyFill="1" applyBorder="1" applyAlignment="1" applyProtection="1">
      <alignment horizontal="center" vertical="center" wrapText="1"/>
      <protection hidden="1"/>
    </xf>
    <xf numFmtId="177" fontId="21" fillId="5" borderId="49" xfId="1" applyNumberFormat="1" applyFont="1" applyFill="1" applyBorder="1" applyAlignment="1" applyProtection="1">
      <alignment horizontal="center" vertical="center" wrapText="1"/>
      <protection hidden="1"/>
    </xf>
    <xf numFmtId="177" fontId="21" fillId="5" borderId="45" xfId="1" applyNumberFormat="1" applyFont="1" applyFill="1" applyBorder="1" applyAlignment="1" applyProtection="1">
      <alignment horizontal="center" vertical="center" wrapText="1"/>
      <protection hidden="1"/>
    </xf>
    <xf numFmtId="177" fontId="21" fillId="5" borderId="47" xfId="1" applyNumberFormat="1" applyFont="1" applyFill="1" applyBorder="1" applyAlignment="1" applyProtection="1">
      <alignment horizontal="center" vertical="center" wrapText="1"/>
      <protection hidden="1"/>
    </xf>
    <xf numFmtId="0" fontId="6" fillId="8" borderId="35" xfId="0" applyFont="1" applyFill="1" applyBorder="1" applyAlignment="1" applyProtection="1">
      <alignment horizontal="center" vertical="center"/>
      <protection hidden="1"/>
    </xf>
    <xf numFmtId="0" fontId="6" fillId="8" borderId="36" xfId="0" applyFont="1" applyFill="1" applyBorder="1" applyAlignment="1" applyProtection="1">
      <alignment horizontal="center" vertical="center"/>
      <protection hidden="1"/>
    </xf>
    <xf numFmtId="0" fontId="61" fillId="2" borderId="1" xfId="0" applyFont="1" applyFill="1" applyBorder="1" applyAlignment="1" applyProtection="1">
      <alignment horizontal="center" vertical="center" wrapText="1"/>
      <protection locked="0"/>
    </xf>
    <xf numFmtId="0" fontId="6" fillId="5" borderId="1" xfId="0" applyFont="1" applyFill="1" applyBorder="1" applyAlignment="1" applyProtection="1">
      <alignment horizontal="center" vertical="center" wrapText="1"/>
      <protection hidden="1"/>
    </xf>
    <xf numFmtId="0" fontId="10" fillId="4" borderId="16" xfId="0" applyFont="1" applyFill="1" applyBorder="1" applyAlignment="1" applyProtection="1">
      <alignment horizontal="center" vertical="center" wrapText="1"/>
      <protection hidden="1"/>
    </xf>
    <xf numFmtId="0" fontId="10" fillId="4" borderId="53" xfId="0" applyFont="1" applyFill="1" applyBorder="1" applyAlignment="1" applyProtection="1">
      <alignment horizontal="center" vertical="center" wrapText="1"/>
      <protection hidden="1"/>
    </xf>
    <xf numFmtId="0" fontId="10" fillId="4" borderId="21" xfId="0" applyFont="1" applyFill="1" applyBorder="1" applyAlignment="1" applyProtection="1">
      <alignment horizontal="center" vertical="center" wrapText="1"/>
      <protection hidden="1"/>
    </xf>
    <xf numFmtId="0" fontId="10" fillId="4" borderId="54" xfId="0" applyFont="1" applyFill="1" applyBorder="1" applyAlignment="1" applyProtection="1">
      <alignment horizontal="center" vertical="center" wrapText="1"/>
      <protection hidden="1"/>
    </xf>
    <xf numFmtId="0" fontId="46" fillId="0" borderId="37" xfId="0" applyFont="1" applyBorder="1" applyAlignment="1" applyProtection="1">
      <alignment horizontal="center" vertical="center" wrapText="1"/>
      <protection hidden="1"/>
    </xf>
    <xf numFmtId="0" fontId="23" fillId="0" borderId="1" xfId="0" applyFont="1" applyBorder="1" applyAlignment="1" applyProtection="1">
      <alignment horizontal="center" vertical="center" wrapText="1"/>
      <protection hidden="1"/>
    </xf>
    <xf numFmtId="0" fontId="68" fillId="0" borderId="1" xfId="0" applyFont="1" applyBorder="1" applyAlignment="1" applyProtection="1">
      <alignment horizontal="center" vertical="center" wrapText="1"/>
      <protection hidden="1"/>
    </xf>
    <xf numFmtId="0" fontId="6" fillId="0" borderId="20" xfId="0" applyFont="1" applyBorder="1" applyProtection="1">
      <alignment vertical="center"/>
      <protection hidden="1"/>
    </xf>
    <xf numFmtId="0" fontId="61" fillId="0" borderId="2" xfId="0" applyFont="1" applyBorder="1" applyProtection="1">
      <alignment vertical="center"/>
      <protection hidden="1"/>
    </xf>
    <xf numFmtId="0" fontId="6" fillId="0" borderId="28" xfId="0" applyFont="1" applyBorder="1" applyProtection="1">
      <alignment vertical="center"/>
      <protection hidden="1"/>
    </xf>
    <xf numFmtId="0" fontId="61" fillId="0" borderId="1" xfId="0" applyFont="1" applyBorder="1" applyProtection="1">
      <alignment vertical="center"/>
      <protection hidden="1"/>
    </xf>
    <xf numFmtId="0" fontId="46" fillId="0" borderId="56" xfId="0" applyFont="1" applyBorder="1" applyAlignment="1" applyProtection="1">
      <alignment horizontal="center" vertical="center" wrapText="1"/>
      <protection hidden="1"/>
    </xf>
    <xf numFmtId="0" fontId="6" fillId="0" borderId="28" xfId="0" applyFont="1" applyBorder="1" applyAlignment="1" applyProtection="1">
      <alignment vertical="top" wrapText="1"/>
      <protection hidden="1"/>
    </xf>
    <xf numFmtId="0" fontId="61" fillId="0" borderId="1" xfId="0" applyFont="1" applyBorder="1" applyAlignment="1" applyProtection="1">
      <alignment vertical="top" wrapText="1"/>
      <protection hidden="1"/>
    </xf>
    <xf numFmtId="0" fontId="60" fillId="12" borderId="28" xfId="0" applyFont="1" applyFill="1" applyBorder="1" applyAlignment="1" applyProtection="1">
      <alignment horizontal="center" vertical="center"/>
      <protection locked="0"/>
    </xf>
    <xf numFmtId="0" fontId="6" fillId="0" borderId="0" xfId="0" applyFont="1" applyProtection="1">
      <alignment vertical="center"/>
      <protection locked="0"/>
    </xf>
    <xf numFmtId="0" fontId="15" fillId="12" borderId="1" xfId="0" applyFont="1" applyFill="1" applyBorder="1" applyAlignment="1" applyProtection="1">
      <alignment horizontal="center" vertical="center" wrapText="1"/>
      <protection locked="0"/>
    </xf>
    <xf numFmtId="0" fontId="6" fillId="12" borderId="1" xfId="0" applyFont="1" applyFill="1" applyBorder="1" applyAlignment="1" applyProtection="1">
      <alignment horizontal="center" vertical="center" wrapText="1"/>
      <protection locked="0"/>
    </xf>
    <xf numFmtId="0" fontId="15" fillId="12" borderId="23" xfId="0" applyFont="1" applyFill="1" applyBorder="1" applyAlignment="1" applyProtection="1">
      <alignment horizontal="center" vertical="center" wrapText="1"/>
      <protection locked="0"/>
    </xf>
    <xf numFmtId="0" fontId="77" fillId="7" borderId="28" xfId="0" applyFont="1" applyFill="1" applyBorder="1" applyAlignment="1" applyProtection="1">
      <alignment horizontal="center" vertical="center" wrapText="1"/>
      <protection locked="0"/>
    </xf>
    <xf numFmtId="0" fontId="65" fillId="7" borderId="25" xfId="0" applyFont="1" applyFill="1" applyBorder="1" applyAlignment="1" applyProtection="1">
      <alignment horizontal="center" vertical="center" wrapText="1"/>
      <protection locked="0"/>
    </xf>
    <xf numFmtId="0" fontId="43" fillId="7" borderId="22" xfId="0" applyFont="1" applyFill="1" applyBorder="1" applyAlignment="1" applyProtection="1">
      <alignment horizontal="center" vertical="center" wrapText="1"/>
      <protection locked="0"/>
    </xf>
    <xf numFmtId="0" fontId="65" fillId="7" borderId="1" xfId="0" applyFont="1" applyFill="1" applyBorder="1" applyAlignment="1" applyProtection="1">
      <alignment horizontal="center" vertical="center" wrapText="1"/>
      <protection locked="0"/>
    </xf>
    <xf numFmtId="0" fontId="43" fillId="7" borderId="25" xfId="0" applyFont="1" applyFill="1" applyBorder="1" applyAlignment="1" applyProtection="1">
      <alignment horizontal="center" vertical="center" wrapText="1"/>
      <protection locked="0"/>
    </xf>
    <xf numFmtId="38" fontId="46" fillId="0" borderId="1" xfId="2" applyFont="1" applyFill="1" applyBorder="1" applyAlignment="1" applyProtection="1">
      <alignment vertical="center"/>
      <protection hidden="1"/>
    </xf>
    <xf numFmtId="38" fontId="86" fillId="0" borderId="1" xfId="2" applyFont="1" applyFill="1" applyBorder="1" applyAlignment="1" applyProtection="1">
      <alignment vertical="center"/>
      <protection hidden="1"/>
    </xf>
    <xf numFmtId="38" fontId="46" fillId="6" borderId="55" xfId="2" applyFont="1" applyFill="1" applyBorder="1" applyAlignment="1" applyProtection="1">
      <alignment horizontal="center" vertical="center"/>
      <protection hidden="1"/>
    </xf>
    <xf numFmtId="38" fontId="46" fillId="6" borderId="60" xfId="2" applyFont="1" applyFill="1" applyBorder="1" applyAlignment="1" applyProtection="1">
      <alignment horizontal="center" vertical="center"/>
      <protection hidden="1"/>
    </xf>
    <xf numFmtId="38" fontId="46" fillId="6" borderId="56" xfId="2" applyFont="1" applyFill="1" applyBorder="1" applyAlignment="1" applyProtection="1">
      <alignment horizontal="center" vertical="center"/>
      <protection hidden="1"/>
    </xf>
    <xf numFmtId="38" fontId="46" fillId="0" borderId="27" xfId="2" applyFont="1" applyFill="1" applyBorder="1" applyAlignment="1" applyProtection="1">
      <alignment horizontal="right" vertical="center"/>
      <protection hidden="1"/>
    </xf>
    <xf numFmtId="0" fontId="86" fillId="0" borderId="52" xfId="3" applyFont="1" applyBorder="1" applyAlignment="1" applyProtection="1">
      <alignment horizontal="right" vertical="center"/>
      <protection hidden="1"/>
    </xf>
    <xf numFmtId="38" fontId="71" fillId="0" borderId="1" xfId="2" applyFont="1" applyFill="1" applyBorder="1" applyAlignment="1" applyProtection="1">
      <protection hidden="1"/>
    </xf>
    <xf numFmtId="38" fontId="71" fillId="0" borderId="23" xfId="2" applyFont="1" applyFill="1" applyBorder="1" applyAlignment="1" applyProtection="1">
      <protection hidden="1"/>
    </xf>
    <xf numFmtId="38" fontId="71" fillId="0" borderId="46" xfId="2" applyFont="1" applyFill="1" applyBorder="1" applyAlignment="1" applyProtection="1">
      <protection hidden="1"/>
    </xf>
    <xf numFmtId="38" fontId="71" fillId="0" borderId="45" xfId="2" applyFont="1" applyFill="1" applyBorder="1" applyAlignment="1" applyProtection="1">
      <protection hidden="1"/>
    </xf>
    <xf numFmtId="38" fontId="80" fillId="0" borderId="1" xfId="2" applyFont="1" applyFill="1" applyBorder="1" applyAlignment="1" applyProtection="1">
      <alignment horizontal="center" vertical="center" wrapText="1"/>
      <protection hidden="1"/>
    </xf>
    <xf numFmtId="38" fontId="80" fillId="0" borderId="2" xfId="2" applyFont="1" applyBorder="1" applyProtection="1">
      <alignment vertical="center"/>
      <protection hidden="1"/>
    </xf>
    <xf numFmtId="38" fontId="80" fillId="0" borderId="1" xfId="2" applyFont="1" applyBorder="1" applyProtection="1">
      <alignment vertical="center"/>
      <protection hidden="1"/>
    </xf>
    <xf numFmtId="38" fontId="80" fillId="0" borderId="1" xfId="2" applyFont="1" applyBorder="1" applyAlignment="1" applyProtection="1">
      <alignment horizontal="center" vertical="center" wrapText="1"/>
      <protection hidden="1"/>
    </xf>
    <xf numFmtId="177" fontId="46" fillId="0" borderId="26" xfId="1" applyNumberFormat="1" applyFont="1" applyBorder="1" applyAlignment="1" applyProtection="1">
      <alignment horizontal="center" vertical="center" wrapText="1"/>
      <protection hidden="1"/>
    </xf>
  </cellXfs>
  <cellStyles count="4">
    <cellStyle name="パーセント" xfId="1" builtinId="5"/>
    <cellStyle name="桁区切り" xfId="2" builtinId="6"/>
    <cellStyle name="標準" xfId="0" builtinId="0"/>
    <cellStyle name="標準_Sheet1" xfId="3" xr:uid="{00000000-0005-0000-0000-000003000000}"/>
  </cellStyles>
  <dxfs count="0"/>
  <tableStyles count="0" defaultTableStyle="TableStyleMedium9" defaultPivotStyle="PivotStyleLight16"/>
  <colors>
    <mruColors>
      <color rgb="FF0000CC"/>
      <color rgb="FF00CC00"/>
      <color rgb="FF00FFFF"/>
      <color rgb="FF00FF00"/>
      <color rgb="FFFF9933"/>
      <color rgb="FFCC9900"/>
      <color rgb="FFFFCC00"/>
      <color rgb="FF4F81BD"/>
      <color rgb="FFF7F7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hartsheet" Target="chartsheets/sheet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532520325203252"/>
          <c:y val="3.5341365461847386E-2"/>
        </c:manualLayout>
      </c:layout>
      <c:overlay val="0"/>
      <c:txPr>
        <a:bodyPr/>
        <a:lstStyle/>
        <a:p>
          <a:pPr>
            <a:defRPr sz="1400"/>
          </a:pPr>
          <a:endParaRPr lang="ja-JP"/>
        </a:p>
      </c:txPr>
    </c:title>
    <c:autoTitleDeleted val="0"/>
    <c:plotArea>
      <c:layout>
        <c:manualLayout>
          <c:layoutTarget val="inner"/>
          <c:xMode val="edge"/>
          <c:yMode val="edge"/>
          <c:x val="0.15179991900173459"/>
          <c:y val="0.13012063502522006"/>
          <c:w val="0.81377276165878332"/>
          <c:h val="0.73253098236420178"/>
        </c:manualLayout>
      </c:layout>
      <c:lineChart>
        <c:grouping val="standard"/>
        <c:varyColors val="0"/>
        <c:ser>
          <c:idx val="1"/>
          <c:order val="0"/>
          <c:tx>
            <c:v>年齢給</c:v>
          </c:tx>
          <c:marker>
            <c:symbol val="none"/>
          </c:marker>
          <c:cat>
            <c:numRef>
              <c:f>'３.年齢給設計'!$B$13:$B$59</c:f>
              <c:numCache>
                <c:formatCode>General</c:formatCode>
                <c:ptCount val="47"/>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numCache>
            </c:numRef>
          </c:cat>
          <c:val>
            <c:numRef>
              <c:f>'３.年齢給設計'!$E$13:$E$59</c:f>
              <c:numCache>
                <c:formatCode>#,##0_);[Red]\(#,##0\)</c:formatCode>
                <c:ptCount val="47"/>
                <c:pt idx="0">
                  <c:v>116040</c:v>
                </c:pt>
                <c:pt idx="1">
                  <c:v>119540</c:v>
                </c:pt>
                <c:pt idx="2">
                  <c:v>123040</c:v>
                </c:pt>
                <c:pt idx="3">
                  <c:v>126340</c:v>
                </c:pt>
                <c:pt idx="4">
                  <c:v>129540</c:v>
                </c:pt>
                <c:pt idx="5">
                  <c:v>132740</c:v>
                </c:pt>
                <c:pt idx="6">
                  <c:v>135740</c:v>
                </c:pt>
                <c:pt idx="7">
                  <c:v>138740</c:v>
                </c:pt>
                <c:pt idx="8">
                  <c:v>140840</c:v>
                </c:pt>
                <c:pt idx="9">
                  <c:v>142940</c:v>
                </c:pt>
                <c:pt idx="10">
                  <c:v>145040</c:v>
                </c:pt>
                <c:pt idx="11">
                  <c:v>147140</c:v>
                </c:pt>
                <c:pt idx="12">
                  <c:v>149240</c:v>
                </c:pt>
                <c:pt idx="13">
                  <c:v>150740</c:v>
                </c:pt>
                <c:pt idx="14">
                  <c:v>152240</c:v>
                </c:pt>
                <c:pt idx="15">
                  <c:v>153740</c:v>
                </c:pt>
                <c:pt idx="16">
                  <c:v>155240</c:v>
                </c:pt>
                <c:pt idx="17">
                  <c:v>156740</c:v>
                </c:pt>
                <c:pt idx="18">
                  <c:v>158240</c:v>
                </c:pt>
                <c:pt idx="19">
                  <c:v>159740</c:v>
                </c:pt>
                <c:pt idx="20">
                  <c:v>161240</c:v>
                </c:pt>
                <c:pt idx="21">
                  <c:v>162740</c:v>
                </c:pt>
                <c:pt idx="22">
                  <c:v>164240</c:v>
                </c:pt>
                <c:pt idx="23">
                  <c:v>165740</c:v>
                </c:pt>
                <c:pt idx="24">
                  <c:v>167240</c:v>
                </c:pt>
                <c:pt idx="25">
                  <c:v>168740</c:v>
                </c:pt>
                <c:pt idx="26">
                  <c:v>170240</c:v>
                </c:pt>
                <c:pt idx="27">
                  <c:v>171740</c:v>
                </c:pt>
                <c:pt idx="28">
                  <c:v>173240</c:v>
                </c:pt>
                <c:pt idx="29">
                  <c:v>174740</c:v>
                </c:pt>
                <c:pt idx="30">
                  <c:v>176240</c:v>
                </c:pt>
                <c:pt idx="31">
                  <c:v>177740</c:v>
                </c:pt>
                <c:pt idx="32">
                  <c:v>179240</c:v>
                </c:pt>
                <c:pt idx="33">
                  <c:v>179240</c:v>
                </c:pt>
                <c:pt idx="34">
                  <c:v>179240</c:v>
                </c:pt>
                <c:pt idx="35">
                  <c:v>179240</c:v>
                </c:pt>
                <c:pt idx="36">
                  <c:v>179240</c:v>
                </c:pt>
                <c:pt idx="37">
                  <c:v>178240</c:v>
                </c:pt>
                <c:pt idx="38">
                  <c:v>177240</c:v>
                </c:pt>
                <c:pt idx="39">
                  <c:v>176240</c:v>
                </c:pt>
                <c:pt idx="40">
                  <c:v>175240</c:v>
                </c:pt>
                <c:pt idx="41">
                  <c:v>174240</c:v>
                </c:pt>
                <c:pt idx="42">
                  <c:v>94240</c:v>
                </c:pt>
                <c:pt idx="43">
                  <c:v>89240</c:v>
                </c:pt>
                <c:pt idx="44">
                  <c:v>84240</c:v>
                </c:pt>
                <c:pt idx="45">
                  <c:v>79240</c:v>
                </c:pt>
                <c:pt idx="46">
                  <c:v>74240</c:v>
                </c:pt>
              </c:numCache>
            </c:numRef>
          </c:val>
          <c:smooth val="0"/>
          <c:extLst>
            <c:ext xmlns:c16="http://schemas.microsoft.com/office/drawing/2014/chart" uri="{C3380CC4-5D6E-409C-BE32-E72D297353CC}">
              <c16:uniqueId val="{00000000-8FF0-4AED-80E9-DE32030C9AF3}"/>
            </c:ext>
          </c:extLst>
        </c:ser>
        <c:dLbls>
          <c:showLegendKey val="0"/>
          <c:showVal val="0"/>
          <c:showCatName val="0"/>
          <c:showSerName val="0"/>
          <c:showPercent val="0"/>
          <c:showBubbleSize val="0"/>
        </c:dLbls>
        <c:smooth val="0"/>
        <c:axId val="143952896"/>
        <c:axId val="146715776"/>
      </c:lineChart>
      <c:catAx>
        <c:axId val="143952896"/>
        <c:scaling>
          <c:orientation val="minMax"/>
        </c:scaling>
        <c:delete val="0"/>
        <c:axPos val="b"/>
        <c:title>
          <c:tx>
            <c:rich>
              <a:bodyPr/>
              <a:lstStyle/>
              <a:p>
                <a:pPr>
                  <a:defRPr sz="1050" b="0" i="0" u="none" strike="noStrike" baseline="0">
                    <a:solidFill>
                      <a:srgbClr val="000000"/>
                    </a:solidFill>
                    <a:latin typeface="ＭＳ ゴシック"/>
                    <a:ea typeface="ＭＳ ゴシック"/>
                    <a:cs typeface="ＭＳ ゴシック"/>
                  </a:defRPr>
                </a:pPr>
                <a:r>
                  <a:rPr lang="ja-JP" altLang="en-US"/>
                  <a:t>年　齢</a:t>
                </a:r>
              </a:p>
            </c:rich>
          </c:tx>
          <c:layout>
            <c:manualLayout>
              <c:xMode val="edge"/>
              <c:yMode val="edge"/>
              <c:x val="0.52112764867806149"/>
              <c:y val="0.93494077095784711"/>
            </c:manualLayout>
          </c:layout>
          <c:overlay val="0"/>
          <c:spPr>
            <a:noFill/>
            <a:ln w="12700">
              <a:solidFill>
                <a:srgbClr val="000000"/>
              </a:solidFill>
              <a:prstDash val="solid"/>
            </a:ln>
          </c:spPr>
        </c:title>
        <c:numFmt formatCode="General" sourceLinked="1"/>
        <c:majorTickMark val="in"/>
        <c:minorTickMark val="none"/>
        <c:tickLblPos val="nextTo"/>
        <c:spPr>
          <a:ln w="3175">
            <a:solidFill>
              <a:srgbClr val="000000"/>
            </a:solidFill>
            <a:prstDash val="solid"/>
          </a:ln>
        </c:spPr>
        <c:txPr>
          <a:bodyPr rot="-2700000" vert="horz"/>
          <a:lstStyle/>
          <a:p>
            <a:pPr>
              <a:defRPr sz="950" b="0" i="0" u="none" strike="noStrike" baseline="0">
                <a:solidFill>
                  <a:srgbClr val="000000"/>
                </a:solidFill>
                <a:latin typeface="ＭＳ Ｐゴシック"/>
                <a:ea typeface="ＭＳ Ｐゴシック"/>
                <a:cs typeface="ＭＳ Ｐゴシック"/>
              </a:defRPr>
            </a:pPr>
            <a:endParaRPr lang="ja-JP"/>
          </a:p>
        </c:txPr>
        <c:crossAx val="146715776"/>
        <c:crosses val="autoZero"/>
        <c:auto val="1"/>
        <c:lblAlgn val="ctr"/>
        <c:lblOffset val="100"/>
        <c:tickLblSkip val="2"/>
        <c:tickMarkSkip val="2"/>
        <c:noMultiLvlLbl val="0"/>
      </c:catAx>
      <c:valAx>
        <c:axId val="146715776"/>
        <c:scaling>
          <c:orientation val="minMax"/>
          <c:max val="250000"/>
        </c:scaling>
        <c:delete val="0"/>
        <c:axPos val="l"/>
        <c:majorGridlines>
          <c:spPr>
            <a:ln w="3175">
              <a:solidFill>
                <a:srgbClr val="000000"/>
              </a:solidFill>
              <a:prstDash val="solid"/>
            </a:ln>
          </c:spPr>
        </c:majorGridlines>
        <c:title>
          <c:tx>
            <c:rich>
              <a:bodyPr rot="0" vert="wordArtVertRtl"/>
              <a:lstStyle/>
              <a:p>
                <a:pPr algn="ctr">
                  <a:defRPr sz="1050" b="0" i="0" u="none" strike="noStrike" baseline="0">
                    <a:solidFill>
                      <a:srgbClr val="000000"/>
                    </a:solidFill>
                    <a:latin typeface="ＭＳ Ｐゴシック"/>
                    <a:ea typeface="ＭＳ Ｐゴシック"/>
                    <a:cs typeface="ＭＳ Ｐゴシック"/>
                  </a:defRPr>
                </a:pPr>
                <a:r>
                  <a:rPr lang="ja-JP" altLang="en-US"/>
                  <a:t>年齢給</a:t>
                </a:r>
              </a:p>
            </c:rich>
          </c:tx>
          <c:layout>
            <c:manualLayout>
              <c:xMode val="edge"/>
              <c:yMode val="edge"/>
              <c:x val="2.5039049996799182E-2"/>
              <c:y val="0.42891616861145365"/>
            </c:manualLayout>
          </c:layout>
          <c:overlay val="0"/>
          <c:spPr>
            <a:noFill/>
            <a:ln w="12700">
              <a:solidFill>
                <a:srgbClr val="000000"/>
              </a:solidFill>
              <a:prstDash val="solid"/>
            </a:ln>
          </c:spPr>
        </c:title>
        <c:numFmt formatCode="#,##0_);[Red]\(#,##0\)" sourceLinked="1"/>
        <c:majorTickMark val="in"/>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ＭＳ ゴシック"/>
                <a:ea typeface="ＭＳ ゴシック"/>
                <a:cs typeface="ＭＳ ゴシック"/>
              </a:defRPr>
            </a:pPr>
            <a:endParaRPr lang="ja-JP"/>
          </a:p>
        </c:txPr>
        <c:crossAx val="143952896"/>
        <c:crosses val="autoZero"/>
        <c:crossBetween val="between"/>
      </c:valAx>
      <c:spPr>
        <a:gradFill rotWithShape="0">
          <a:gsLst>
            <a:gs pos="0">
              <a:srgbClr val="C0C0C0">
                <a:gamma/>
                <a:tint val="25490"/>
                <a:invGamma/>
              </a:srgbClr>
            </a:gs>
            <a:gs pos="100000">
              <a:srgbClr val="C0C0C0"/>
            </a:gs>
          </a:gsLst>
          <a:lin ang="2700000" scaled="1"/>
        </a:gradFill>
        <a:ln w="12700">
          <a:solidFill>
            <a:srgbClr val="808080"/>
          </a:solidFill>
          <a:prstDash val="solid"/>
        </a:ln>
      </c:spPr>
    </c:plotArea>
    <c:legend>
      <c:legendPos val="r"/>
      <c:layout>
        <c:manualLayout>
          <c:xMode val="edge"/>
          <c:yMode val="edge"/>
          <c:x val="0.20970296395877344"/>
          <c:y val="0.19277133731777502"/>
          <c:w val="0.12804878048780485"/>
          <c:h val="5.4265060240963864E-2"/>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賃金カーブ</a:t>
            </a:r>
          </a:p>
        </c:rich>
      </c:tx>
      <c:layout>
        <c:manualLayout>
          <c:xMode val="edge"/>
          <c:yMode val="edge"/>
          <c:x val="0.4531250547272046"/>
          <c:y val="5.2188525998623926E-2"/>
        </c:manualLayout>
      </c:layout>
      <c:overlay val="0"/>
      <c:spPr>
        <a:solidFill>
          <a:srgbClr val="FFFFCC"/>
        </a:solidFill>
        <a:ln w="12700">
          <a:solidFill>
            <a:srgbClr val="000000"/>
          </a:solidFill>
          <a:prstDash val="solid"/>
        </a:ln>
      </c:spPr>
    </c:title>
    <c:autoTitleDeleted val="0"/>
    <c:plotArea>
      <c:layout>
        <c:manualLayout>
          <c:layoutTarget val="inner"/>
          <c:xMode val="edge"/>
          <c:yMode val="edge"/>
          <c:x val="0.14479166666666668"/>
          <c:y val="0.12457912457912458"/>
          <c:w val="0.78437500000000004"/>
          <c:h val="0.76094276094276092"/>
        </c:manualLayout>
      </c:layout>
      <c:lineChart>
        <c:grouping val="standard"/>
        <c:varyColors val="0"/>
        <c:ser>
          <c:idx val="0"/>
          <c:order val="0"/>
          <c:tx>
            <c:v>基本給カーブ</c:v>
          </c:tx>
          <c:spPr>
            <a:ln w="25400">
              <a:solidFill>
                <a:srgbClr val="0000FF"/>
              </a:solidFill>
              <a:prstDash val="solid"/>
            </a:ln>
          </c:spPr>
          <c:marker>
            <c:symbol val="none"/>
          </c:marker>
          <c:cat>
            <c:numRef>
              <c:f>'８.モデル基本給'!$B$10:$B$51</c:f>
              <c:numCache>
                <c:formatCode>General</c:formatCode>
                <c:ptCount val="42"/>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numCache>
            </c:numRef>
          </c:cat>
          <c:val>
            <c:numRef>
              <c:f>'８.モデル基本給'!$H$10:$H$51</c:f>
              <c:numCache>
                <c:formatCode>#,##0_);[Red]\(#,##0\)</c:formatCode>
                <c:ptCount val="42"/>
                <c:pt idx="0">
                  <c:v>193400</c:v>
                </c:pt>
                <c:pt idx="1">
                  <c:v>201910</c:v>
                </c:pt>
                <c:pt idx="2">
                  <c:v>216400</c:v>
                </c:pt>
                <c:pt idx="3">
                  <c:v>224710</c:v>
                </c:pt>
                <c:pt idx="4">
                  <c:v>238900</c:v>
                </c:pt>
                <c:pt idx="5">
                  <c:v>247110</c:v>
                </c:pt>
                <c:pt idx="6">
                  <c:v>255120</c:v>
                </c:pt>
                <c:pt idx="7">
                  <c:v>269600</c:v>
                </c:pt>
                <c:pt idx="8">
                  <c:v>276710</c:v>
                </c:pt>
                <c:pt idx="9">
                  <c:v>283820</c:v>
                </c:pt>
                <c:pt idx="10">
                  <c:v>297900</c:v>
                </c:pt>
                <c:pt idx="11">
                  <c:v>305520</c:v>
                </c:pt>
                <c:pt idx="12">
                  <c:v>313140</c:v>
                </c:pt>
                <c:pt idx="13">
                  <c:v>320160</c:v>
                </c:pt>
                <c:pt idx="14">
                  <c:v>334600</c:v>
                </c:pt>
                <c:pt idx="15">
                  <c:v>341620</c:v>
                </c:pt>
                <c:pt idx="16">
                  <c:v>348640</c:v>
                </c:pt>
                <c:pt idx="17">
                  <c:v>355660</c:v>
                </c:pt>
                <c:pt idx="18">
                  <c:v>362680</c:v>
                </c:pt>
                <c:pt idx="19">
                  <c:v>377600</c:v>
                </c:pt>
                <c:pt idx="20">
                  <c:v>385100</c:v>
                </c:pt>
                <c:pt idx="21">
                  <c:v>392600</c:v>
                </c:pt>
                <c:pt idx="22">
                  <c:v>400100</c:v>
                </c:pt>
                <c:pt idx="23">
                  <c:v>407600</c:v>
                </c:pt>
                <c:pt idx="24">
                  <c:v>426100</c:v>
                </c:pt>
                <c:pt idx="25">
                  <c:v>433600</c:v>
                </c:pt>
                <c:pt idx="26">
                  <c:v>441100</c:v>
                </c:pt>
                <c:pt idx="27">
                  <c:v>448600</c:v>
                </c:pt>
                <c:pt idx="28">
                  <c:v>456100</c:v>
                </c:pt>
                <c:pt idx="29">
                  <c:v>463600</c:v>
                </c:pt>
                <c:pt idx="30">
                  <c:v>486100</c:v>
                </c:pt>
                <c:pt idx="31">
                  <c:v>494110</c:v>
                </c:pt>
                <c:pt idx="32">
                  <c:v>502120</c:v>
                </c:pt>
                <c:pt idx="33">
                  <c:v>508630</c:v>
                </c:pt>
                <c:pt idx="34">
                  <c:v>515140</c:v>
                </c:pt>
                <c:pt idx="35">
                  <c:v>521650</c:v>
                </c:pt>
                <c:pt idx="36">
                  <c:v>528160</c:v>
                </c:pt>
                <c:pt idx="37">
                  <c:v>533670</c:v>
                </c:pt>
                <c:pt idx="38">
                  <c:v>539180</c:v>
                </c:pt>
                <c:pt idx="39">
                  <c:v>544690</c:v>
                </c:pt>
                <c:pt idx="40">
                  <c:v>550200</c:v>
                </c:pt>
                <c:pt idx="41">
                  <c:v>555710</c:v>
                </c:pt>
              </c:numCache>
            </c:numRef>
          </c:val>
          <c:smooth val="0"/>
          <c:extLst>
            <c:ext xmlns:c16="http://schemas.microsoft.com/office/drawing/2014/chart" uri="{C3380CC4-5D6E-409C-BE32-E72D297353CC}">
              <c16:uniqueId val="{00000000-0612-4477-8124-53B6E0975F7C}"/>
            </c:ext>
          </c:extLst>
        </c:ser>
        <c:ser>
          <c:idx val="1"/>
          <c:order val="1"/>
          <c:tx>
            <c:v>標準生計費カーブ（負担費修正値）</c:v>
          </c:tx>
          <c:spPr>
            <a:ln w="25400">
              <a:solidFill>
                <a:srgbClr val="00FF00"/>
              </a:solidFill>
              <a:prstDash val="solid"/>
            </a:ln>
          </c:spPr>
          <c:marker>
            <c:symbol val="none"/>
          </c:marker>
          <c:val>
            <c:numRef>
              <c:f>'10.標準生計費データ'!$D$10:$D$51</c:f>
              <c:numCache>
                <c:formatCode>_(* #,##0_);_(* \(#,##0\);_(* "-"_);_(@_)</c:formatCode>
                <c:ptCount val="42"/>
                <c:pt idx="0">
                  <c:v>141800</c:v>
                </c:pt>
                <c:pt idx="1">
                  <c:v>143520</c:v>
                </c:pt>
                <c:pt idx="2">
                  <c:v>145360</c:v>
                </c:pt>
                <c:pt idx="3">
                  <c:v>147090</c:v>
                </c:pt>
                <c:pt idx="4">
                  <c:v>148920</c:v>
                </c:pt>
                <c:pt idx="5">
                  <c:v>150770</c:v>
                </c:pt>
                <c:pt idx="6">
                  <c:v>152610</c:v>
                </c:pt>
                <c:pt idx="7">
                  <c:v>154460</c:v>
                </c:pt>
                <c:pt idx="8">
                  <c:v>156170</c:v>
                </c:pt>
                <c:pt idx="9">
                  <c:v>158020</c:v>
                </c:pt>
                <c:pt idx="10">
                  <c:v>159740</c:v>
                </c:pt>
                <c:pt idx="11">
                  <c:v>176200</c:v>
                </c:pt>
                <c:pt idx="12">
                  <c:v>194260</c:v>
                </c:pt>
                <c:pt idx="13">
                  <c:v>212820</c:v>
                </c:pt>
                <c:pt idx="14">
                  <c:v>231740</c:v>
                </c:pt>
                <c:pt idx="15">
                  <c:v>251030</c:v>
                </c:pt>
                <c:pt idx="16">
                  <c:v>256310</c:v>
                </c:pt>
                <c:pt idx="17">
                  <c:v>260620</c:v>
                </c:pt>
                <c:pt idx="18">
                  <c:v>264670</c:v>
                </c:pt>
                <c:pt idx="19">
                  <c:v>269830</c:v>
                </c:pt>
                <c:pt idx="20">
                  <c:v>274750</c:v>
                </c:pt>
                <c:pt idx="21">
                  <c:v>279530</c:v>
                </c:pt>
                <c:pt idx="22">
                  <c:v>284450</c:v>
                </c:pt>
                <c:pt idx="23">
                  <c:v>289250</c:v>
                </c:pt>
                <c:pt idx="24">
                  <c:v>294900</c:v>
                </c:pt>
                <c:pt idx="25">
                  <c:v>300910</c:v>
                </c:pt>
                <c:pt idx="26">
                  <c:v>307300</c:v>
                </c:pt>
                <c:pt idx="27">
                  <c:v>314670</c:v>
                </c:pt>
                <c:pt idx="28">
                  <c:v>322420</c:v>
                </c:pt>
                <c:pt idx="29">
                  <c:v>330530</c:v>
                </c:pt>
                <c:pt idx="30">
                  <c:v>338630</c:v>
                </c:pt>
                <c:pt idx="31">
                  <c:v>346750</c:v>
                </c:pt>
                <c:pt idx="32">
                  <c:v>354610</c:v>
                </c:pt>
                <c:pt idx="33">
                  <c:v>361620</c:v>
                </c:pt>
                <c:pt idx="34">
                  <c:v>366650</c:v>
                </c:pt>
                <c:pt idx="35">
                  <c:v>365670</c:v>
                </c:pt>
                <c:pt idx="36">
                  <c:v>363820</c:v>
                </c:pt>
                <c:pt idx="37">
                  <c:v>348720</c:v>
                </c:pt>
                <c:pt idx="38">
                  <c:v>332490</c:v>
                </c:pt>
                <c:pt idx="39">
                  <c:v>315540</c:v>
                </c:pt>
                <c:pt idx="40">
                  <c:v>301780</c:v>
                </c:pt>
                <c:pt idx="41">
                  <c:v>288380</c:v>
                </c:pt>
              </c:numCache>
            </c:numRef>
          </c:val>
          <c:smooth val="0"/>
          <c:extLst>
            <c:ext xmlns:c16="http://schemas.microsoft.com/office/drawing/2014/chart" uri="{C3380CC4-5D6E-409C-BE32-E72D297353CC}">
              <c16:uniqueId val="{00000001-0612-4477-8124-53B6E0975F7C}"/>
            </c:ext>
          </c:extLst>
        </c:ser>
        <c:dLbls>
          <c:showLegendKey val="0"/>
          <c:showVal val="0"/>
          <c:showCatName val="0"/>
          <c:showSerName val="0"/>
          <c:showPercent val="0"/>
          <c:showBubbleSize val="0"/>
        </c:dLbls>
        <c:smooth val="0"/>
        <c:axId val="150021632"/>
        <c:axId val="150023552"/>
      </c:lineChart>
      <c:catAx>
        <c:axId val="150021632"/>
        <c:scaling>
          <c:orientation val="minMax"/>
        </c:scaling>
        <c:delete val="0"/>
        <c:axPos val="b"/>
        <c:title>
          <c:tx>
            <c:rich>
              <a:bodyPr/>
              <a:lstStyle/>
              <a:p>
                <a:pPr>
                  <a:defRPr sz="1100" b="0" i="0" u="none" strike="noStrike" baseline="0">
                    <a:solidFill>
                      <a:srgbClr val="000000"/>
                    </a:solidFill>
                    <a:latin typeface="ＭＳ ゴシック"/>
                    <a:ea typeface="ＭＳ ゴシック"/>
                    <a:cs typeface="ＭＳ ゴシック"/>
                  </a:defRPr>
                </a:pPr>
                <a:r>
                  <a:rPr lang="ja-JP" altLang="en-US"/>
                  <a:t>年齢</a:t>
                </a:r>
              </a:p>
            </c:rich>
          </c:tx>
          <c:layout>
            <c:manualLayout>
              <c:xMode val="edge"/>
              <c:yMode val="edge"/>
              <c:x val="0.51666662288490306"/>
              <c:y val="0.94276098859331714"/>
            </c:manualLayout>
          </c:layout>
          <c:overlay val="0"/>
          <c:spPr>
            <a:solidFill>
              <a:srgbClr val="FFFF99"/>
            </a:solidFill>
            <a:ln w="12700">
              <a:solidFill>
                <a:srgbClr val="000000"/>
              </a:solidFill>
              <a:prstDash val="solid"/>
            </a:ln>
          </c:spPr>
        </c:title>
        <c:numFmt formatCode="General" sourceLinked="1"/>
        <c:majorTickMark val="in"/>
        <c:minorTickMark val="none"/>
        <c:tickLblPos val="nextTo"/>
        <c:spPr>
          <a:ln w="3175">
            <a:solidFill>
              <a:srgbClr val="000000"/>
            </a:solidFill>
            <a:prstDash val="solid"/>
          </a:ln>
        </c:spPr>
        <c:txPr>
          <a:bodyPr rot="-2700000" vert="horz"/>
          <a:lstStyle/>
          <a:p>
            <a:pPr>
              <a:defRPr sz="1025" b="0" i="0" u="none" strike="noStrike" baseline="0">
                <a:solidFill>
                  <a:srgbClr val="000000"/>
                </a:solidFill>
                <a:latin typeface="ＭＳ ゴシック"/>
                <a:ea typeface="ＭＳ ゴシック"/>
                <a:cs typeface="ＭＳ ゴシック"/>
              </a:defRPr>
            </a:pPr>
            <a:endParaRPr lang="ja-JP"/>
          </a:p>
        </c:txPr>
        <c:crossAx val="150023552"/>
        <c:crosses val="autoZero"/>
        <c:auto val="1"/>
        <c:lblAlgn val="ctr"/>
        <c:lblOffset val="100"/>
        <c:tickLblSkip val="2"/>
        <c:tickMarkSkip val="1"/>
        <c:noMultiLvlLbl val="0"/>
      </c:catAx>
      <c:valAx>
        <c:axId val="150023552"/>
        <c:scaling>
          <c:orientation val="minMax"/>
        </c:scaling>
        <c:delete val="0"/>
        <c:axPos val="l"/>
        <c:majorGridlines>
          <c:spPr>
            <a:ln w="3175">
              <a:solidFill>
                <a:srgbClr val="000000"/>
              </a:solidFill>
              <a:prstDash val="solid"/>
            </a:ln>
          </c:spPr>
        </c:majorGridlines>
        <c:title>
          <c:tx>
            <c:rich>
              <a:bodyPr rot="0" vert="wordArtVertRtl"/>
              <a:lstStyle/>
              <a:p>
                <a:pPr algn="ctr">
                  <a:defRPr sz="1100" b="0" i="0" u="none" strike="noStrike" baseline="0">
                    <a:solidFill>
                      <a:srgbClr val="000000"/>
                    </a:solidFill>
                    <a:latin typeface="ＭＳ Ｐゴシック"/>
                    <a:ea typeface="ＭＳ Ｐゴシック"/>
                    <a:cs typeface="ＭＳ Ｐゴシック"/>
                  </a:defRPr>
                </a:pPr>
                <a:r>
                  <a:rPr lang="ja-JP" altLang="en-US"/>
                  <a:t>金額</a:t>
                </a:r>
              </a:p>
            </c:rich>
          </c:tx>
          <c:layout>
            <c:manualLayout>
              <c:xMode val="edge"/>
              <c:yMode val="edge"/>
              <c:x val="3.6458388060537923E-2"/>
              <c:y val="0.46801341563361148"/>
            </c:manualLayout>
          </c:layout>
          <c:overlay val="0"/>
          <c:spPr>
            <a:solidFill>
              <a:srgbClr val="FFFF99"/>
            </a:solidFill>
            <a:ln w="12700">
              <a:solidFill>
                <a:srgbClr val="000000"/>
              </a:solidFill>
              <a:prstDash val="solid"/>
            </a:ln>
          </c:spPr>
        </c:title>
        <c:numFmt formatCode="#,##0_);[Red]\(#,##0\)"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ゴシック"/>
                <a:ea typeface="ＭＳ ゴシック"/>
                <a:cs typeface="ＭＳ ゴシック"/>
              </a:defRPr>
            </a:pPr>
            <a:endParaRPr lang="ja-JP"/>
          </a:p>
        </c:txPr>
        <c:crossAx val="150021632"/>
        <c:crosses val="autoZero"/>
        <c:crossBetween val="between"/>
      </c:valAx>
      <c:spPr>
        <a:gradFill rotWithShape="0">
          <a:gsLst>
            <a:gs pos="0">
              <a:srgbClr val="FFEFD1">
                <a:lumMod val="0"/>
                <a:lumOff val="100000"/>
              </a:srgbClr>
            </a:gs>
            <a:gs pos="64999">
              <a:srgbClr val="F0EBD5"/>
            </a:gs>
            <a:gs pos="100000">
              <a:srgbClr val="D1C39F"/>
            </a:gs>
          </a:gsLst>
          <a:lin ang="3600000" scaled="0"/>
        </a:gradFill>
        <a:ln w="12700">
          <a:solidFill>
            <a:srgbClr val="808080"/>
          </a:solidFill>
          <a:prstDash val="solid"/>
        </a:ln>
      </c:spPr>
    </c:plotArea>
    <c:legend>
      <c:legendPos val="r"/>
      <c:layout>
        <c:manualLayout>
          <c:xMode val="edge"/>
          <c:yMode val="edge"/>
          <c:x val="0.18333328955156969"/>
          <c:y val="0.17003371586604446"/>
          <c:w val="0.28060991061515128"/>
          <c:h val="6.2289496814741635E-2"/>
        </c:manualLayout>
      </c:layout>
      <c:overlay val="0"/>
      <c:spPr>
        <a:solidFill>
          <a:srgbClr val="FFFFCC"/>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gradFill rotWithShape="0">
      <a:gsLst>
        <a:gs pos="0">
          <a:srgbClr val="CCCCFF">
            <a:gamma/>
            <a:tint val="0"/>
            <a:invGamma/>
          </a:srgbClr>
        </a:gs>
        <a:gs pos="100000">
          <a:srgbClr val="CCCCFF"/>
        </a:gs>
      </a:gsLst>
      <a:lin ang="2700000" scaled="1"/>
    </a:gradFill>
    <a:ln w="9525">
      <a:noFill/>
    </a:ln>
  </c:spPr>
  <c:txPr>
    <a:bodyPr/>
    <a:lstStyle/>
    <a:p>
      <a:pPr>
        <a:defRPr sz="1650" b="0" i="0" u="none" strike="noStrike" baseline="0">
          <a:solidFill>
            <a:srgbClr val="000000"/>
          </a:solidFill>
          <a:latin typeface="ＭＳ Ｐゴシック"/>
          <a:ea typeface="ＭＳ Ｐゴシック"/>
          <a:cs typeface="ＭＳ Ｐゴシック"/>
        </a:defRPr>
      </a:pPr>
      <a:endParaRPr lang="ja-JP"/>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B00-000000000000}">
  <sheetPr>
    <tabColor rgb="FF00FFFF"/>
  </sheetPr>
  <sheetViews>
    <sheetView zoomScale="98" workbookViewId="0"/>
  </sheetViews>
  <sheetProtection content="1" objects="1"/>
  <pageMargins left="0.78700000000000003" right="0.78700000000000003" top="0.98399999999999999" bottom="0.98399999999999999" header="0.51200000000000001" footer="0.51200000000000001"/>
  <pageSetup paperSize="9" orientation="landscape" horizontalDpi="4294967293" r:id="rId1"/>
  <headerFooter alignWithMargins="0">
    <oddFooter>&amp;C&amp;P</oddFooter>
  </headerFooter>
  <drawing r:id="rId2"/>
</chartsheet>
</file>

<file path=xl/drawings/_rels/drawing1.xml.rels><?xml version="1.0" encoding="UTF-8" standalone="yes"?>
<Relationships xmlns="http://schemas.openxmlformats.org/package/2006/relationships"><Relationship Id="rId8" Type="http://schemas.openxmlformats.org/officeDocument/2006/relationships/hyperlink" Target="#'&#65303;.&#27573;&#38542;&#21495;&#20472;&#34920;'!A1"/><Relationship Id="rId3" Type="http://schemas.openxmlformats.org/officeDocument/2006/relationships/hyperlink" Target="#'&#65297;.&#31561;&#32026;&#12501;&#12524;&#12540;&#12512;&#35373;&#35336;'!A1"/><Relationship Id="rId7" Type="http://schemas.openxmlformats.org/officeDocument/2006/relationships/hyperlink" Target="#'&#65302;.&#26119;&#32102;&#19978;&#38480;&#24180;&#25968;&#12398;&#35373;&#35336;'!A1"/><Relationship Id="rId2" Type="http://schemas.openxmlformats.org/officeDocument/2006/relationships/hyperlink" Target="#'&#65299;.&#24180;&#40802;&#32102;&#35373;&#35336;'!A1"/><Relationship Id="rId1" Type="http://schemas.openxmlformats.org/officeDocument/2006/relationships/hyperlink" Target="#&#20351;&#29992;&#19978;&#12398;&#27880;&#24847;!A1"/><Relationship Id="rId6" Type="http://schemas.openxmlformats.org/officeDocument/2006/relationships/hyperlink" Target="#'&#65301;.&#26119;&#26684;&#26119;&#32102;&#12398;&#35373;&#35336; '!A1"/><Relationship Id="rId11" Type="http://schemas.openxmlformats.org/officeDocument/2006/relationships/hyperlink" Target="#'&#65296;.&#32887;&#33021;&#32102;&#35373;&#35336;&#35500;&#26126;'!A1"/><Relationship Id="rId5" Type="http://schemas.openxmlformats.org/officeDocument/2006/relationships/hyperlink" Target="#'&#65300;.&#32722;&#29087;&#26119;&#32102;&#12398;&#35373;&#35336;'!A1"/><Relationship Id="rId10" Type="http://schemas.openxmlformats.org/officeDocument/2006/relationships/hyperlink" Target="#'10.&#27161;&#28310;&#29983;&#35336;&#36027;&#12487;&#12540;&#12479;'!A1"/><Relationship Id="rId4" Type="http://schemas.openxmlformats.org/officeDocument/2006/relationships/hyperlink" Target="#'&#65298;.&#22522;&#26412;&#32102;&#35373;&#35336;&#12392;&#37197;&#20998;'!A1"/><Relationship Id="rId9" Type="http://schemas.openxmlformats.org/officeDocument/2006/relationships/hyperlink" Target="#'&#65304;.&#12514;&#12487;&#12523;&#22522;&#26412;&#32102;'!A1"/></Relationships>
</file>

<file path=xl/drawings/_rels/drawing10.xml.rels><?xml version="1.0" encoding="UTF-8" standalone="yes"?>
<Relationships xmlns="http://schemas.openxmlformats.org/package/2006/relationships"><Relationship Id="rId1" Type="http://schemas.openxmlformats.org/officeDocument/2006/relationships/hyperlink" Target="#&#12513;&#12491;&#12517;&#12540;&#19968;&#35239;!A1"/></Relationships>
</file>

<file path=xl/drawings/_rels/drawing11.xml.rels><?xml version="1.0" encoding="UTF-8" standalone="yes"?>
<Relationships xmlns="http://schemas.openxmlformats.org/package/2006/relationships"><Relationship Id="rId1" Type="http://schemas.openxmlformats.org/officeDocument/2006/relationships/hyperlink" Target="#&#12513;&#12491;&#12517;&#12540;&#19968;&#35239;!A1"/></Relationships>
</file>

<file path=xl/drawings/_rels/drawing1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13.xml.rels><?xml version="1.0" encoding="UTF-8" standalone="yes"?>
<Relationships xmlns="http://schemas.openxmlformats.org/package/2006/relationships"><Relationship Id="rId1" Type="http://schemas.openxmlformats.org/officeDocument/2006/relationships/hyperlink" Target="#&#12513;&#12491;&#12517;&#12540;&#19968;&#35239;!A1"/></Relationships>
</file>

<file path=xl/drawings/_rels/drawing14.xml.rels><?xml version="1.0" encoding="UTF-8" standalone="yes"?>
<Relationships xmlns="http://schemas.openxmlformats.org/package/2006/relationships"><Relationship Id="rId1" Type="http://schemas.openxmlformats.org/officeDocument/2006/relationships/hyperlink" Target="#&#12513;&#12491;&#12517;&#12540;&#19968;&#35239;!A1"/></Relationships>
</file>

<file path=xl/drawings/_rels/drawing2.xml.rels><?xml version="1.0" encoding="UTF-8" standalone="yes"?>
<Relationships xmlns="http://schemas.openxmlformats.org/package/2006/relationships"><Relationship Id="rId1" Type="http://schemas.openxmlformats.org/officeDocument/2006/relationships/hyperlink" Target="#&#12513;&#12491;&#12517;&#12540;&#19968;&#35239;!A1"/></Relationships>
</file>

<file path=xl/drawings/_rels/drawing3.xml.rels><?xml version="1.0" encoding="UTF-8" standalone="yes"?>
<Relationships xmlns="http://schemas.openxmlformats.org/package/2006/relationships"><Relationship Id="rId1" Type="http://schemas.openxmlformats.org/officeDocument/2006/relationships/hyperlink" Target="#&#12513;&#12491;&#12517;&#12540;&#19968;&#35239;!A1"/></Relationships>
</file>

<file path=xl/drawings/_rels/drawing4.xml.rels><?xml version="1.0" encoding="UTF-8" standalone="yes"?>
<Relationships xmlns="http://schemas.openxmlformats.org/package/2006/relationships"><Relationship Id="rId1" Type="http://schemas.openxmlformats.org/officeDocument/2006/relationships/hyperlink" Target="#&#12513;&#12491;&#12517;&#12540;&#19968;&#35239;!A1"/></Relationships>
</file>

<file path=xl/drawings/_rels/drawing5.xml.rels><?xml version="1.0" encoding="UTF-8" standalone="yes"?>
<Relationships xmlns="http://schemas.openxmlformats.org/package/2006/relationships"><Relationship Id="rId1" Type="http://schemas.openxmlformats.org/officeDocument/2006/relationships/hyperlink" Target="#&#12513;&#12491;&#12517;&#12540;&#19968;&#35239;!A1"/></Relationships>
</file>

<file path=xl/drawings/_rels/drawing6.xml.rels><?xml version="1.0" encoding="UTF-8" standalone="yes"?>
<Relationships xmlns="http://schemas.openxmlformats.org/package/2006/relationships"><Relationship Id="rId2" Type="http://schemas.openxmlformats.org/officeDocument/2006/relationships/hyperlink" Target="#&#12513;&#12491;&#12517;&#12540;&#19968;&#35239;!A1"/><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2513;&#12491;&#12517;&#12540;&#19968;&#35239;!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12513;&#12491;&#12517;&#12540;&#19968;&#35239;!A1"/></Relationships>
</file>

<file path=xl/drawings/_rels/drawing9.xml.rels><?xml version="1.0" encoding="UTF-8" standalone="yes"?>
<Relationships xmlns="http://schemas.openxmlformats.org/package/2006/relationships"><Relationship Id="rId1" Type="http://schemas.openxmlformats.org/officeDocument/2006/relationships/hyperlink" Target="#&#12513;&#12491;&#12517;&#12540;&#19968;&#35239;!A1"/></Relationships>
</file>

<file path=xl/drawings/drawing1.xml><?xml version="1.0" encoding="utf-8"?>
<xdr:wsDr xmlns:xdr="http://schemas.openxmlformats.org/drawingml/2006/spreadsheetDrawing" xmlns:a="http://schemas.openxmlformats.org/drawingml/2006/main">
  <xdr:twoCellAnchor>
    <xdr:from>
      <xdr:col>0</xdr:col>
      <xdr:colOff>165104</xdr:colOff>
      <xdr:row>3</xdr:row>
      <xdr:rowOff>152401</xdr:rowOff>
    </xdr:from>
    <xdr:to>
      <xdr:col>7</xdr:col>
      <xdr:colOff>1923825</xdr:colOff>
      <xdr:row>10</xdr:row>
      <xdr:rowOff>428627</xdr:rowOff>
    </xdr:to>
    <xdr:grpSp>
      <xdr:nvGrpSpPr>
        <xdr:cNvPr id="28" name="グループ化 27">
          <a:extLst>
            <a:ext uri="{FF2B5EF4-FFF2-40B4-BE49-F238E27FC236}">
              <a16:creationId xmlns:a16="http://schemas.microsoft.com/office/drawing/2014/main" id="{4C7E206B-7BDF-47F2-B742-E4479EF5243A}"/>
            </a:ext>
          </a:extLst>
        </xdr:cNvPr>
        <xdr:cNvGrpSpPr/>
      </xdr:nvGrpSpPr>
      <xdr:grpSpPr>
        <a:xfrm>
          <a:off x="165104" y="1112521"/>
          <a:ext cx="8159521" cy="2425066"/>
          <a:chOff x="165104" y="1019176"/>
          <a:chExt cx="9026296" cy="2438401"/>
        </a:xfrm>
      </xdr:grpSpPr>
      <xdr:sp macro="" textlink="">
        <xdr:nvSpPr>
          <xdr:cNvPr id="30" name="四角形: 角を丸くする 29">
            <a:hlinkClick xmlns:r="http://schemas.openxmlformats.org/officeDocument/2006/relationships" r:id="rId1"/>
            <a:extLst>
              <a:ext uri="{FF2B5EF4-FFF2-40B4-BE49-F238E27FC236}">
                <a16:creationId xmlns:a16="http://schemas.microsoft.com/office/drawing/2014/main" id="{00000000-0008-0000-0000-00001E000000}"/>
              </a:ext>
            </a:extLst>
          </xdr:cNvPr>
          <xdr:cNvSpPr/>
        </xdr:nvSpPr>
        <xdr:spPr>
          <a:xfrm>
            <a:off x="352425" y="1143000"/>
            <a:ext cx="1923825" cy="410400"/>
          </a:xfrm>
          <a:prstGeom prst="roundRect">
            <a:avLst/>
          </a:prstGeom>
          <a:solidFill>
            <a:srgbClr val="FFFF00">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ctr"/>
            <a:r>
              <a:rPr kumimoji="1" lang="ja-JP" altLang="en-US" sz="1200" b="1" cap="none" spc="0">
                <a:ln w="0"/>
                <a:solidFill>
                  <a:schemeClr val="tx1"/>
                </a:solidFill>
                <a:effectLst>
                  <a:outerShdw blurRad="38100" dist="25400" dir="5400000" algn="ctr" rotWithShape="0">
                    <a:srgbClr val="6E747A">
                      <a:alpha val="43000"/>
                    </a:srgbClr>
                  </a:outerShdw>
                </a:effectLst>
              </a:rPr>
              <a:t>使用上のご注意</a:t>
            </a:r>
            <a:endParaRPr kumimoji="1" lang="ja-JP" altLang="en-US" sz="1200" b="1">
              <a:solidFill>
                <a:schemeClr val="tx1"/>
              </a:solidFill>
            </a:endParaRPr>
          </a:p>
        </xdr:txBody>
      </xdr:sp>
      <xdr:sp macro="" textlink="">
        <xdr:nvSpPr>
          <xdr:cNvPr id="38" name="矢印: 折線 37">
            <a:extLst>
              <a:ext uri="{FF2B5EF4-FFF2-40B4-BE49-F238E27FC236}">
                <a16:creationId xmlns:a16="http://schemas.microsoft.com/office/drawing/2014/main" id="{00000000-0008-0000-0000-000026000000}"/>
              </a:ext>
            </a:extLst>
          </xdr:cNvPr>
          <xdr:cNvSpPr/>
        </xdr:nvSpPr>
        <xdr:spPr>
          <a:xfrm rot="14127606" flipH="1">
            <a:off x="178192" y="1053970"/>
            <a:ext cx="221581" cy="247757"/>
          </a:xfrm>
          <a:prstGeom prst="ben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nvGrpSpPr>
          <xdr:cNvPr id="19" name="グループ化 18">
            <a:extLst>
              <a:ext uri="{FF2B5EF4-FFF2-40B4-BE49-F238E27FC236}">
                <a16:creationId xmlns:a16="http://schemas.microsoft.com/office/drawing/2014/main" id="{D2E77AB5-5C0E-4A80-9405-2CB8F0EC5FB6}"/>
              </a:ext>
            </a:extLst>
          </xdr:cNvPr>
          <xdr:cNvGrpSpPr/>
        </xdr:nvGrpSpPr>
        <xdr:grpSpPr>
          <a:xfrm>
            <a:off x="2419351" y="1019176"/>
            <a:ext cx="6772049" cy="2438401"/>
            <a:chOff x="2419351" y="1019176"/>
            <a:chExt cx="6772049" cy="2438401"/>
          </a:xfrm>
        </xdr:grpSpPr>
        <xdr:sp macro="" textlink="">
          <xdr:nvSpPr>
            <xdr:cNvPr id="2" name="四角形: 角を丸くする 1">
              <a:hlinkClick xmlns:r="http://schemas.openxmlformats.org/officeDocument/2006/relationships" r:id="rId2" tooltip="3.年齢給の設計シートへジャンプ！"/>
              <a:extLst>
                <a:ext uri="{FF2B5EF4-FFF2-40B4-BE49-F238E27FC236}">
                  <a16:creationId xmlns:a16="http://schemas.microsoft.com/office/drawing/2014/main" id="{00000000-0008-0000-0000-000002000000}"/>
                </a:ext>
              </a:extLst>
            </xdr:cNvPr>
            <xdr:cNvSpPr/>
          </xdr:nvSpPr>
          <xdr:spPr>
            <a:xfrm>
              <a:off x="2657478" y="3028952"/>
              <a:ext cx="1923825" cy="360000"/>
            </a:xfrm>
            <a:prstGeom prst="roundRect">
              <a:avLst/>
            </a:prstGeom>
            <a:solidFill>
              <a:srgbClr val="00FF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tx1"/>
                  </a:solidFill>
                  <a:effectLst>
                    <a:outerShdw blurRad="38100" dist="25400" dir="5400000" algn="ctr" rotWithShape="0">
                      <a:srgbClr val="6E747A">
                        <a:alpha val="43000"/>
                      </a:srgbClr>
                    </a:outerShdw>
                  </a:effectLst>
                </a:rPr>
                <a:t>３．年齢給の設計</a:t>
              </a:r>
              <a:endParaRPr kumimoji="1" lang="ja-JP" altLang="en-US" sz="1200" b="1">
                <a:solidFill>
                  <a:schemeClr val="tx1"/>
                </a:solidFill>
              </a:endParaRPr>
            </a:p>
          </xdr:txBody>
        </xdr:sp>
        <xdr:sp macro="" textlink="">
          <xdr:nvSpPr>
            <xdr:cNvPr id="3" name="四角形: 角を丸くする 2">
              <a:hlinkClick xmlns:r="http://schemas.openxmlformats.org/officeDocument/2006/relationships" r:id="rId3" tooltip="1.等級フレームの設計シートへジャンプ！"/>
              <a:extLst>
                <a:ext uri="{FF2B5EF4-FFF2-40B4-BE49-F238E27FC236}">
                  <a16:creationId xmlns:a16="http://schemas.microsoft.com/office/drawing/2014/main" id="{00000000-0008-0000-0000-000003000000}"/>
                </a:ext>
              </a:extLst>
            </xdr:cNvPr>
            <xdr:cNvSpPr/>
          </xdr:nvSpPr>
          <xdr:spPr>
            <a:xfrm>
              <a:off x="2667000" y="1800225"/>
              <a:ext cx="1923825" cy="410400"/>
            </a:xfrm>
            <a:prstGeom prst="roundRect">
              <a:avLst/>
            </a:prstGeom>
            <a:solidFill>
              <a:srgbClr val="00FF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tx1"/>
                  </a:solidFill>
                  <a:effectLst>
                    <a:outerShdw blurRad="38100" dist="25400" dir="5400000" algn="ctr" rotWithShape="0">
                      <a:srgbClr val="6E747A">
                        <a:alpha val="43000"/>
                      </a:srgbClr>
                    </a:outerShdw>
                  </a:effectLst>
                </a:rPr>
                <a:t>１．等級フレームの設計</a:t>
              </a:r>
              <a:endParaRPr kumimoji="1" lang="ja-JP" altLang="en-US" sz="1200" b="1">
                <a:solidFill>
                  <a:schemeClr val="tx1"/>
                </a:solidFill>
              </a:endParaRPr>
            </a:p>
          </xdr:txBody>
        </xdr:sp>
        <xdr:sp macro="" textlink="">
          <xdr:nvSpPr>
            <xdr:cNvPr id="4" name="四角形: 角を丸くする 3">
              <a:hlinkClick xmlns:r="http://schemas.openxmlformats.org/officeDocument/2006/relationships" r:id="rId4" tooltip="2.基本給設計と配分設計のシートへジャンプ！"/>
              <a:extLst>
                <a:ext uri="{FF2B5EF4-FFF2-40B4-BE49-F238E27FC236}">
                  <a16:creationId xmlns:a16="http://schemas.microsoft.com/office/drawing/2014/main" id="{00000000-0008-0000-0000-000004000000}"/>
                </a:ext>
              </a:extLst>
            </xdr:cNvPr>
            <xdr:cNvSpPr/>
          </xdr:nvSpPr>
          <xdr:spPr>
            <a:xfrm>
              <a:off x="2657475" y="2409825"/>
              <a:ext cx="1923825" cy="410400"/>
            </a:xfrm>
            <a:prstGeom prst="roundRect">
              <a:avLst/>
            </a:prstGeom>
            <a:solidFill>
              <a:srgbClr val="00FF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tx1"/>
                  </a:solidFill>
                  <a:effectLst>
                    <a:outerShdw blurRad="38100" dist="25400" dir="5400000" algn="ctr" rotWithShape="0">
                      <a:srgbClr val="6E747A">
                        <a:alpha val="43000"/>
                      </a:srgbClr>
                    </a:outerShdw>
                  </a:effectLst>
                </a:rPr>
                <a:t>２．基本給設計と配分</a:t>
              </a:r>
              <a:endParaRPr kumimoji="1" lang="ja-JP" altLang="en-US" sz="1200" b="1">
                <a:solidFill>
                  <a:schemeClr val="tx1"/>
                </a:solidFill>
              </a:endParaRPr>
            </a:p>
          </xdr:txBody>
        </xdr:sp>
        <xdr:sp macro="" textlink="">
          <xdr:nvSpPr>
            <xdr:cNvPr id="8" name="四角形: 角を丸くする 7">
              <a:hlinkClick xmlns:r="http://schemas.openxmlformats.org/officeDocument/2006/relationships" r:id="rId5" tooltip="4.習熟昇給の設計シートへジャンプ！"/>
              <a:extLst>
                <a:ext uri="{FF2B5EF4-FFF2-40B4-BE49-F238E27FC236}">
                  <a16:creationId xmlns:a16="http://schemas.microsoft.com/office/drawing/2014/main" id="{00000000-0008-0000-0000-000008000000}"/>
                </a:ext>
              </a:extLst>
            </xdr:cNvPr>
            <xdr:cNvSpPr/>
          </xdr:nvSpPr>
          <xdr:spPr>
            <a:xfrm>
              <a:off x="4972050" y="1152525"/>
              <a:ext cx="1923825" cy="410400"/>
            </a:xfrm>
            <a:prstGeom prst="roundRect">
              <a:avLst/>
            </a:prstGeom>
            <a:solidFill>
              <a:srgbClr val="00FF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tx1"/>
                  </a:solidFill>
                  <a:effectLst>
                    <a:outerShdw blurRad="38100" dist="25400" dir="5400000" algn="ctr" rotWithShape="0">
                      <a:srgbClr val="6E747A">
                        <a:alpha val="43000"/>
                      </a:srgbClr>
                    </a:outerShdw>
                  </a:effectLst>
                </a:rPr>
                <a:t>４．習熟昇給の設計</a:t>
              </a:r>
              <a:endParaRPr kumimoji="1" lang="ja-JP" altLang="en-US" sz="1200" b="1">
                <a:solidFill>
                  <a:schemeClr val="tx1"/>
                </a:solidFill>
              </a:endParaRPr>
            </a:p>
          </xdr:txBody>
        </xdr:sp>
        <xdr:sp macro="" textlink="">
          <xdr:nvSpPr>
            <xdr:cNvPr id="9" name="四角形: 角を丸くする 8">
              <a:hlinkClick xmlns:r="http://schemas.openxmlformats.org/officeDocument/2006/relationships" r:id="rId6" tooltip="5.昇格昇給の設計シートへジャンプ！"/>
              <a:extLst>
                <a:ext uri="{FF2B5EF4-FFF2-40B4-BE49-F238E27FC236}">
                  <a16:creationId xmlns:a16="http://schemas.microsoft.com/office/drawing/2014/main" id="{00000000-0008-0000-0000-000009000000}"/>
                </a:ext>
              </a:extLst>
            </xdr:cNvPr>
            <xdr:cNvSpPr/>
          </xdr:nvSpPr>
          <xdr:spPr>
            <a:xfrm>
              <a:off x="4972050" y="1828800"/>
              <a:ext cx="1923825" cy="410400"/>
            </a:xfrm>
            <a:prstGeom prst="roundRect">
              <a:avLst/>
            </a:prstGeom>
            <a:solidFill>
              <a:srgbClr val="00FF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tx1"/>
                  </a:solidFill>
                  <a:effectLst>
                    <a:outerShdw blurRad="38100" dist="25400" dir="5400000" algn="ctr" rotWithShape="0">
                      <a:srgbClr val="6E747A">
                        <a:alpha val="43000"/>
                      </a:srgbClr>
                    </a:outerShdw>
                  </a:effectLst>
                </a:rPr>
                <a:t>５．昇格昇給の設計</a:t>
              </a:r>
              <a:endParaRPr kumimoji="1" lang="ja-JP" altLang="en-US" sz="1200" b="1">
                <a:solidFill>
                  <a:schemeClr val="tx1"/>
                </a:solidFill>
              </a:endParaRPr>
            </a:p>
          </xdr:txBody>
        </xdr:sp>
        <xdr:sp macro="" textlink="">
          <xdr:nvSpPr>
            <xdr:cNvPr id="12" name="四角形: 角を丸くする 11">
              <a:hlinkClick xmlns:r="http://schemas.openxmlformats.org/officeDocument/2006/relationships" r:id="rId7" tooltip="6.昇格上限年数の設計シートへジャンプ！"/>
              <a:extLst>
                <a:ext uri="{FF2B5EF4-FFF2-40B4-BE49-F238E27FC236}">
                  <a16:creationId xmlns:a16="http://schemas.microsoft.com/office/drawing/2014/main" id="{00000000-0008-0000-0000-00000C000000}"/>
                </a:ext>
              </a:extLst>
            </xdr:cNvPr>
            <xdr:cNvSpPr/>
          </xdr:nvSpPr>
          <xdr:spPr>
            <a:xfrm>
              <a:off x="4981575" y="2428875"/>
              <a:ext cx="1923825" cy="410400"/>
            </a:xfrm>
            <a:prstGeom prst="roundRect">
              <a:avLst/>
            </a:prstGeom>
            <a:solidFill>
              <a:srgbClr val="00FF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tx1"/>
                  </a:solidFill>
                  <a:effectLst>
                    <a:outerShdw blurRad="38100" dist="25400" dir="5400000" algn="ctr" rotWithShape="0">
                      <a:srgbClr val="6E747A">
                        <a:alpha val="43000"/>
                      </a:srgbClr>
                    </a:outerShdw>
                  </a:effectLst>
                </a:rPr>
                <a:t>６．昇格上限年数の設計</a:t>
              </a:r>
              <a:endParaRPr kumimoji="1" lang="ja-JP" altLang="en-US" sz="1200" b="1">
                <a:solidFill>
                  <a:schemeClr val="tx1"/>
                </a:solidFill>
              </a:endParaRPr>
            </a:p>
          </xdr:txBody>
        </xdr:sp>
        <xdr:sp macro="" textlink="">
          <xdr:nvSpPr>
            <xdr:cNvPr id="13" name="四角形: 角を丸くする 12">
              <a:hlinkClick xmlns:r="http://schemas.openxmlformats.org/officeDocument/2006/relationships" r:id="rId8" tooltip="7.段階号俸表（職能給賃金表）のシートへジャンプ！"/>
              <a:extLst>
                <a:ext uri="{FF2B5EF4-FFF2-40B4-BE49-F238E27FC236}">
                  <a16:creationId xmlns:a16="http://schemas.microsoft.com/office/drawing/2014/main" id="{00000000-0008-0000-0000-00000D000000}"/>
                </a:ext>
              </a:extLst>
            </xdr:cNvPr>
            <xdr:cNvSpPr/>
          </xdr:nvSpPr>
          <xdr:spPr>
            <a:xfrm>
              <a:off x="4972050" y="3009900"/>
              <a:ext cx="1923825" cy="410400"/>
            </a:xfrm>
            <a:prstGeom prst="roundRect">
              <a:avLst/>
            </a:prstGeom>
            <a:solidFill>
              <a:srgbClr val="00FF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100" b="1" cap="none" spc="0">
                  <a:ln w="0"/>
                  <a:solidFill>
                    <a:schemeClr val="tx1"/>
                  </a:solidFill>
                  <a:effectLst>
                    <a:outerShdw blurRad="38100" dist="25400" dir="5400000" algn="ctr" rotWithShape="0">
                      <a:srgbClr val="6E747A">
                        <a:alpha val="43000"/>
                      </a:srgbClr>
                    </a:outerShdw>
                  </a:effectLst>
                </a:rPr>
                <a:t>７．段階号俸表（職能給表）</a:t>
              </a:r>
              <a:endParaRPr kumimoji="1" lang="ja-JP" altLang="en-US" sz="1100" b="1">
                <a:solidFill>
                  <a:schemeClr val="tx1"/>
                </a:solidFill>
              </a:endParaRPr>
            </a:p>
          </xdr:txBody>
        </xdr:sp>
        <xdr:sp macro="" textlink="">
          <xdr:nvSpPr>
            <xdr:cNvPr id="14" name="四角形: 角を丸くする 13">
              <a:hlinkClick xmlns:r="http://schemas.openxmlformats.org/officeDocument/2006/relationships" r:id="rId9" tooltip="8.モデル基本給の設計シートへジャンプ！"/>
              <a:extLst>
                <a:ext uri="{FF2B5EF4-FFF2-40B4-BE49-F238E27FC236}">
                  <a16:creationId xmlns:a16="http://schemas.microsoft.com/office/drawing/2014/main" id="{00000000-0008-0000-0000-00000E000000}"/>
                </a:ext>
              </a:extLst>
            </xdr:cNvPr>
            <xdr:cNvSpPr/>
          </xdr:nvSpPr>
          <xdr:spPr>
            <a:xfrm>
              <a:off x="7267575" y="1171575"/>
              <a:ext cx="1923825" cy="410400"/>
            </a:xfrm>
            <a:prstGeom prst="roundRect">
              <a:avLst/>
            </a:prstGeom>
            <a:solidFill>
              <a:srgbClr val="00FF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tx1"/>
                  </a:solidFill>
                  <a:effectLst>
                    <a:outerShdw blurRad="38100" dist="25400" dir="5400000" algn="ctr" rotWithShape="0">
                      <a:srgbClr val="6E747A">
                        <a:alpha val="43000"/>
                      </a:srgbClr>
                    </a:outerShdw>
                  </a:effectLst>
                </a:rPr>
                <a:t>８．モデル基本給</a:t>
              </a:r>
              <a:endParaRPr kumimoji="1" lang="ja-JP" altLang="en-US" sz="1200" b="1">
                <a:solidFill>
                  <a:schemeClr val="tx1"/>
                </a:solidFill>
              </a:endParaRPr>
            </a:p>
          </xdr:txBody>
        </xdr:sp>
        <xdr:sp macro="" textlink="">
          <xdr:nvSpPr>
            <xdr:cNvPr id="17" name="四角形: 角を丸くする 16">
              <a:extLst>
                <a:ext uri="{FF2B5EF4-FFF2-40B4-BE49-F238E27FC236}">
                  <a16:creationId xmlns:a16="http://schemas.microsoft.com/office/drawing/2014/main" id="{00000000-0008-0000-0000-000011000000}"/>
                </a:ext>
              </a:extLst>
            </xdr:cNvPr>
            <xdr:cNvSpPr/>
          </xdr:nvSpPr>
          <xdr:spPr>
            <a:xfrm>
              <a:off x="7267575" y="1847850"/>
              <a:ext cx="1923825" cy="410400"/>
            </a:xfrm>
            <a:prstGeom prst="roundRect">
              <a:avLst/>
            </a:prstGeom>
            <a:solidFill>
              <a:srgbClr val="00FF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tx1"/>
                  </a:solidFill>
                  <a:effectLst>
                    <a:outerShdw blurRad="38100" dist="25400" dir="5400000" algn="ctr" rotWithShape="0">
                      <a:srgbClr val="6E747A">
                        <a:alpha val="43000"/>
                      </a:srgbClr>
                    </a:outerShdw>
                  </a:effectLst>
                </a:rPr>
                <a:t>９．モデル基本給グラフ</a:t>
              </a:r>
              <a:endParaRPr kumimoji="1" lang="ja-JP" altLang="en-US" sz="1200" b="1">
                <a:solidFill>
                  <a:schemeClr val="tx1"/>
                </a:solidFill>
              </a:endParaRPr>
            </a:p>
          </xdr:txBody>
        </xdr:sp>
        <xdr:sp macro="" textlink="">
          <xdr:nvSpPr>
            <xdr:cNvPr id="18" name="四角形: 角を丸くする 17">
              <a:hlinkClick xmlns:r="http://schemas.openxmlformats.org/officeDocument/2006/relationships" r:id="rId10" tooltip="10.標準生計費データのシートへジャンプ！"/>
              <a:extLst>
                <a:ext uri="{FF2B5EF4-FFF2-40B4-BE49-F238E27FC236}">
                  <a16:creationId xmlns:a16="http://schemas.microsoft.com/office/drawing/2014/main" id="{00000000-0008-0000-0000-000012000000}"/>
                </a:ext>
              </a:extLst>
            </xdr:cNvPr>
            <xdr:cNvSpPr/>
          </xdr:nvSpPr>
          <xdr:spPr>
            <a:xfrm>
              <a:off x="7267575" y="2447925"/>
              <a:ext cx="1923825" cy="410400"/>
            </a:xfrm>
            <a:prstGeom prst="roundRect">
              <a:avLst/>
            </a:prstGeom>
            <a:solidFill>
              <a:srgbClr val="00FF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tx1"/>
                  </a:solidFill>
                  <a:effectLst>
                    <a:outerShdw blurRad="38100" dist="25400" dir="5400000" algn="ctr" rotWithShape="0">
                      <a:srgbClr val="6E747A">
                        <a:alpha val="43000"/>
                      </a:srgbClr>
                    </a:outerShdw>
                  </a:effectLst>
                </a:rPr>
                <a:t>１０．標準生計費データ</a:t>
              </a:r>
              <a:endParaRPr kumimoji="1" lang="ja-JP" altLang="en-US" sz="1200" b="1">
                <a:solidFill>
                  <a:schemeClr val="tx1"/>
                </a:solidFill>
              </a:endParaRPr>
            </a:p>
          </xdr:txBody>
        </xdr:sp>
        <xdr:sp macro="" textlink="">
          <xdr:nvSpPr>
            <xdr:cNvPr id="21" name="四角形: 角を丸くする 20">
              <a:hlinkClick xmlns:r="http://schemas.openxmlformats.org/officeDocument/2006/relationships" r:id="rId11" tooltip="0.賃金表設計の説明シートへジャンプ！"/>
              <a:extLst>
                <a:ext uri="{FF2B5EF4-FFF2-40B4-BE49-F238E27FC236}">
                  <a16:creationId xmlns:a16="http://schemas.microsoft.com/office/drawing/2014/main" id="{00000000-0008-0000-0000-000015000000}"/>
                </a:ext>
              </a:extLst>
            </xdr:cNvPr>
            <xdr:cNvSpPr/>
          </xdr:nvSpPr>
          <xdr:spPr>
            <a:xfrm>
              <a:off x="2657475" y="1143000"/>
              <a:ext cx="1923825" cy="410400"/>
            </a:xfrm>
            <a:prstGeom prst="roundRect">
              <a:avLst/>
            </a:prstGeom>
            <a:solidFill>
              <a:srgbClr val="00FF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tx1"/>
                  </a:solidFill>
                  <a:effectLst>
                    <a:outerShdw blurRad="38100" dist="25400" dir="5400000" algn="ctr" rotWithShape="0">
                      <a:srgbClr val="6E747A">
                        <a:alpha val="43000"/>
                      </a:srgbClr>
                    </a:outerShdw>
                  </a:effectLst>
                </a:rPr>
                <a:t>０．賃金表設計 説明</a:t>
              </a:r>
              <a:endParaRPr kumimoji="1" lang="en-US" altLang="ja-JP" sz="1200" b="1" cap="none" spc="0">
                <a:ln w="0"/>
                <a:solidFill>
                  <a:schemeClr val="tx1"/>
                </a:solidFill>
                <a:effectLst>
                  <a:outerShdw blurRad="38100" dist="25400" dir="5400000" algn="ctr" rotWithShape="0">
                    <a:srgbClr val="6E747A">
                      <a:alpha val="43000"/>
                    </a:srgbClr>
                  </a:outerShdw>
                </a:effectLst>
              </a:endParaRPr>
            </a:p>
          </xdr:txBody>
        </xdr:sp>
        <xdr:grpSp>
          <xdr:nvGrpSpPr>
            <xdr:cNvPr id="15" name="グループ化 14">
              <a:extLst>
                <a:ext uri="{FF2B5EF4-FFF2-40B4-BE49-F238E27FC236}">
                  <a16:creationId xmlns:a16="http://schemas.microsoft.com/office/drawing/2014/main" id="{8DC5C206-6E3A-4961-990E-A78E8CB9B57A}"/>
                </a:ext>
              </a:extLst>
            </xdr:cNvPr>
            <xdr:cNvGrpSpPr/>
          </xdr:nvGrpSpPr>
          <xdr:grpSpPr>
            <a:xfrm>
              <a:off x="2419351" y="1019176"/>
              <a:ext cx="228598" cy="2419352"/>
              <a:chOff x="2409826" y="1019176"/>
              <a:chExt cx="228598" cy="2419352"/>
            </a:xfrm>
          </xdr:grpSpPr>
          <xdr:sp macro="" textlink="">
            <xdr:nvSpPr>
              <xdr:cNvPr id="41" name="矢印: 折線 40">
                <a:extLst>
                  <a:ext uri="{FF2B5EF4-FFF2-40B4-BE49-F238E27FC236}">
                    <a16:creationId xmlns:a16="http://schemas.microsoft.com/office/drawing/2014/main" id="{00000000-0008-0000-0000-000029000000}"/>
                  </a:ext>
                </a:extLst>
              </xdr:cNvPr>
              <xdr:cNvSpPr/>
            </xdr:nvSpPr>
            <xdr:spPr>
              <a:xfrm rot="16200000" flipH="1">
                <a:off x="1300164" y="2128838"/>
                <a:ext cx="2419352" cy="200027"/>
              </a:xfrm>
              <a:prstGeom prst="bentArrow">
                <a:avLst>
                  <a:gd name="adj1" fmla="val 25000"/>
                  <a:gd name="adj2" fmla="val 40385"/>
                  <a:gd name="adj3" fmla="val 2500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42" name="正方形/長方形 41">
                <a:extLst>
                  <a:ext uri="{FF2B5EF4-FFF2-40B4-BE49-F238E27FC236}">
                    <a16:creationId xmlns:a16="http://schemas.microsoft.com/office/drawing/2014/main" id="{00000000-0008-0000-0000-00002A000000}"/>
                  </a:ext>
                </a:extLst>
              </xdr:cNvPr>
              <xdr:cNvSpPr/>
            </xdr:nvSpPr>
            <xdr:spPr>
              <a:xfrm>
                <a:off x="2514599" y="1304926"/>
                <a:ext cx="114300" cy="57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a:off x="2524124" y="1981201"/>
                <a:ext cx="114300" cy="57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2524124" y="2581276"/>
                <a:ext cx="114300" cy="57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5" name="正方形/長方形 44">
                <a:extLst>
                  <a:ext uri="{FF2B5EF4-FFF2-40B4-BE49-F238E27FC236}">
                    <a16:creationId xmlns:a16="http://schemas.microsoft.com/office/drawing/2014/main" id="{00000000-0008-0000-0000-00002D000000}"/>
                  </a:ext>
                </a:extLst>
              </xdr:cNvPr>
              <xdr:cNvSpPr/>
            </xdr:nvSpPr>
            <xdr:spPr>
              <a:xfrm>
                <a:off x="2524124" y="3171825"/>
                <a:ext cx="114300" cy="57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nvGrpSpPr>
            <xdr:cNvPr id="60" name="グループ化 59">
              <a:extLst>
                <a:ext uri="{FF2B5EF4-FFF2-40B4-BE49-F238E27FC236}">
                  <a16:creationId xmlns:a16="http://schemas.microsoft.com/office/drawing/2014/main" id="{EF22E183-47B9-4155-9E32-CD9EB9F7E729}"/>
                </a:ext>
              </a:extLst>
            </xdr:cNvPr>
            <xdr:cNvGrpSpPr/>
          </xdr:nvGrpSpPr>
          <xdr:grpSpPr>
            <a:xfrm>
              <a:off x="7077075" y="1057275"/>
              <a:ext cx="200025" cy="1838325"/>
              <a:chOff x="4743450" y="1123949"/>
              <a:chExt cx="200025" cy="1838325"/>
            </a:xfrm>
          </xdr:grpSpPr>
          <xdr:sp macro="" textlink="">
            <xdr:nvSpPr>
              <xdr:cNvPr id="69" name="矢印: 折線 68">
                <a:extLst>
                  <a:ext uri="{FF2B5EF4-FFF2-40B4-BE49-F238E27FC236}">
                    <a16:creationId xmlns:a16="http://schemas.microsoft.com/office/drawing/2014/main" id="{52638799-B2C5-4877-B723-DD06D0C0E7EC}"/>
                  </a:ext>
                </a:extLst>
              </xdr:cNvPr>
              <xdr:cNvSpPr/>
            </xdr:nvSpPr>
            <xdr:spPr>
              <a:xfrm rot="16200000" flipH="1">
                <a:off x="3910012" y="1957387"/>
                <a:ext cx="1838325" cy="171450"/>
              </a:xfrm>
              <a:prstGeom prst="ben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70" name="正方形/長方形 69">
                <a:extLst>
                  <a:ext uri="{FF2B5EF4-FFF2-40B4-BE49-F238E27FC236}">
                    <a16:creationId xmlns:a16="http://schemas.microsoft.com/office/drawing/2014/main" id="{69FCC0D9-DF74-4BEA-853E-9FAA9C7A975B}"/>
                  </a:ext>
                </a:extLst>
              </xdr:cNvPr>
              <xdr:cNvSpPr/>
            </xdr:nvSpPr>
            <xdr:spPr>
              <a:xfrm>
                <a:off x="4800600" y="1409700"/>
                <a:ext cx="114300" cy="57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2" name="正方形/長方形 71">
                <a:extLst>
                  <a:ext uri="{FF2B5EF4-FFF2-40B4-BE49-F238E27FC236}">
                    <a16:creationId xmlns:a16="http://schemas.microsoft.com/office/drawing/2014/main" id="{34CC1A49-79C2-4C74-93F4-5D7EBC28DDAA}"/>
                  </a:ext>
                </a:extLst>
              </xdr:cNvPr>
              <xdr:cNvSpPr/>
            </xdr:nvSpPr>
            <xdr:spPr>
              <a:xfrm>
                <a:off x="4810125" y="2085975"/>
                <a:ext cx="114300" cy="57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3" name="正方形/長方形 72">
                <a:extLst>
                  <a:ext uri="{FF2B5EF4-FFF2-40B4-BE49-F238E27FC236}">
                    <a16:creationId xmlns:a16="http://schemas.microsoft.com/office/drawing/2014/main" id="{CAFFFE2E-8375-4EFC-B706-66A3460305E1}"/>
                  </a:ext>
                </a:extLst>
              </xdr:cNvPr>
              <xdr:cNvSpPr/>
            </xdr:nvSpPr>
            <xdr:spPr>
              <a:xfrm>
                <a:off x="4829175" y="2686050"/>
                <a:ext cx="114300" cy="57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nvGrpSpPr>
            <xdr:cNvPr id="74" name="グループ化 73">
              <a:extLst>
                <a:ext uri="{FF2B5EF4-FFF2-40B4-BE49-F238E27FC236}">
                  <a16:creationId xmlns:a16="http://schemas.microsoft.com/office/drawing/2014/main" id="{D8DD1A51-9258-4A01-8DC6-C71A35BC3E27}"/>
                </a:ext>
              </a:extLst>
            </xdr:cNvPr>
            <xdr:cNvGrpSpPr/>
          </xdr:nvGrpSpPr>
          <xdr:grpSpPr>
            <a:xfrm>
              <a:off x="4743450" y="1038225"/>
              <a:ext cx="228598" cy="2419352"/>
              <a:chOff x="2409826" y="1019176"/>
              <a:chExt cx="228598" cy="2419352"/>
            </a:xfrm>
          </xdr:grpSpPr>
          <xdr:sp macro="" textlink="">
            <xdr:nvSpPr>
              <xdr:cNvPr id="75" name="矢印: 折線 74">
                <a:extLst>
                  <a:ext uri="{FF2B5EF4-FFF2-40B4-BE49-F238E27FC236}">
                    <a16:creationId xmlns:a16="http://schemas.microsoft.com/office/drawing/2014/main" id="{5B04A27D-FC3F-4861-AEE5-CF9BDA199594}"/>
                  </a:ext>
                </a:extLst>
              </xdr:cNvPr>
              <xdr:cNvSpPr/>
            </xdr:nvSpPr>
            <xdr:spPr>
              <a:xfrm rot="16200000" flipH="1">
                <a:off x="1300164" y="2128838"/>
                <a:ext cx="2419352" cy="200027"/>
              </a:xfrm>
              <a:prstGeom prst="bentArrow">
                <a:avLst>
                  <a:gd name="adj1" fmla="val 25000"/>
                  <a:gd name="adj2" fmla="val 40385"/>
                  <a:gd name="adj3" fmla="val 2500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76" name="正方形/長方形 75">
                <a:extLst>
                  <a:ext uri="{FF2B5EF4-FFF2-40B4-BE49-F238E27FC236}">
                    <a16:creationId xmlns:a16="http://schemas.microsoft.com/office/drawing/2014/main" id="{60FFD537-1F16-46D8-9370-1B2AEC9F14F8}"/>
                  </a:ext>
                </a:extLst>
              </xdr:cNvPr>
              <xdr:cNvSpPr/>
            </xdr:nvSpPr>
            <xdr:spPr>
              <a:xfrm>
                <a:off x="2514599" y="1304926"/>
                <a:ext cx="114300" cy="57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7" name="正方形/長方形 76">
                <a:extLst>
                  <a:ext uri="{FF2B5EF4-FFF2-40B4-BE49-F238E27FC236}">
                    <a16:creationId xmlns:a16="http://schemas.microsoft.com/office/drawing/2014/main" id="{93D29D2D-A949-4AC8-A2D4-1F5B6DDFB9FF}"/>
                  </a:ext>
                </a:extLst>
              </xdr:cNvPr>
              <xdr:cNvSpPr/>
            </xdr:nvSpPr>
            <xdr:spPr>
              <a:xfrm>
                <a:off x="2524124" y="1981201"/>
                <a:ext cx="114300" cy="57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8" name="正方形/長方形 77">
                <a:extLst>
                  <a:ext uri="{FF2B5EF4-FFF2-40B4-BE49-F238E27FC236}">
                    <a16:creationId xmlns:a16="http://schemas.microsoft.com/office/drawing/2014/main" id="{5A0681B3-2121-4BAA-ACB6-7B73A6EE2E47}"/>
                  </a:ext>
                </a:extLst>
              </xdr:cNvPr>
              <xdr:cNvSpPr/>
            </xdr:nvSpPr>
            <xdr:spPr>
              <a:xfrm>
                <a:off x="2524124" y="2581276"/>
                <a:ext cx="114300" cy="57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9" name="正方形/長方形 78">
                <a:extLst>
                  <a:ext uri="{FF2B5EF4-FFF2-40B4-BE49-F238E27FC236}">
                    <a16:creationId xmlns:a16="http://schemas.microsoft.com/office/drawing/2014/main" id="{913C4CC9-C9ED-48EC-A8A5-81D6A31F81C2}"/>
                  </a:ext>
                </a:extLst>
              </xdr:cNvPr>
              <xdr:cNvSpPr/>
            </xdr:nvSpPr>
            <xdr:spPr>
              <a:xfrm>
                <a:off x="2524124" y="3171825"/>
                <a:ext cx="114300" cy="57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grpSp>
    <xdr:clientData/>
  </xdr:twoCellAnchor>
</xdr:wsDr>
</file>

<file path=xl/drawings/drawing10.xml><?xml version="1.0" encoding="utf-8"?>
<xdr:wsDr xmlns:xdr="http://schemas.openxmlformats.org/drawingml/2006/spreadsheetDrawing" xmlns:a="http://schemas.openxmlformats.org/drawingml/2006/main">
  <xdr:twoCellAnchor>
    <xdr:from>
      <xdr:col>38</xdr:col>
      <xdr:colOff>123825</xdr:colOff>
      <xdr:row>5</xdr:row>
      <xdr:rowOff>38100</xdr:rowOff>
    </xdr:from>
    <xdr:to>
      <xdr:col>38</xdr:col>
      <xdr:colOff>352425</xdr:colOff>
      <xdr:row>6</xdr:row>
      <xdr:rowOff>0</xdr:rowOff>
    </xdr:to>
    <xdr:sp macro="" textlink="">
      <xdr:nvSpPr>
        <xdr:cNvPr id="4157" name="AutoShape 1">
          <a:extLst>
            <a:ext uri="{FF2B5EF4-FFF2-40B4-BE49-F238E27FC236}">
              <a16:creationId xmlns:a16="http://schemas.microsoft.com/office/drawing/2014/main" id="{00000000-0008-0000-0700-00003D100000}"/>
            </a:ext>
          </a:extLst>
        </xdr:cNvPr>
        <xdr:cNvSpPr>
          <a:spLocks noChangeArrowheads="1"/>
        </xdr:cNvSpPr>
      </xdr:nvSpPr>
      <xdr:spPr bwMode="auto">
        <a:xfrm rot="10800000" flipV="1">
          <a:off x="19926300" y="504825"/>
          <a:ext cx="228600"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34</xdr:col>
      <xdr:colOff>276225</xdr:colOff>
      <xdr:row>19</xdr:row>
      <xdr:rowOff>28575</xdr:rowOff>
    </xdr:from>
    <xdr:to>
      <xdr:col>34</xdr:col>
      <xdr:colOff>504825</xdr:colOff>
      <xdr:row>20</xdr:row>
      <xdr:rowOff>9525</xdr:rowOff>
    </xdr:to>
    <xdr:sp macro="" textlink="">
      <xdr:nvSpPr>
        <xdr:cNvPr id="4158" name="AutoShape 1">
          <a:extLst>
            <a:ext uri="{FF2B5EF4-FFF2-40B4-BE49-F238E27FC236}">
              <a16:creationId xmlns:a16="http://schemas.microsoft.com/office/drawing/2014/main" id="{00000000-0008-0000-0700-00003E100000}"/>
            </a:ext>
          </a:extLst>
        </xdr:cNvPr>
        <xdr:cNvSpPr>
          <a:spLocks noChangeArrowheads="1"/>
        </xdr:cNvSpPr>
      </xdr:nvSpPr>
      <xdr:spPr bwMode="auto">
        <a:xfrm rot="10800000">
          <a:off x="22498050" y="4267200"/>
          <a:ext cx="228600"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1</xdr:col>
      <xdr:colOff>9525</xdr:colOff>
      <xdr:row>0</xdr:row>
      <xdr:rowOff>95250</xdr:rowOff>
    </xdr:from>
    <xdr:to>
      <xdr:col>3</xdr:col>
      <xdr:colOff>131731</xdr:colOff>
      <xdr:row>2</xdr:row>
      <xdr:rowOff>34290</xdr:rowOff>
    </xdr:to>
    <xdr:sp macro="" textlink="">
      <xdr:nvSpPr>
        <xdr:cNvPr id="5" name="矢印: 五方向 4">
          <a:hlinkClick xmlns:r="http://schemas.openxmlformats.org/officeDocument/2006/relationships" r:id="rId1" tooltip="メインメニューに戻る！"/>
          <a:extLst>
            <a:ext uri="{FF2B5EF4-FFF2-40B4-BE49-F238E27FC236}">
              <a16:creationId xmlns:a16="http://schemas.microsoft.com/office/drawing/2014/main" id="{E5AE8DC4-D3E6-4B1F-B57F-84C8B10CEA22}"/>
            </a:ext>
          </a:extLst>
        </xdr:cNvPr>
        <xdr:cNvSpPr/>
      </xdr:nvSpPr>
      <xdr:spPr>
        <a:xfrm flipH="1">
          <a:off x="228600" y="95250"/>
          <a:ext cx="1589056" cy="281940"/>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9525</xdr:colOff>
      <xdr:row>0</xdr:row>
      <xdr:rowOff>95250</xdr:rowOff>
    </xdr:from>
    <xdr:to>
      <xdr:col>3</xdr:col>
      <xdr:colOff>588931</xdr:colOff>
      <xdr:row>2</xdr:row>
      <xdr:rowOff>34290</xdr:rowOff>
    </xdr:to>
    <xdr:sp macro="" textlink="">
      <xdr:nvSpPr>
        <xdr:cNvPr id="3" name="矢印: 五方向 2">
          <a:hlinkClick xmlns:r="http://schemas.openxmlformats.org/officeDocument/2006/relationships" r:id="rId1" tooltip="メインメニューに戻る！"/>
          <a:extLst>
            <a:ext uri="{FF2B5EF4-FFF2-40B4-BE49-F238E27FC236}">
              <a16:creationId xmlns:a16="http://schemas.microsoft.com/office/drawing/2014/main" id="{E6CC3063-F22E-4B5E-A483-A2540BBF4A2C}"/>
            </a:ext>
          </a:extLst>
        </xdr:cNvPr>
        <xdr:cNvSpPr/>
      </xdr:nvSpPr>
      <xdr:spPr>
        <a:xfrm flipH="1">
          <a:off x="171450" y="95250"/>
          <a:ext cx="1589056" cy="281940"/>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drawings/drawing12.xml><?xml version="1.0" encoding="utf-8"?>
<xdr:wsDr xmlns:xdr="http://schemas.openxmlformats.org/drawingml/2006/spreadsheetDrawing" xmlns:a="http://schemas.openxmlformats.org/drawingml/2006/main">
  <xdr:absoluteAnchor>
    <xdr:pos x="0" y="0"/>
    <xdr:ext cx="9120673" cy="5645020"/>
    <xdr:graphicFrame macro="">
      <xdr:nvGraphicFramePr>
        <xdr:cNvPr id="2" name="グラフ 1">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c:userShapes xmlns:c="http://schemas.openxmlformats.org/drawingml/2006/chart">
  <cdr:relSizeAnchor xmlns:cdr="http://schemas.openxmlformats.org/drawingml/2006/chartDrawing">
    <cdr:from>
      <cdr:x>0.00556</cdr:x>
      <cdr:y>0.00898</cdr:y>
    </cdr:from>
    <cdr:to>
      <cdr:x>0.17949</cdr:x>
      <cdr:y>0.05882</cdr:y>
    </cdr:to>
    <cdr:sp macro="" textlink="">
      <cdr:nvSpPr>
        <cdr:cNvPr id="4" name="矢印: 五方向 3">
          <a:hlinkClick xmlns:a="http://schemas.openxmlformats.org/drawingml/2006/main" xmlns:r="http://schemas.openxmlformats.org/officeDocument/2006/relationships" r:id="rId1" tooltip="メインメニューに戻る！"/>
          <a:extLst xmlns:a="http://schemas.openxmlformats.org/drawingml/2006/main">
            <a:ext uri="{FF2B5EF4-FFF2-40B4-BE49-F238E27FC236}">
              <a16:creationId xmlns:a16="http://schemas.microsoft.com/office/drawing/2014/main" id="{00000000-0008-0000-0B00-000003000000}"/>
            </a:ext>
          </a:extLst>
        </cdr:cNvPr>
        <cdr:cNvSpPr/>
      </cdr:nvSpPr>
      <cdr:spPr>
        <a:xfrm xmlns:a="http://schemas.openxmlformats.org/drawingml/2006/main" flipH="1">
          <a:off x="50800" y="50800"/>
          <a:ext cx="1589056" cy="281940"/>
        </a:xfrm>
        <a:prstGeom xmlns:a="http://schemas.openxmlformats.org/drawingml/2006/main" prst="homePlate">
          <a:avLst/>
        </a:prstGeom>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cdr:txBody>
    </cdr:sp>
  </cdr:relSizeAnchor>
</c:userShapes>
</file>

<file path=xl/drawings/drawing14.xml><?xml version="1.0" encoding="utf-8"?>
<xdr:wsDr xmlns:xdr="http://schemas.openxmlformats.org/drawingml/2006/spreadsheetDrawing" xmlns:a="http://schemas.openxmlformats.org/drawingml/2006/main">
  <xdr:twoCellAnchor>
    <xdr:from>
      <xdr:col>1</xdr:col>
      <xdr:colOff>28575</xdr:colOff>
      <xdr:row>0</xdr:row>
      <xdr:rowOff>133350</xdr:rowOff>
    </xdr:from>
    <xdr:to>
      <xdr:col>2</xdr:col>
      <xdr:colOff>1179481</xdr:colOff>
      <xdr:row>2</xdr:row>
      <xdr:rowOff>72390</xdr:rowOff>
    </xdr:to>
    <xdr:sp macro="" textlink="">
      <xdr:nvSpPr>
        <xdr:cNvPr id="5" name="矢印: 五方向 4">
          <a:hlinkClick xmlns:r="http://schemas.openxmlformats.org/officeDocument/2006/relationships" r:id="rId1" tooltip="メインメニューに戻る！"/>
          <a:extLst>
            <a:ext uri="{FF2B5EF4-FFF2-40B4-BE49-F238E27FC236}">
              <a16:creationId xmlns:a16="http://schemas.microsoft.com/office/drawing/2014/main" id="{775FB2A3-7CA9-4ADC-A7A4-998C11DB9DDC}"/>
            </a:ext>
          </a:extLst>
        </xdr:cNvPr>
        <xdr:cNvSpPr/>
      </xdr:nvSpPr>
      <xdr:spPr>
        <a:xfrm flipH="1">
          <a:off x="228600" y="133350"/>
          <a:ext cx="1589056" cy="281940"/>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0</xdr:row>
      <xdr:rowOff>114300</xdr:rowOff>
    </xdr:from>
    <xdr:to>
      <xdr:col>3</xdr:col>
      <xdr:colOff>665131</xdr:colOff>
      <xdr:row>2</xdr:row>
      <xdr:rowOff>53340</xdr:rowOff>
    </xdr:to>
    <xdr:sp macro="" textlink="">
      <xdr:nvSpPr>
        <xdr:cNvPr id="3" name="矢印: 五方向 2">
          <a:hlinkClick xmlns:r="http://schemas.openxmlformats.org/officeDocument/2006/relationships" r:id="rId1" tooltip="メインメニューに戻る！"/>
          <a:extLst>
            <a:ext uri="{FF2B5EF4-FFF2-40B4-BE49-F238E27FC236}">
              <a16:creationId xmlns:a16="http://schemas.microsoft.com/office/drawing/2014/main" id="{00000000-0008-0000-0B00-000003000000}"/>
            </a:ext>
          </a:extLst>
        </xdr:cNvPr>
        <xdr:cNvSpPr/>
      </xdr:nvSpPr>
      <xdr:spPr>
        <a:xfrm flipH="1">
          <a:off x="295275" y="114300"/>
          <a:ext cx="1589056" cy="281940"/>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0</xdr:row>
      <xdr:rowOff>133350</xdr:rowOff>
    </xdr:from>
    <xdr:to>
      <xdr:col>4</xdr:col>
      <xdr:colOff>503206</xdr:colOff>
      <xdr:row>2</xdr:row>
      <xdr:rowOff>72390</xdr:rowOff>
    </xdr:to>
    <xdr:sp macro="" textlink="">
      <xdr:nvSpPr>
        <xdr:cNvPr id="6" name="矢印: 五方向 5">
          <a:hlinkClick xmlns:r="http://schemas.openxmlformats.org/officeDocument/2006/relationships" r:id="rId1" tooltip="メインメニューに戻る！"/>
          <a:extLst>
            <a:ext uri="{FF2B5EF4-FFF2-40B4-BE49-F238E27FC236}">
              <a16:creationId xmlns:a16="http://schemas.microsoft.com/office/drawing/2014/main" id="{1DAB41CC-F173-4A61-829F-DF70965482AF}"/>
            </a:ext>
          </a:extLst>
        </xdr:cNvPr>
        <xdr:cNvSpPr/>
      </xdr:nvSpPr>
      <xdr:spPr>
        <a:xfrm flipH="1">
          <a:off x="190500" y="133350"/>
          <a:ext cx="1589056" cy="281940"/>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twoCellAnchor>
    <xdr:from>
      <xdr:col>11</xdr:col>
      <xdr:colOff>411480</xdr:colOff>
      <xdr:row>15</xdr:row>
      <xdr:rowOff>60960</xdr:rowOff>
    </xdr:from>
    <xdr:to>
      <xdr:col>17</xdr:col>
      <xdr:colOff>0</xdr:colOff>
      <xdr:row>19</xdr:row>
      <xdr:rowOff>45720</xdr:rowOff>
    </xdr:to>
    <xdr:sp macro="" textlink="">
      <xdr:nvSpPr>
        <xdr:cNvPr id="4" name="四角形吹き出し 3">
          <a:extLst>
            <a:ext uri="{FF2B5EF4-FFF2-40B4-BE49-F238E27FC236}">
              <a16:creationId xmlns:a16="http://schemas.microsoft.com/office/drawing/2014/main" id="{28685001-C2ED-204E-0CDC-30DD7DBD382D}"/>
            </a:ext>
          </a:extLst>
        </xdr:cNvPr>
        <xdr:cNvSpPr/>
      </xdr:nvSpPr>
      <xdr:spPr>
        <a:xfrm>
          <a:off x="6987540" y="2804160"/>
          <a:ext cx="3291840" cy="746760"/>
        </a:xfrm>
        <a:prstGeom prst="wedgeRectCallout">
          <a:avLst>
            <a:gd name="adj1" fmla="val -59820"/>
            <a:gd name="adj2" fmla="val 55013"/>
          </a:avLst>
        </a:prstGeom>
        <a:solidFill>
          <a:sysClr val="window" lastClr="FFFFFF"/>
        </a:solidFill>
        <a:ln w="25400" cap="flat" cmpd="sng" algn="ctr">
          <a:solidFill>
            <a:srgbClr val="F79646"/>
          </a:solidFill>
          <a:prstDash val="solid"/>
        </a:ln>
        <a:effectLst/>
      </xdr:spPr>
      <xdr:txBody>
        <a:bodyPr wrap="square" rtlCol="0" anchor="t"/>
        <a:lstStyle/>
        <a:p>
          <a:pPr algn="just">
            <a:buNone/>
          </a:pPr>
          <a:r>
            <a:rPr kumimoji="1" lang="ja-JP" sz="1100" b="1" kern="100">
              <a:solidFill>
                <a:srgbClr val="FF0000"/>
              </a:solidFill>
              <a:effectLst/>
              <a:latin typeface="Calibri" panose="020F0502020204030204" pitchFamily="34" charset="0"/>
              <a:ea typeface="ＭＳ 明朝" panose="02020609040205080304" pitchFamily="17" charset="-128"/>
              <a:cs typeface="+mn-cs"/>
            </a:rPr>
            <a:t>この「お試し無料版」では、一部シートのセル入力が制限されています。</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buNone/>
          </a:pPr>
          <a:r>
            <a:rPr kumimoji="1" lang="ja-JP" sz="1100" b="1" u="sng" kern="100">
              <a:solidFill>
                <a:srgbClr val="0000CC"/>
              </a:solidFill>
              <a:effectLst/>
              <a:latin typeface="Calibri" panose="020F0502020204030204" pitchFamily="34" charset="0"/>
              <a:ea typeface="ＭＳ 明朝" panose="02020609040205080304" pitchFamily="17" charset="-128"/>
              <a:cs typeface="+mn-cs"/>
            </a:rPr>
            <a:t>制限のない【有料版】のご購入をご検討ください。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847726</xdr:colOff>
      <xdr:row>2</xdr:row>
      <xdr:rowOff>200026</xdr:rowOff>
    </xdr:from>
    <xdr:to>
      <xdr:col>12</xdr:col>
      <xdr:colOff>647701</xdr:colOff>
      <xdr:row>7</xdr:row>
      <xdr:rowOff>190501</xdr:rowOff>
    </xdr:to>
    <xdr:sp macro="" textlink="">
      <xdr:nvSpPr>
        <xdr:cNvPr id="50" name="正方形/長方形 49">
          <a:extLst>
            <a:ext uri="{FF2B5EF4-FFF2-40B4-BE49-F238E27FC236}">
              <a16:creationId xmlns:a16="http://schemas.microsoft.com/office/drawing/2014/main" id="{00000000-0008-0000-0200-000032000000}"/>
            </a:ext>
          </a:extLst>
        </xdr:cNvPr>
        <xdr:cNvSpPr/>
      </xdr:nvSpPr>
      <xdr:spPr bwMode="auto">
        <a:xfrm>
          <a:off x="7686676" y="657226"/>
          <a:ext cx="3905250" cy="10858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u="sng">
              <a:solidFill>
                <a:schemeClr val="tx1"/>
              </a:solidFill>
              <a:latin typeface="+mn-ea"/>
              <a:ea typeface="+mn-ea"/>
            </a:rPr>
            <a:t>※</a:t>
          </a:r>
          <a:r>
            <a:rPr kumimoji="1" lang="ja-JP" altLang="en-US" sz="1100" u="sng">
              <a:solidFill>
                <a:schemeClr val="tx1"/>
              </a:solidFill>
              <a:latin typeface="+mn-ea"/>
              <a:ea typeface="+mn-ea"/>
            </a:rPr>
            <a:t>等級数・標準経験年数等の制度設計をして手入力する。</a:t>
          </a:r>
          <a:endParaRPr kumimoji="1" lang="en-US" altLang="ja-JP" sz="1100" u="sng">
            <a:solidFill>
              <a:schemeClr val="tx1"/>
            </a:solidFill>
            <a:latin typeface="+mn-ea"/>
            <a:ea typeface="+mn-ea"/>
          </a:endParaRPr>
        </a:p>
        <a:p>
          <a:pPr algn="l"/>
          <a:r>
            <a:rPr kumimoji="1" lang="en-US" altLang="ja-JP" sz="1100" u="sng">
              <a:solidFill>
                <a:schemeClr val="tx1"/>
              </a:solidFill>
              <a:latin typeface="+mn-ea"/>
              <a:ea typeface="+mn-ea"/>
            </a:rPr>
            <a:t>※100</a:t>
          </a:r>
          <a:r>
            <a:rPr kumimoji="1" lang="ja-JP" altLang="en-US" sz="1100" u="sng">
              <a:solidFill>
                <a:schemeClr val="tx1"/>
              </a:solidFill>
              <a:latin typeface="+mn-ea"/>
              <a:ea typeface="+mn-ea"/>
            </a:rPr>
            <a:t>名までの規模の一般企業の等級数は、６～９等級が運用しやすいと考えます。</a:t>
          </a:r>
          <a:endParaRPr kumimoji="1" lang="en-US" altLang="ja-JP" sz="1100" u="sng">
            <a:solidFill>
              <a:schemeClr val="tx1"/>
            </a:solidFill>
            <a:latin typeface="+mn-ea"/>
            <a:ea typeface="+mn-ea"/>
          </a:endParaRPr>
        </a:p>
        <a:p>
          <a:pPr algn="l"/>
          <a:r>
            <a:rPr kumimoji="1" lang="en-US" altLang="ja-JP" sz="1100" u="sng">
              <a:solidFill>
                <a:schemeClr val="tx1"/>
              </a:solidFill>
              <a:latin typeface="+mn-ea"/>
              <a:ea typeface="+mn-ea"/>
            </a:rPr>
            <a:t>※</a:t>
          </a:r>
          <a:r>
            <a:rPr kumimoji="1" lang="ja-JP" altLang="en-US" sz="1100" u="sng">
              <a:solidFill>
                <a:schemeClr val="tx1"/>
              </a:solidFill>
              <a:latin typeface="+mn-ea"/>
              <a:ea typeface="+mn-ea"/>
            </a:rPr>
            <a:t>標準者とは、下位等級ではおおむね１／２から３／４の者が、上位等級は優秀者が到達する目安基準で考えるとよい。</a:t>
          </a:r>
          <a:endParaRPr kumimoji="1" lang="en-US" altLang="ja-JP" sz="1000">
            <a:solidFill>
              <a:schemeClr val="tx1"/>
            </a:solidFill>
            <a:latin typeface="+mn-ea"/>
            <a:ea typeface="+mn-ea"/>
          </a:endParaRPr>
        </a:p>
      </xdr:txBody>
    </xdr:sp>
    <xdr:clientData/>
  </xdr:twoCellAnchor>
  <xdr:twoCellAnchor>
    <xdr:from>
      <xdr:col>3</xdr:col>
      <xdr:colOff>1323387</xdr:colOff>
      <xdr:row>1</xdr:row>
      <xdr:rowOff>161925</xdr:rowOff>
    </xdr:from>
    <xdr:to>
      <xdr:col>7</xdr:col>
      <xdr:colOff>781049</xdr:colOff>
      <xdr:row>11</xdr:row>
      <xdr:rowOff>70885</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2824527" y="398145"/>
          <a:ext cx="4113482" cy="2019700"/>
          <a:chOff x="3123612" y="438150"/>
          <a:chExt cx="4315412" cy="1709185"/>
        </a:xfrm>
      </xdr:grpSpPr>
      <xdr:sp macro="" textlink="">
        <xdr:nvSpPr>
          <xdr:cNvPr id="10" name="AutoShape 1">
            <a:extLst>
              <a:ext uri="{FF2B5EF4-FFF2-40B4-BE49-F238E27FC236}">
                <a16:creationId xmlns:a16="http://schemas.microsoft.com/office/drawing/2014/main" id="{00000000-0008-0000-0200-00000A000000}"/>
              </a:ext>
            </a:extLst>
          </xdr:cNvPr>
          <xdr:cNvSpPr>
            <a:spLocks noChangeArrowheads="1"/>
          </xdr:cNvSpPr>
        </xdr:nvSpPr>
        <xdr:spPr bwMode="auto">
          <a:xfrm rot="10800000" flipH="1" flipV="1">
            <a:off x="4772458" y="1588076"/>
            <a:ext cx="199592" cy="231199"/>
          </a:xfrm>
          <a:prstGeom prst="downArrow">
            <a:avLst>
              <a:gd name="adj1" fmla="val 50000"/>
              <a:gd name="adj2" fmla="val 25001"/>
            </a:avLst>
          </a:prstGeom>
          <a:solidFill>
            <a:srgbClr val="FFC000"/>
          </a:solidFill>
          <a:ln w="9525">
            <a:solidFill>
              <a:srgbClr val="FF0000"/>
            </a:solidFill>
            <a:miter lim="800000"/>
            <a:headEnd/>
            <a:tailEnd/>
          </a:ln>
        </xdr:spPr>
      </xdr:sp>
      <xdr:sp macro="" textlink="">
        <xdr:nvSpPr>
          <xdr:cNvPr id="11" name="AutoShape 1">
            <a:extLst>
              <a:ext uri="{FF2B5EF4-FFF2-40B4-BE49-F238E27FC236}">
                <a16:creationId xmlns:a16="http://schemas.microsoft.com/office/drawing/2014/main" id="{00000000-0008-0000-0200-00000B000000}"/>
              </a:ext>
            </a:extLst>
          </xdr:cNvPr>
          <xdr:cNvSpPr>
            <a:spLocks noChangeArrowheads="1"/>
          </xdr:cNvSpPr>
        </xdr:nvSpPr>
        <xdr:spPr bwMode="auto">
          <a:xfrm rot="12617645" flipH="1" flipV="1">
            <a:off x="3123612" y="1532861"/>
            <a:ext cx="187416" cy="614474"/>
          </a:xfrm>
          <a:prstGeom prst="downArrow">
            <a:avLst>
              <a:gd name="adj1" fmla="val 50000"/>
              <a:gd name="adj2" fmla="val 25001"/>
            </a:avLst>
          </a:prstGeom>
          <a:solidFill>
            <a:srgbClr val="FFC000"/>
          </a:solidFill>
          <a:ln w="9525">
            <a:solidFill>
              <a:srgbClr val="FF0000"/>
            </a:solidFill>
            <a:miter lim="800000"/>
            <a:headEnd/>
            <a:tailEnd/>
          </a:ln>
        </xdr:spPr>
      </xdr:sp>
      <xdr:sp macro="" textlink="">
        <xdr:nvSpPr>
          <xdr:cNvPr id="9" name="正方形/長方形 8">
            <a:extLst>
              <a:ext uri="{FF2B5EF4-FFF2-40B4-BE49-F238E27FC236}">
                <a16:creationId xmlns:a16="http://schemas.microsoft.com/office/drawing/2014/main" id="{00000000-0008-0000-0200-000009000000}"/>
              </a:ext>
            </a:extLst>
          </xdr:cNvPr>
          <xdr:cNvSpPr/>
        </xdr:nvSpPr>
        <xdr:spPr bwMode="auto">
          <a:xfrm>
            <a:off x="3314700" y="438150"/>
            <a:ext cx="4124324" cy="1207079"/>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u="sng">
                <a:solidFill>
                  <a:schemeClr val="tx1"/>
                </a:solidFill>
                <a:latin typeface="+mn-ea"/>
                <a:ea typeface="+mn-ea"/>
              </a:rPr>
              <a:t>※</a:t>
            </a:r>
            <a:r>
              <a:rPr kumimoji="1" lang="ja-JP" altLang="en-US" sz="1100" u="sng">
                <a:solidFill>
                  <a:schemeClr val="tx1"/>
                </a:solidFill>
                <a:latin typeface="+mn-ea"/>
                <a:ea typeface="+mn-ea"/>
              </a:rPr>
              <a:t>短大・専門学校卒／大卒をそれぞれ何等級に格付けするかを設計して、初任格付け欄に高卒に倣い明示（入力）する！</a:t>
            </a:r>
            <a:endParaRPr kumimoji="1" lang="en-US" altLang="ja-JP" sz="1100" u="sng">
              <a:solidFill>
                <a:schemeClr val="tx1"/>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u="sng">
                <a:solidFill>
                  <a:schemeClr val="dk1"/>
                </a:solidFill>
                <a:effectLst/>
                <a:latin typeface="+mn-lt"/>
                <a:ea typeface="+mn-ea"/>
                <a:cs typeface="+mn-cs"/>
              </a:rPr>
              <a:t>※</a:t>
            </a:r>
            <a:r>
              <a:rPr kumimoji="1" lang="ja-JP" altLang="ja-JP" sz="1100" u="sng">
                <a:solidFill>
                  <a:schemeClr val="dk1"/>
                </a:solidFill>
                <a:effectLst/>
                <a:latin typeface="+mn-lt"/>
                <a:ea typeface="+mn-ea"/>
                <a:cs typeface="+mn-cs"/>
              </a:rPr>
              <a:t>大卒を３等級に設計したときは、短大卒を２等級に格付けし、高卒</a:t>
            </a:r>
            <a:r>
              <a:rPr kumimoji="1" lang="ja-JP" altLang="en-US" sz="1100" u="sng">
                <a:solidFill>
                  <a:schemeClr val="dk1"/>
                </a:solidFill>
                <a:effectLst/>
                <a:latin typeface="+mn-lt"/>
                <a:ea typeface="+mn-ea"/>
                <a:cs typeface="+mn-cs"/>
              </a:rPr>
              <a:t>と</a:t>
            </a:r>
            <a:r>
              <a:rPr kumimoji="1" lang="ja-JP" altLang="ja-JP" sz="1100" u="sng">
                <a:solidFill>
                  <a:schemeClr val="dk1"/>
                </a:solidFill>
                <a:effectLst/>
                <a:latin typeface="+mn-lt"/>
                <a:ea typeface="+mn-ea"/>
                <a:cs typeface="+mn-cs"/>
              </a:rPr>
              <a:t>短大卒のの標準者経験年数はそれぞれ２年にします。</a:t>
            </a:r>
            <a:endParaRPr lang="ja-JP" altLang="ja-JP">
              <a:effectLst/>
            </a:endParaRPr>
          </a:p>
          <a:p>
            <a:pPr algn="l"/>
            <a:r>
              <a:rPr kumimoji="1" lang="en-US" altLang="ja-JP" sz="1100" u="sng">
                <a:solidFill>
                  <a:schemeClr val="tx1"/>
                </a:solidFill>
                <a:latin typeface="+mn-ea"/>
                <a:ea typeface="+mn-ea"/>
              </a:rPr>
              <a:t>※</a:t>
            </a:r>
            <a:r>
              <a:rPr kumimoji="1" lang="ja-JP" altLang="en-US" sz="1100" u="sng">
                <a:solidFill>
                  <a:schemeClr val="tx1"/>
                </a:solidFill>
                <a:latin typeface="+mn-ea"/>
                <a:ea typeface="+mn-ea"/>
              </a:rPr>
              <a:t>大卒を２等級に設計したときは、高卒の標準者経験年数は４年にします（標準者到達年齢を揃える）。</a:t>
            </a:r>
            <a:endParaRPr kumimoji="1" lang="en-US" altLang="ja-JP" sz="1100" u="sng">
              <a:solidFill>
                <a:schemeClr val="tx1"/>
              </a:solidFill>
              <a:latin typeface="+mn-ea"/>
              <a:ea typeface="+mn-ea"/>
            </a:endParaRPr>
          </a:p>
          <a:p>
            <a:pPr algn="l"/>
            <a:r>
              <a:rPr kumimoji="1" lang="en-US" altLang="ja-JP" sz="1100" u="sng">
                <a:solidFill>
                  <a:schemeClr val="tx1"/>
                </a:solidFill>
                <a:latin typeface="+mn-ea"/>
                <a:ea typeface="+mn-ea"/>
              </a:rPr>
              <a:t>※</a:t>
            </a:r>
            <a:r>
              <a:rPr kumimoji="1" lang="ja-JP" altLang="en-US" sz="1100" u="sng">
                <a:solidFill>
                  <a:schemeClr val="tx1"/>
                </a:solidFill>
                <a:latin typeface="+mn-ea"/>
                <a:ea typeface="+mn-ea"/>
              </a:rPr>
              <a:t>経験年数を入力するセルは、設計等級数の「ー１」の等級まで！</a:t>
            </a:r>
            <a:endParaRPr kumimoji="1" lang="en-US" altLang="ja-JP" sz="1100" u="sng">
              <a:solidFill>
                <a:schemeClr val="tx1"/>
              </a:solidFill>
              <a:latin typeface="+mn-ea"/>
              <a:ea typeface="+mn-ea"/>
            </a:endParaRPr>
          </a:p>
          <a:p>
            <a:pPr algn="l"/>
            <a:endParaRPr kumimoji="1" lang="en-US" altLang="ja-JP" sz="1100" u="sng">
              <a:solidFill>
                <a:schemeClr val="tx1"/>
              </a:solidFill>
              <a:latin typeface="+mn-ea"/>
              <a:ea typeface="+mn-ea"/>
            </a:endParaRPr>
          </a:p>
          <a:p>
            <a:pPr algn="l"/>
            <a:endParaRPr kumimoji="1" lang="en-US" altLang="ja-JP" sz="1000">
              <a:solidFill>
                <a:schemeClr val="tx1"/>
              </a:solidFill>
              <a:latin typeface="+mn-ea"/>
              <a:ea typeface="+mn-ea"/>
            </a:endParaRPr>
          </a:p>
        </xdr:txBody>
      </xdr:sp>
    </xdr:grpSp>
    <xdr:clientData/>
  </xdr:twoCellAnchor>
  <xdr:twoCellAnchor>
    <xdr:from>
      <xdr:col>0</xdr:col>
      <xdr:colOff>152400</xdr:colOff>
      <xdr:row>0</xdr:row>
      <xdr:rowOff>76200</xdr:rowOff>
    </xdr:from>
    <xdr:to>
      <xdr:col>2</xdr:col>
      <xdr:colOff>1331881</xdr:colOff>
      <xdr:row>1</xdr:row>
      <xdr:rowOff>120015</xdr:rowOff>
    </xdr:to>
    <xdr:sp macro="" textlink="">
      <xdr:nvSpPr>
        <xdr:cNvPr id="8" name="矢印: 五方向 7">
          <a:hlinkClick xmlns:r="http://schemas.openxmlformats.org/officeDocument/2006/relationships" r:id="rId1" tooltip="メインメニューに戻る！"/>
          <a:extLst>
            <a:ext uri="{FF2B5EF4-FFF2-40B4-BE49-F238E27FC236}">
              <a16:creationId xmlns:a16="http://schemas.microsoft.com/office/drawing/2014/main" id="{D3718C55-EBDC-48F1-8096-7276B5500853}"/>
            </a:ext>
          </a:extLst>
        </xdr:cNvPr>
        <xdr:cNvSpPr/>
      </xdr:nvSpPr>
      <xdr:spPr>
        <a:xfrm flipH="1">
          <a:off x="152400" y="76200"/>
          <a:ext cx="1589056" cy="281940"/>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twoCellAnchor>
    <xdr:from>
      <xdr:col>8</xdr:col>
      <xdr:colOff>396240</xdr:colOff>
      <xdr:row>12</xdr:row>
      <xdr:rowOff>175260</xdr:rowOff>
    </xdr:from>
    <xdr:to>
      <xdr:col>14</xdr:col>
      <xdr:colOff>114300</xdr:colOff>
      <xdr:row>15</xdr:row>
      <xdr:rowOff>99060</xdr:rowOff>
    </xdr:to>
    <xdr:sp macro="" textlink="">
      <xdr:nvSpPr>
        <xdr:cNvPr id="5" name="四角形吹き出し 3">
          <a:extLst>
            <a:ext uri="{FF2B5EF4-FFF2-40B4-BE49-F238E27FC236}">
              <a16:creationId xmlns:a16="http://schemas.microsoft.com/office/drawing/2014/main" id="{8AAE65AC-9253-4FB3-9905-6CA108FE35B2}"/>
            </a:ext>
          </a:extLst>
        </xdr:cNvPr>
        <xdr:cNvSpPr/>
      </xdr:nvSpPr>
      <xdr:spPr>
        <a:xfrm>
          <a:off x="7780020" y="2796540"/>
          <a:ext cx="3421380" cy="746760"/>
        </a:xfrm>
        <a:prstGeom prst="wedgeRectCallout">
          <a:avLst>
            <a:gd name="adj1" fmla="val -59820"/>
            <a:gd name="adj2" fmla="val 55013"/>
          </a:avLst>
        </a:prstGeom>
        <a:solidFill>
          <a:sysClr val="window" lastClr="FFFFFF"/>
        </a:solidFill>
        <a:ln w="25400" cap="flat" cmpd="sng" algn="ctr">
          <a:solidFill>
            <a:srgbClr val="F79646"/>
          </a:solidFill>
          <a:prstDash val="solid"/>
        </a:ln>
        <a:effectLst/>
      </xdr:spPr>
      <xdr:txBody>
        <a:bodyPr wrap="square" rtlCol="0" anchor="t"/>
        <a:lstStyle/>
        <a:p>
          <a:pPr algn="just">
            <a:buNone/>
          </a:pPr>
          <a:r>
            <a:rPr kumimoji="1" lang="ja-JP" sz="1100" b="1" kern="100">
              <a:solidFill>
                <a:srgbClr val="FF0000"/>
              </a:solidFill>
              <a:effectLst/>
              <a:latin typeface="Calibri" panose="020F0502020204030204" pitchFamily="34" charset="0"/>
              <a:ea typeface="ＭＳ 明朝" panose="02020609040205080304" pitchFamily="17" charset="-128"/>
              <a:cs typeface="+mn-cs"/>
            </a:rPr>
            <a:t>この「お試し無料版」では、行番号</a:t>
          </a:r>
          <a:r>
            <a:rPr kumimoji="1" lang="ja-JP" altLang="en-US" sz="1100" b="1" kern="100">
              <a:solidFill>
                <a:srgbClr val="FF0000"/>
              </a:solidFill>
              <a:effectLst/>
              <a:latin typeface="Calibri" panose="020F0502020204030204" pitchFamily="34" charset="0"/>
              <a:ea typeface="ＭＳ 明朝" panose="02020609040205080304" pitchFamily="17" charset="-128"/>
              <a:cs typeface="+mn-cs"/>
            </a:rPr>
            <a:t>１６</a:t>
          </a:r>
          <a:r>
            <a:rPr kumimoji="1" lang="ja-JP" sz="1100" b="1" kern="100">
              <a:solidFill>
                <a:srgbClr val="FF0000"/>
              </a:solidFill>
              <a:effectLst/>
              <a:latin typeface="Calibri" panose="020F0502020204030204" pitchFamily="34" charset="0"/>
              <a:ea typeface="ＭＳ 明朝" panose="02020609040205080304" pitchFamily="17" charset="-128"/>
              <a:cs typeface="+mn-cs"/>
            </a:rPr>
            <a:t>以降のセル入力が制限されています。</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buNone/>
          </a:pPr>
          <a:r>
            <a:rPr kumimoji="1" lang="ja-JP" sz="1100" b="1" u="sng" kern="100">
              <a:solidFill>
                <a:srgbClr val="0000CC"/>
              </a:solidFill>
              <a:effectLst/>
              <a:latin typeface="Calibri" panose="020F0502020204030204" pitchFamily="34" charset="0"/>
              <a:ea typeface="ＭＳ 明朝" panose="02020609040205080304" pitchFamily="17" charset="-128"/>
              <a:cs typeface="+mn-cs"/>
            </a:rPr>
            <a:t>制限のない【有料版】のご購入をご検討ください。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238124</xdr:colOff>
      <xdr:row>10</xdr:row>
      <xdr:rowOff>9525</xdr:rowOff>
    </xdr:from>
    <xdr:to>
      <xdr:col>17</xdr:col>
      <xdr:colOff>476249</xdr:colOff>
      <xdr:row>11</xdr:row>
      <xdr:rowOff>38100</xdr:rowOff>
    </xdr:to>
    <xdr:sp macro="" textlink="">
      <xdr:nvSpPr>
        <xdr:cNvPr id="32041" name="AutoShape 1026">
          <a:extLst>
            <a:ext uri="{FF2B5EF4-FFF2-40B4-BE49-F238E27FC236}">
              <a16:creationId xmlns:a16="http://schemas.microsoft.com/office/drawing/2014/main" id="{00000000-0008-0000-0300-0000297D0000}"/>
            </a:ext>
          </a:extLst>
        </xdr:cNvPr>
        <xdr:cNvSpPr>
          <a:spLocks noChangeArrowheads="1"/>
        </xdr:cNvSpPr>
      </xdr:nvSpPr>
      <xdr:spPr bwMode="auto">
        <a:xfrm rot="10800000" flipV="1">
          <a:off x="13154024" y="2257425"/>
          <a:ext cx="238125" cy="142875"/>
        </a:xfrm>
        <a:prstGeom prst="downArrow">
          <a:avLst>
            <a:gd name="adj1" fmla="val 50000"/>
            <a:gd name="adj2" fmla="val 25000"/>
          </a:avLst>
        </a:prstGeom>
        <a:solidFill>
          <a:srgbClr val="FF0000"/>
        </a:solidFill>
        <a:ln w="9525">
          <a:solidFill>
            <a:srgbClr val="000000"/>
          </a:solidFill>
          <a:miter lim="800000"/>
          <a:headEnd/>
          <a:tailEnd/>
        </a:ln>
      </xdr:spPr>
    </xdr:sp>
    <xdr:clientData/>
  </xdr:twoCellAnchor>
  <xdr:twoCellAnchor>
    <xdr:from>
      <xdr:col>6</xdr:col>
      <xdr:colOff>82484</xdr:colOff>
      <xdr:row>26</xdr:row>
      <xdr:rowOff>50801</xdr:rowOff>
    </xdr:from>
    <xdr:to>
      <xdr:col>20</xdr:col>
      <xdr:colOff>282575</xdr:colOff>
      <xdr:row>46</xdr:row>
      <xdr:rowOff>120651</xdr:rowOff>
    </xdr:to>
    <xdr:grpSp>
      <xdr:nvGrpSpPr>
        <xdr:cNvPr id="32042" name="グループ化 77">
          <a:extLst>
            <a:ext uri="{FF2B5EF4-FFF2-40B4-BE49-F238E27FC236}">
              <a16:creationId xmlns:a16="http://schemas.microsoft.com/office/drawing/2014/main" id="{00000000-0008-0000-0300-00002A7D0000}"/>
            </a:ext>
          </a:extLst>
        </xdr:cNvPr>
        <xdr:cNvGrpSpPr>
          <a:grpSpLocks/>
        </xdr:cNvGrpSpPr>
      </xdr:nvGrpSpPr>
      <xdr:grpSpPr bwMode="auto">
        <a:xfrm>
          <a:off x="4860224" y="6268721"/>
          <a:ext cx="9435531" cy="4428490"/>
          <a:chOff x="495723" y="22574251"/>
          <a:chExt cx="9906000" cy="4467225"/>
        </a:xfrm>
      </xdr:grpSpPr>
      <xdr:sp macro="" textlink="">
        <xdr:nvSpPr>
          <xdr:cNvPr id="32" name="正方形/長方形 31">
            <a:extLst>
              <a:ext uri="{FF2B5EF4-FFF2-40B4-BE49-F238E27FC236}">
                <a16:creationId xmlns:a16="http://schemas.microsoft.com/office/drawing/2014/main" id="{00000000-0008-0000-0300-000020000000}"/>
              </a:ext>
            </a:extLst>
          </xdr:cNvPr>
          <xdr:cNvSpPr/>
        </xdr:nvSpPr>
        <xdr:spPr>
          <a:xfrm>
            <a:off x="495723" y="22574251"/>
            <a:ext cx="9906000" cy="4467225"/>
          </a:xfrm>
          <a:prstGeom prst="rect">
            <a:avLst/>
          </a:prstGeom>
          <a:solidFill>
            <a:srgbClr val="FFF7E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nvGrpSpPr>
          <xdr:cNvPr id="32044" name="グループ化 79">
            <a:extLst>
              <a:ext uri="{FF2B5EF4-FFF2-40B4-BE49-F238E27FC236}">
                <a16:creationId xmlns:a16="http://schemas.microsoft.com/office/drawing/2014/main" id="{00000000-0008-0000-0300-00002C7D0000}"/>
              </a:ext>
            </a:extLst>
          </xdr:cNvPr>
          <xdr:cNvGrpSpPr>
            <a:grpSpLocks/>
          </xdr:cNvGrpSpPr>
        </xdr:nvGrpSpPr>
        <xdr:grpSpPr bwMode="auto">
          <a:xfrm>
            <a:off x="533400" y="22726650"/>
            <a:ext cx="9525000" cy="3962400"/>
            <a:chOff x="361951" y="17592675"/>
            <a:chExt cx="9525000" cy="3962400"/>
          </a:xfrm>
        </xdr:grpSpPr>
        <xdr:grpSp>
          <xdr:nvGrpSpPr>
            <xdr:cNvPr id="75" name="グループ化 31">
              <a:extLst>
                <a:ext uri="{FF2B5EF4-FFF2-40B4-BE49-F238E27FC236}">
                  <a16:creationId xmlns:a16="http://schemas.microsoft.com/office/drawing/2014/main" id="{00000000-0008-0000-0300-00004B000000}"/>
                </a:ext>
              </a:extLst>
            </xdr:cNvPr>
            <xdr:cNvGrpSpPr>
              <a:grpSpLocks/>
            </xdr:cNvGrpSpPr>
          </xdr:nvGrpSpPr>
          <xdr:grpSpPr bwMode="auto">
            <a:xfrm>
              <a:off x="619126" y="17592675"/>
              <a:ext cx="9267825" cy="3962400"/>
              <a:chOff x="333375" y="4105275"/>
              <a:chExt cx="9267825" cy="3962400"/>
            </a:xfrm>
            <a:solidFill>
              <a:schemeClr val="lt1"/>
            </a:solidFill>
          </xdr:grpSpPr>
          <xdr:sp macro="" textlink="">
            <xdr:nvSpPr>
              <xdr:cNvPr id="54" name="下矢印 53">
                <a:extLst>
                  <a:ext uri="{FF2B5EF4-FFF2-40B4-BE49-F238E27FC236}">
                    <a16:creationId xmlns:a16="http://schemas.microsoft.com/office/drawing/2014/main" id="{00000000-0008-0000-0300-000036000000}"/>
                  </a:ext>
                </a:extLst>
              </xdr:cNvPr>
              <xdr:cNvSpPr/>
            </xdr:nvSpPr>
            <xdr:spPr>
              <a:xfrm>
                <a:off x="942975" y="4105275"/>
                <a:ext cx="542925" cy="342900"/>
              </a:xfrm>
              <a:prstGeom prst="downArrow">
                <a:avLst/>
              </a:prstGeom>
              <a:grp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grpSp>
            <xdr:nvGrpSpPr>
              <xdr:cNvPr id="63" name="グループ化 33">
                <a:extLst>
                  <a:ext uri="{FF2B5EF4-FFF2-40B4-BE49-F238E27FC236}">
                    <a16:creationId xmlns:a16="http://schemas.microsoft.com/office/drawing/2014/main" id="{00000000-0008-0000-0300-00003F000000}"/>
                  </a:ext>
                </a:extLst>
              </xdr:cNvPr>
              <xdr:cNvGrpSpPr>
                <a:grpSpLocks/>
              </xdr:cNvGrpSpPr>
            </xdr:nvGrpSpPr>
            <xdr:grpSpPr bwMode="auto">
              <a:xfrm>
                <a:off x="333375" y="4448175"/>
                <a:ext cx="8905875" cy="3429000"/>
                <a:chOff x="333375" y="4076700"/>
                <a:chExt cx="8905875" cy="3429001"/>
              </a:xfrm>
              <a:grpFill/>
            </xdr:grpSpPr>
            <xdr:grpSp>
              <xdr:nvGrpSpPr>
                <xdr:cNvPr id="62" name="グループ化 26">
                  <a:extLst>
                    <a:ext uri="{FF2B5EF4-FFF2-40B4-BE49-F238E27FC236}">
                      <a16:creationId xmlns:a16="http://schemas.microsoft.com/office/drawing/2014/main" id="{00000000-0008-0000-0300-00003E000000}"/>
                    </a:ext>
                  </a:extLst>
                </xdr:cNvPr>
                <xdr:cNvGrpSpPr>
                  <a:grpSpLocks/>
                </xdr:cNvGrpSpPr>
              </xdr:nvGrpSpPr>
              <xdr:grpSpPr bwMode="auto">
                <a:xfrm>
                  <a:off x="333375" y="4810125"/>
                  <a:ext cx="3295650" cy="2390776"/>
                  <a:chOff x="190500" y="4810125"/>
                  <a:chExt cx="3295650" cy="2390775"/>
                </a:xfrm>
                <a:grpFill/>
              </xdr:grpSpPr>
              <xdr:cxnSp macro="">
                <xdr:nvCxnSpPr>
                  <xdr:cNvPr id="70" name="直線コネクタ 69">
                    <a:extLst>
                      <a:ext uri="{FF2B5EF4-FFF2-40B4-BE49-F238E27FC236}">
                        <a16:creationId xmlns:a16="http://schemas.microsoft.com/office/drawing/2014/main" id="{00000000-0008-0000-0300-000046000000}"/>
                      </a:ext>
                    </a:extLst>
                  </xdr:cNvPr>
                  <xdr:cNvCxnSpPr/>
                </xdr:nvCxnSpPr>
                <xdr:spPr>
                  <a:xfrm flipV="1">
                    <a:off x="190500" y="5381625"/>
                    <a:ext cx="3143250" cy="1219200"/>
                  </a:xfrm>
                  <a:prstGeom prst="line">
                    <a:avLst/>
                  </a:prstGeom>
                  <a:grpFill/>
                  <a:ln w="15875" cap="rnd">
                    <a:solidFill>
                      <a:schemeClr val="tx1"/>
                    </a:solidFill>
                    <a:headEnd type="ova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71" name="円弧 70">
                    <a:extLst>
                      <a:ext uri="{FF2B5EF4-FFF2-40B4-BE49-F238E27FC236}">
                        <a16:creationId xmlns:a16="http://schemas.microsoft.com/office/drawing/2014/main" id="{00000000-0008-0000-0300-000047000000}"/>
                      </a:ext>
                    </a:extLst>
                  </xdr:cNvPr>
                  <xdr:cNvSpPr/>
                </xdr:nvSpPr>
                <xdr:spPr>
                  <a:xfrm>
                    <a:off x="1524000" y="6086475"/>
                    <a:ext cx="123825" cy="628650"/>
                  </a:xfrm>
                  <a:prstGeom prst="arc">
                    <a:avLst/>
                  </a:prstGeom>
                  <a:grpFill/>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72" name="右中かっこ 71">
                    <a:extLst>
                      <a:ext uri="{FF2B5EF4-FFF2-40B4-BE49-F238E27FC236}">
                        <a16:creationId xmlns:a16="http://schemas.microsoft.com/office/drawing/2014/main" id="{00000000-0008-0000-0300-000048000000}"/>
                      </a:ext>
                    </a:extLst>
                  </xdr:cNvPr>
                  <xdr:cNvSpPr/>
                </xdr:nvSpPr>
                <xdr:spPr>
                  <a:xfrm>
                    <a:off x="3419475" y="5419725"/>
                    <a:ext cx="66675" cy="1781175"/>
                  </a:xfrm>
                  <a:prstGeom prst="rightBrace">
                    <a:avLst/>
                  </a:prstGeom>
                  <a:grp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73" name="右中かっこ 72">
                    <a:extLst>
                      <a:ext uri="{FF2B5EF4-FFF2-40B4-BE49-F238E27FC236}">
                        <a16:creationId xmlns:a16="http://schemas.microsoft.com/office/drawing/2014/main" id="{00000000-0008-0000-0300-000049000000}"/>
                      </a:ext>
                    </a:extLst>
                  </xdr:cNvPr>
                  <xdr:cNvSpPr/>
                </xdr:nvSpPr>
                <xdr:spPr>
                  <a:xfrm>
                    <a:off x="3419475" y="4829175"/>
                    <a:ext cx="47625" cy="466725"/>
                  </a:xfrm>
                  <a:prstGeom prst="rightBrace">
                    <a:avLst/>
                  </a:prstGeom>
                  <a:grp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xnSp macro="">
                <xdr:nvCxnSpPr>
                  <xdr:cNvPr id="74" name="直線コネクタ 73">
                    <a:extLst>
                      <a:ext uri="{FF2B5EF4-FFF2-40B4-BE49-F238E27FC236}">
                        <a16:creationId xmlns:a16="http://schemas.microsoft.com/office/drawing/2014/main" id="{00000000-0008-0000-0300-00004A000000}"/>
                      </a:ext>
                    </a:extLst>
                  </xdr:cNvPr>
                  <xdr:cNvCxnSpPr/>
                </xdr:nvCxnSpPr>
                <xdr:spPr>
                  <a:xfrm rot="5400000">
                    <a:off x="3057525" y="5095875"/>
                    <a:ext cx="571500" cy="0"/>
                  </a:xfrm>
                  <a:prstGeom prst="line">
                    <a:avLst/>
                  </a:prstGeom>
                  <a:grpFill/>
                  <a:ln w="15875">
                    <a:solidFill>
                      <a:schemeClr val="tx1"/>
                    </a:solidFill>
                    <a:headEnd type="oval"/>
                    <a:tailEnd type="oval"/>
                  </a:ln>
                </xdr:spPr>
                <xdr:style>
                  <a:lnRef idx="1">
                    <a:schemeClr val="accent1"/>
                  </a:lnRef>
                  <a:fillRef idx="0">
                    <a:schemeClr val="accent1"/>
                  </a:fillRef>
                  <a:effectRef idx="0">
                    <a:schemeClr val="accent1"/>
                  </a:effectRef>
                  <a:fontRef idx="minor">
                    <a:schemeClr val="tx1"/>
                  </a:fontRef>
                </xdr:style>
              </xdr:cxnSp>
            </xdr:grpSp>
            <xdr:grpSp>
              <xdr:nvGrpSpPr>
                <xdr:cNvPr id="55" name="グループ化 25">
                  <a:extLst>
                    <a:ext uri="{FF2B5EF4-FFF2-40B4-BE49-F238E27FC236}">
                      <a16:creationId xmlns:a16="http://schemas.microsoft.com/office/drawing/2014/main" id="{00000000-0008-0000-0300-000037000000}"/>
                    </a:ext>
                  </a:extLst>
                </xdr:cNvPr>
                <xdr:cNvGrpSpPr/>
              </xdr:nvGrpSpPr>
              <xdr:grpSpPr>
                <a:xfrm>
                  <a:off x="4610100" y="4076700"/>
                  <a:ext cx="4629150" cy="3429001"/>
                  <a:chOff x="4467225" y="4076700"/>
                  <a:chExt cx="4629150" cy="3429001"/>
                </a:xfrm>
                <a:grpFill/>
              </xdr:grpSpPr>
              <xdr:cxnSp macro="">
                <xdr:nvCxnSpPr>
                  <xdr:cNvPr id="64" name="直線コネクタ 63">
                    <a:extLst>
                      <a:ext uri="{FF2B5EF4-FFF2-40B4-BE49-F238E27FC236}">
                        <a16:creationId xmlns:a16="http://schemas.microsoft.com/office/drawing/2014/main" id="{00000000-0008-0000-0300-000040000000}"/>
                      </a:ext>
                    </a:extLst>
                  </xdr:cNvPr>
                  <xdr:cNvCxnSpPr/>
                </xdr:nvCxnSpPr>
                <xdr:spPr>
                  <a:xfrm>
                    <a:off x="4467225" y="7258051"/>
                    <a:ext cx="4629150" cy="9525"/>
                  </a:xfrm>
                  <a:prstGeom prst="line">
                    <a:avLst/>
                  </a:prstGeom>
                  <a:grpFill/>
                  <a:ln w="158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5" name="直線コネクタ 64">
                    <a:extLst>
                      <a:ext uri="{FF2B5EF4-FFF2-40B4-BE49-F238E27FC236}">
                        <a16:creationId xmlns:a16="http://schemas.microsoft.com/office/drawing/2014/main" id="{00000000-0008-0000-0300-000041000000}"/>
                      </a:ext>
                    </a:extLst>
                  </xdr:cNvPr>
                  <xdr:cNvCxnSpPr/>
                </xdr:nvCxnSpPr>
                <xdr:spPr>
                  <a:xfrm flipV="1">
                    <a:off x="4476750" y="4076700"/>
                    <a:ext cx="3609975" cy="3162301"/>
                  </a:xfrm>
                  <a:prstGeom prst="line">
                    <a:avLst/>
                  </a:prstGeom>
                  <a:grpFill/>
                  <a:ln w="15875">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6" name="円弧 65">
                    <a:extLst>
                      <a:ext uri="{FF2B5EF4-FFF2-40B4-BE49-F238E27FC236}">
                        <a16:creationId xmlns:a16="http://schemas.microsoft.com/office/drawing/2014/main" id="{00000000-0008-0000-0300-000042000000}"/>
                      </a:ext>
                    </a:extLst>
                  </xdr:cNvPr>
                  <xdr:cNvSpPr/>
                </xdr:nvSpPr>
                <xdr:spPr>
                  <a:xfrm>
                    <a:off x="5343525" y="6238876"/>
                    <a:ext cx="590550" cy="1266825"/>
                  </a:xfrm>
                  <a:prstGeom prst="arc">
                    <a:avLst>
                      <a:gd name="adj1" fmla="val 16082185"/>
                      <a:gd name="adj2" fmla="val 3596867"/>
                    </a:avLst>
                  </a:prstGeom>
                  <a:grpFill/>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xnSp macro="">
                <xdr:nvCxnSpPr>
                  <xdr:cNvPr id="67" name="直線コネクタ 66">
                    <a:extLst>
                      <a:ext uri="{FF2B5EF4-FFF2-40B4-BE49-F238E27FC236}">
                        <a16:creationId xmlns:a16="http://schemas.microsoft.com/office/drawing/2014/main" id="{00000000-0008-0000-0300-000043000000}"/>
                      </a:ext>
                    </a:extLst>
                  </xdr:cNvPr>
                  <xdr:cNvCxnSpPr/>
                </xdr:nvCxnSpPr>
                <xdr:spPr>
                  <a:xfrm flipV="1">
                    <a:off x="5934075" y="5162550"/>
                    <a:ext cx="2714625" cy="1543050"/>
                  </a:xfrm>
                  <a:prstGeom prst="line">
                    <a:avLst/>
                  </a:prstGeom>
                  <a:grpFill/>
                  <a:ln w="15875">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8" name="円弧 67">
                    <a:extLst>
                      <a:ext uri="{FF2B5EF4-FFF2-40B4-BE49-F238E27FC236}">
                        <a16:creationId xmlns:a16="http://schemas.microsoft.com/office/drawing/2014/main" id="{00000000-0008-0000-0300-000044000000}"/>
                      </a:ext>
                    </a:extLst>
                  </xdr:cNvPr>
                  <xdr:cNvSpPr/>
                </xdr:nvSpPr>
                <xdr:spPr>
                  <a:xfrm>
                    <a:off x="6543675" y="6172201"/>
                    <a:ext cx="742950" cy="1333500"/>
                  </a:xfrm>
                  <a:prstGeom prst="arc">
                    <a:avLst>
                      <a:gd name="adj1" fmla="val 16082185"/>
                      <a:gd name="adj2" fmla="val 3423176"/>
                    </a:avLst>
                  </a:prstGeom>
                  <a:grpFill/>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flipV="1">
                    <a:off x="7277100" y="6172201"/>
                    <a:ext cx="1695450" cy="581025"/>
                  </a:xfrm>
                  <a:prstGeom prst="line">
                    <a:avLst/>
                  </a:prstGeom>
                  <a:grpFill/>
                  <a:ln w="15875">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56" name="下矢印 55">
                <a:extLst>
                  <a:ext uri="{FF2B5EF4-FFF2-40B4-BE49-F238E27FC236}">
                    <a16:creationId xmlns:a16="http://schemas.microsoft.com/office/drawing/2014/main" id="{00000000-0008-0000-0300-000038000000}"/>
                  </a:ext>
                </a:extLst>
              </xdr:cNvPr>
              <xdr:cNvSpPr/>
            </xdr:nvSpPr>
            <xdr:spPr>
              <a:xfrm>
                <a:off x="5734050" y="4105275"/>
                <a:ext cx="542925" cy="381000"/>
              </a:xfrm>
              <a:prstGeom prst="downArrow">
                <a:avLst/>
              </a:prstGeom>
              <a:grp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rot="5400000">
                <a:off x="2562225" y="6105525"/>
                <a:ext cx="3905250" cy="19050"/>
              </a:xfrm>
              <a:prstGeom prst="line">
                <a:avLst/>
              </a:prstGeom>
              <a:grpFill/>
              <a:ln>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6991350" y="5572125"/>
                <a:ext cx="809625" cy="495300"/>
              </a:xfrm>
              <a:prstGeom prst="rect">
                <a:avLst/>
              </a:prstGeom>
              <a:grp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配分目安</a:t>
                </a:r>
                <a:endParaRPr kumimoji="1" lang="en-US" altLang="ja-JP" sz="1100"/>
              </a:p>
              <a:p>
                <a:r>
                  <a:rPr kumimoji="1" lang="ja-JP" altLang="en-US" sz="1100"/>
                  <a:t>　　１</a:t>
                </a:r>
                <a:r>
                  <a:rPr kumimoji="1" lang="en-US" altLang="ja-JP" sz="1100"/>
                  <a:t>/</a:t>
                </a:r>
                <a:r>
                  <a:rPr kumimoji="1" lang="ja-JP" altLang="en-US" sz="1100"/>
                  <a:t>３</a:t>
                </a:r>
              </a:p>
            </xdr:txBody>
          </xdr:sp>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8791575" y="6686550"/>
                <a:ext cx="809625" cy="495300"/>
              </a:xfrm>
              <a:prstGeom prst="rect">
                <a:avLst/>
              </a:prstGeom>
              <a:grp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配分目安</a:t>
                </a:r>
                <a:endParaRPr kumimoji="1" lang="en-US" altLang="ja-JP" sz="1100"/>
              </a:p>
              <a:p>
                <a:r>
                  <a:rPr kumimoji="1" lang="ja-JP" altLang="en-US" sz="1100"/>
                  <a:t>　　２</a:t>
                </a:r>
                <a:r>
                  <a:rPr kumimoji="1" lang="en-US" altLang="ja-JP" sz="1100"/>
                  <a:t>/</a:t>
                </a:r>
                <a:r>
                  <a:rPr kumimoji="1" lang="ja-JP" altLang="en-US" sz="1100"/>
                  <a:t>３</a:t>
                </a:r>
              </a:p>
            </xdr:txBody>
          </xdr:sp>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8248650" y="5934075"/>
                <a:ext cx="809625" cy="495300"/>
              </a:xfrm>
              <a:prstGeom prst="rect">
                <a:avLst/>
              </a:prstGeom>
              <a:grp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配分目安</a:t>
                </a:r>
                <a:endParaRPr kumimoji="1" lang="en-US" altLang="ja-JP" sz="1100"/>
              </a:p>
              <a:p>
                <a:r>
                  <a:rPr kumimoji="1" lang="ja-JP" altLang="en-US" sz="1100"/>
                  <a:t>　　１</a:t>
                </a:r>
                <a:r>
                  <a:rPr kumimoji="1" lang="en-US" altLang="ja-JP" sz="1100"/>
                  <a:t>/</a:t>
                </a:r>
                <a:r>
                  <a:rPr kumimoji="1" lang="ja-JP" altLang="en-US" sz="1100"/>
                  <a:t>３</a:t>
                </a:r>
              </a:p>
            </xdr:txBody>
          </xdr:sp>
          <xdr:sp macro="" textlink="">
            <xdr:nvSpPr>
              <xdr:cNvPr id="61" name="テキスト ボックス 60">
                <a:extLst>
                  <a:ext uri="{FF2B5EF4-FFF2-40B4-BE49-F238E27FC236}">
                    <a16:creationId xmlns:a16="http://schemas.microsoft.com/office/drawing/2014/main" id="{00000000-0008-0000-0300-00003D000000}"/>
                  </a:ext>
                </a:extLst>
              </xdr:cNvPr>
              <xdr:cNvSpPr txBox="1"/>
            </xdr:nvSpPr>
            <xdr:spPr>
              <a:xfrm>
                <a:off x="6496050" y="6696075"/>
                <a:ext cx="809625" cy="495300"/>
              </a:xfrm>
              <a:prstGeom prst="rect">
                <a:avLst/>
              </a:prstGeom>
              <a:grp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配分目安</a:t>
                </a:r>
                <a:endParaRPr kumimoji="1" lang="en-US" altLang="ja-JP" sz="1100"/>
              </a:p>
              <a:p>
                <a:r>
                  <a:rPr kumimoji="1" lang="ja-JP" altLang="en-US" sz="1100"/>
                  <a:t>　　２</a:t>
                </a:r>
                <a:r>
                  <a:rPr kumimoji="1" lang="en-US" altLang="ja-JP" sz="1100"/>
                  <a:t>/</a:t>
                </a:r>
                <a:r>
                  <a:rPr kumimoji="1" lang="ja-JP" altLang="en-US" sz="1100"/>
                  <a:t>３</a:t>
                </a:r>
              </a:p>
            </xdr:txBody>
          </xdr:sp>
        </xdr:grpSp>
        <xdr:cxnSp macro="">
          <xdr:nvCxnSpPr>
            <xdr:cNvPr id="36" name="直線コネクタ 35">
              <a:extLst>
                <a:ext uri="{FF2B5EF4-FFF2-40B4-BE49-F238E27FC236}">
                  <a16:creationId xmlns:a16="http://schemas.microsoft.com/office/drawing/2014/main" id="{00000000-0008-0000-0300-000024000000}"/>
                </a:ext>
              </a:extLst>
            </xdr:cNvPr>
            <xdr:cNvCxnSpPr/>
          </xdr:nvCxnSpPr>
          <xdr:spPr>
            <a:xfrm>
              <a:off x="3771901" y="19240500"/>
              <a:ext cx="0" cy="1876425"/>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37" name="直線コネクタ 36">
              <a:extLst>
                <a:ext uri="{FF2B5EF4-FFF2-40B4-BE49-F238E27FC236}">
                  <a16:creationId xmlns:a16="http://schemas.microsoft.com/office/drawing/2014/main" id="{00000000-0008-0000-0300-000025000000}"/>
                </a:ext>
              </a:extLst>
            </xdr:cNvPr>
            <xdr:cNvCxnSpPr/>
          </xdr:nvCxnSpPr>
          <xdr:spPr>
            <a:xfrm flipH="1">
              <a:off x="628651" y="21097875"/>
              <a:ext cx="3162300" cy="9525"/>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38" name="直線コネクタ 37">
              <a:extLst>
                <a:ext uri="{FF2B5EF4-FFF2-40B4-BE49-F238E27FC236}">
                  <a16:creationId xmlns:a16="http://schemas.microsoft.com/office/drawing/2014/main" id="{00000000-0008-0000-0300-000026000000}"/>
                </a:ext>
              </a:extLst>
            </xdr:cNvPr>
            <xdr:cNvCxnSpPr/>
          </xdr:nvCxnSpPr>
          <xdr:spPr>
            <a:xfrm>
              <a:off x="619126" y="20459700"/>
              <a:ext cx="9525" cy="657225"/>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39" name="直線コネクタ 38">
              <a:extLst>
                <a:ext uri="{FF2B5EF4-FFF2-40B4-BE49-F238E27FC236}">
                  <a16:creationId xmlns:a16="http://schemas.microsoft.com/office/drawing/2014/main" id="{00000000-0008-0000-0300-000027000000}"/>
                </a:ext>
              </a:extLst>
            </xdr:cNvPr>
            <xdr:cNvCxnSpPr/>
          </xdr:nvCxnSpPr>
          <xdr:spPr>
            <a:xfrm flipH="1">
              <a:off x="619126" y="20450175"/>
              <a:ext cx="3162300" cy="9525"/>
            </a:xfrm>
            <a:prstGeom prst="line">
              <a:avLst/>
            </a:prstGeom>
            <a:ln w="12700"/>
          </xdr:spPr>
          <xdr:style>
            <a:lnRef idx="1">
              <a:schemeClr val="dk1"/>
            </a:lnRef>
            <a:fillRef idx="0">
              <a:schemeClr val="dk1"/>
            </a:fillRef>
            <a:effectRef idx="0">
              <a:schemeClr val="dk1"/>
            </a:effectRef>
            <a:fontRef idx="minor">
              <a:schemeClr val="tx1"/>
            </a:fontRef>
          </xdr:style>
        </xdr:cxnSp>
        <xdr:sp macro="" textlink="">
          <xdr:nvSpPr>
            <xdr:cNvPr id="40" name="テキスト ボックス 39">
              <a:extLst>
                <a:ext uri="{FF2B5EF4-FFF2-40B4-BE49-F238E27FC236}">
                  <a16:creationId xmlns:a16="http://schemas.microsoft.com/office/drawing/2014/main" id="{00000000-0008-0000-0300-000028000000}"/>
                </a:ext>
              </a:extLst>
            </xdr:cNvPr>
            <xdr:cNvSpPr txBox="1"/>
          </xdr:nvSpPr>
          <xdr:spPr>
            <a:xfrm>
              <a:off x="1857376" y="20212050"/>
              <a:ext cx="1764277"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ゴシック" pitchFamily="49" charset="-128"/>
                  <a:ea typeface="ＭＳ ゴシック" pitchFamily="49" charset="-128"/>
                </a:rPr>
                <a:t>基本給ピッチ </a:t>
              </a:r>
              <a:r>
                <a:rPr kumimoji="1" lang="en-US" altLang="ja-JP" sz="1200" b="1">
                  <a:latin typeface="ＭＳ ゴシック" pitchFamily="49" charset="-128"/>
                  <a:ea typeface="ＭＳ ゴシック" pitchFamily="49" charset="-128"/>
                </a:rPr>
                <a:t>6800</a:t>
              </a:r>
              <a:r>
                <a:rPr kumimoji="1" lang="ja-JP" altLang="en-US" sz="1100" b="1">
                  <a:latin typeface="ＭＳ ゴシック" pitchFamily="49" charset="-128"/>
                  <a:ea typeface="ＭＳ ゴシック" pitchFamily="49" charset="-128"/>
                </a:rPr>
                <a:t>円</a:t>
              </a:r>
            </a:p>
          </xdr:txBody>
        </xdr:sp>
        <xdr:sp macro="" textlink="">
          <xdr:nvSpPr>
            <xdr:cNvPr id="41" name="テキスト ボックス 40">
              <a:extLst>
                <a:ext uri="{FF2B5EF4-FFF2-40B4-BE49-F238E27FC236}">
                  <a16:creationId xmlns:a16="http://schemas.microsoft.com/office/drawing/2014/main" id="{00000000-0008-0000-0300-000029000000}"/>
                </a:ext>
              </a:extLst>
            </xdr:cNvPr>
            <xdr:cNvSpPr txBox="1"/>
          </xdr:nvSpPr>
          <xdr:spPr>
            <a:xfrm>
              <a:off x="361951" y="19859625"/>
              <a:ext cx="1085850"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b="1">
                  <a:latin typeface="ＭＳ ゴシック" pitchFamily="49" charset="-128"/>
                  <a:ea typeface="ＭＳ ゴシック" pitchFamily="49" charset="-128"/>
                </a:rPr>
                <a:t>初任基本給</a:t>
              </a:r>
              <a:endParaRPr kumimoji="1" lang="en-US" altLang="ja-JP" sz="1100" b="1">
                <a:latin typeface="ＭＳ ゴシック" pitchFamily="49" charset="-128"/>
                <a:ea typeface="ＭＳ ゴシック" pitchFamily="49" charset="-128"/>
              </a:endParaRPr>
            </a:p>
            <a:p>
              <a:pPr>
                <a:lnSpc>
                  <a:spcPts val="1400"/>
                </a:lnSpc>
              </a:pPr>
              <a:r>
                <a:rPr kumimoji="1" lang="en-US" altLang="ja-JP" sz="1200" b="1">
                  <a:latin typeface="ＭＳ ゴシック" pitchFamily="49" charset="-128"/>
                  <a:ea typeface="ＭＳ ゴシック" pitchFamily="49" charset="-128"/>
                </a:rPr>
                <a:t>212000</a:t>
              </a:r>
              <a:r>
                <a:rPr kumimoji="1" lang="ja-JP" altLang="en-US" sz="1100" b="1">
                  <a:latin typeface="ＭＳ ゴシック" pitchFamily="49" charset="-128"/>
                  <a:ea typeface="ＭＳ ゴシック" pitchFamily="49" charset="-128"/>
                </a:rPr>
                <a:t>円</a:t>
              </a:r>
            </a:p>
          </xdr:txBody>
        </xdr:sp>
        <xdr:sp macro="" textlink="">
          <xdr:nvSpPr>
            <xdr:cNvPr id="42" name="テキスト ボックス 41">
              <a:extLst>
                <a:ext uri="{FF2B5EF4-FFF2-40B4-BE49-F238E27FC236}">
                  <a16:creationId xmlns:a16="http://schemas.microsoft.com/office/drawing/2014/main" id="{00000000-0008-0000-0300-00002A000000}"/>
                </a:ext>
              </a:extLst>
            </xdr:cNvPr>
            <xdr:cNvSpPr txBox="1"/>
          </xdr:nvSpPr>
          <xdr:spPr>
            <a:xfrm>
              <a:off x="438151" y="21078825"/>
              <a:ext cx="40767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b="1"/>
                <a:t>１８歳　　　　　　　　　　　　　　　　　　　　　　　　　　３７歳（標準課長）</a:t>
              </a:r>
            </a:p>
          </xdr:txBody>
        </xdr:sp>
        <xdr:sp macro="" textlink="">
          <xdr:nvSpPr>
            <xdr:cNvPr id="43" name="テキスト ボックス 42">
              <a:extLst>
                <a:ext uri="{FF2B5EF4-FFF2-40B4-BE49-F238E27FC236}">
                  <a16:creationId xmlns:a16="http://schemas.microsoft.com/office/drawing/2014/main" id="{00000000-0008-0000-0300-00002B000000}"/>
                </a:ext>
              </a:extLst>
            </xdr:cNvPr>
            <xdr:cNvSpPr txBox="1"/>
          </xdr:nvSpPr>
          <xdr:spPr>
            <a:xfrm>
              <a:off x="3905251" y="19088100"/>
              <a:ext cx="800100"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b="1">
                  <a:latin typeface="ＭＳ ゴシック" pitchFamily="49" charset="-128"/>
                  <a:ea typeface="ＭＳ ゴシック" pitchFamily="49" charset="-128"/>
                </a:rPr>
                <a:t>基本給</a:t>
              </a:r>
              <a:endParaRPr kumimoji="1" lang="en-US" altLang="ja-JP" sz="1100" b="1">
                <a:latin typeface="ＭＳ ゴシック" pitchFamily="49" charset="-128"/>
                <a:ea typeface="ＭＳ ゴシック" pitchFamily="49" charset="-128"/>
              </a:endParaRPr>
            </a:p>
            <a:p>
              <a:pPr>
                <a:lnSpc>
                  <a:spcPts val="1400"/>
                </a:lnSpc>
              </a:pPr>
              <a:r>
                <a:rPr kumimoji="1" lang="en-US" altLang="ja-JP" sz="1200" b="1">
                  <a:latin typeface="ＭＳ ゴシック" pitchFamily="49" charset="-128"/>
                  <a:ea typeface="ＭＳ ゴシック" pitchFamily="49" charset="-128"/>
                </a:rPr>
                <a:t>340000</a:t>
              </a:r>
              <a:r>
                <a:rPr kumimoji="1" lang="ja-JP" altLang="en-US" sz="1100" b="1">
                  <a:latin typeface="ＭＳ ゴシック" pitchFamily="49" charset="-128"/>
                  <a:ea typeface="ＭＳ ゴシック" pitchFamily="49" charset="-128"/>
                </a:rPr>
                <a:t>円</a:t>
              </a:r>
            </a:p>
          </xdr:txBody>
        </xdr:sp>
        <xdr:sp macro="" textlink="">
          <xdr:nvSpPr>
            <xdr:cNvPr id="44" name="テキスト ボックス 43">
              <a:extLst>
                <a:ext uri="{FF2B5EF4-FFF2-40B4-BE49-F238E27FC236}">
                  <a16:creationId xmlns:a16="http://schemas.microsoft.com/office/drawing/2014/main" id="{00000000-0008-0000-0300-00002C000000}"/>
                </a:ext>
              </a:extLst>
            </xdr:cNvPr>
            <xdr:cNvSpPr txBox="1"/>
          </xdr:nvSpPr>
          <xdr:spPr>
            <a:xfrm>
              <a:off x="3419476" y="18335625"/>
              <a:ext cx="9429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latin typeface="ＭＳ ゴシック" pitchFamily="49" charset="-128"/>
                  <a:ea typeface="ＭＳ ゴシック" pitchFamily="49" charset="-128"/>
                </a:rPr>
                <a:t>410000</a:t>
              </a:r>
              <a:r>
                <a:rPr kumimoji="1" lang="ja-JP" altLang="en-US" sz="1100" b="1">
                  <a:latin typeface="ＭＳ ゴシック" pitchFamily="49" charset="-128"/>
                  <a:ea typeface="ＭＳ ゴシック" pitchFamily="49" charset="-128"/>
                </a:rPr>
                <a:t>円</a:t>
              </a:r>
            </a:p>
          </xdr:txBody>
        </xdr:sp>
        <xdr:sp macro="" textlink="">
          <xdr:nvSpPr>
            <xdr:cNvPr id="45" name="テキスト ボックス 44">
              <a:extLst>
                <a:ext uri="{FF2B5EF4-FFF2-40B4-BE49-F238E27FC236}">
                  <a16:creationId xmlns:a16="http://schemas.microsoft.com/office/drawing/2014/main" id="{00000000-0008-0000-0300-00002D000000}"/>
                </a:ext>
              </a:extLst>
            </xdr:cNvPr>
            <xdr:cNvSpPr txBox="1"/>
          </xdr:nvSpPr>
          <xdr:spPr>
            <a:xfrm>
              <a:off x="3914776" y="18649950"/>
              <a:ext cx="76200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b="1">
                  <a:latin typeface="ＭＳ ゴシック" pitchFamily="49" charset="-128"/>
                  <a:ea typeface="ＭＳ ゴシック" pitchFamily="49" charset="-128"/>
                </a:rPr>
                <a:t>諸手当 </a:t>
              </a:r>
              <a:endParaRPr kumimoji="1" lang="en-US" altLang="ja-JP" sz="1100" b="1">
                <a:latin typeface="ＭＳ ゴシック" pitchFamily="49" charset="-128"/>
                <a:ea typeface="ＭＳ ゴシック" pitchFamily="49" charset="-128"/>
              </a:endParaRPr>
            </a:p>
            <a:p>
              <a:pPr>
                <a:lnSpc>
                  <a:spcPts val="1400"/>
                </a:lnSpc>
              </a:pPr>
              <a:r>
                <a:rPr kumimoji="1" lang="en-US" altLang="ja-JP" sz="1200" b="1">
                  <a:latin typeface="ＭＳ ゴシック" pitchFamily="49" charset="-128"/>
                  <a:ea typeface="ＭＳ ゴシック" pitchFamily="49" charset="-128"/>
                </a:rPr>
                <a:t>70000</a:t>
              </a:r>
              <a:r>
                <a:rPr kumimoji="1" lang="ja-JP" altLang="en-US" sz="1100" b="1">
                  <a:latin typeface="ＭＳ ゴシック" pitchFamily="49" charset="-128"/>
                  <a:ea typeface="ＭＳ ゴシック" pitchFamily="49" charset="-128"/>
                </a:rPr>
                <a:t>円</a:t>
              </a:r>
            </a:p>
          </xdr:txBody>
        </xdr:sp>
        <xdr:sp macro="" textlink="">
          <xdr:nvSpPr>
            <xdr:cNvPr id="46" name="テキスト ボックス 45">
              <a:extLst>
                <a:ext uri="{FF2B5EF4-FFF2-40B4-BE49-F238E27FC236}">
                  <a16:creationId xmlns:a16="http://schemas.microsoft.com/office/drawing/2014/main" id="{00000000-0008-0000-0300-00002E000000}"/>
                </a:ext>
              </a:extLst>
            </xdr:cNvPr>
            <xdr:cNvSpPr txBox="1"/>
          </xdr:nvSpPr>
          <xdr:spPr>
            <a:xfrm>
              <a:off x="5343526" y="20593050"/>
              <a:ext cx="107632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b="1">
                  <a:latin typeface="ＭＳ ゴシック" pitchFamily="49" charset="-128"/>
                  <a:ea typeface="ＭＳ ゴシック" pitchFamily="49" charset="-128"/>
                </a:rPr>
                <a:t>基本給ピッチ</a:t>
              </a:r>
              <a:endParaRPr kumimoji="1" lang="en-US" altLang="ja-JP" sz="1100" b="1">
                <a:latin typeface="ＭＳ ゴシック" pitchFamily="49" charset="-128"/>
                <a:ea typeface="ＭＳ ゴシック" pitchFamily="49" charset="-128"/>
              </a:endParaRPr>
            </a:p>
            <a:p>
              <a:pPr>
                <a:lnSpc>
                  <a:spcPts val="1400"/>
                </a:lnSpc>
              </a:pPr>
              <a:r>
                <a:rPr kumimoji="1" lang="en-US" altLang="ja-JP" sz="1200" b="1">
                  <a:latin typeface="ＭＳ ゴシック" pitchFamily="49" charset="-128"/>
                  <a:ea typeface="ＭＳ ゴシック" pitchFamily="49" charset="-128"/>
                </a:rPr>
                <a:t>6800</a:t>
              </a:r>
              <a:r>
                <a:rPr kumimoji="1" lang="ja-JP" altLang="en-US" sz="1100" b="1">
                  <a:latin typeface="ＭＳ ゴシック" pitchFamily="49" charset="-128"/>
                  <a:ea typeface="ＭＳ ゴシック" pitchFamily="49" charset="-128"/>
                </a:rPr>
                <a:t>円</a:t>
              </a:r>
            </a:p>
          </xdr:txBody>
        </xdr:sp>
        <xdr:sp macro="" textlink="">
          <xdr:nvSpPr>
            <xdr:cNvPr id="47" name="テキスト ボックス 46">
              <a:extLst>
                <a:ext uri="{FF2B5EF4-FFF2-40B4-BE49-F238E27FC236}">
                  <a16:creationId xmlns:a16="http://schemas.microsoft.com/office/drawing/2014/main" id="{00000000-0008-0000-0300-00002F000000}"/>
                </a:ext>
              </a:extLst>
            </xdr:cNvPr>
            <xdr:cNvSpPr txBox="1"/>
          </xdr:nvSpPr>
          <xdr:spPr>
            <a:xfrm>
              <a:off x="6391276" y="19707225"/>
              <a:ext cx="12192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ゴシック" pitchFamily="49" charset="-128"/>
                  <a:ea typeface="ＭＳ ゴシック" pitchFamily="49" charset="-128"/>
                </a:rPr>
                <a:t>年齢給 </a:t>
              </a:r>
              <a:r>
                <a:rPr kumimoji="1" lang="en-US" altLang="ja-JP" sz="1200" b="1">
                  <a:latin typeface="ＭＳ ゴシック" pitchFamily="49" charset="-128"/>
                  <a:ea typeface="ＭＳ ゴシック" pitchFamily="49" charset="-128"/>
                </a:rPr>
                <a:t>2300</a:t>
              </a:r>
              <a:r>
                <a:rPr kumimoji="1" lang="ja-JP" altLang="en-US" sz="1100" b="1">
                  <a:latin typeface="ＭＳ ゴシック" pitchFamily="49" charset="-128"/>
                  <a:ea typeface="ＭＳ ゴシック" pitchFamily="49" charset="-128"/>
                </a:rPr>
                <a:t>円</a:t>
              </a:r>
            </a:p>
          </xdr:txBody>
        </xdr:sp>
        <xdr:sp macro="" textlink="">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419851" y="20735925"/>
              <a:ext cx="12192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ゴシック" pitchFamily="49" charset="-128"/>
                  <a:ea typeface="ＭＳ ゴシック" pitchFamily="49" charset="-128"/>
                </a:rPr>
                <a:t>職能給 </a:t>
              </a:r>
              <a:r>
                <a:rPr kumimoji="1" lang="en-US" altLang="ja-JP" sz="1200" b="1">
                  <a:latin typeface="ＭＳ ゴシック" pitchFamily="49" charset="-128"/>
                  <a:ea typeface="ＭＳ ゴシック" pitchFamily="49" charset="-128"/>
                </a:rPr>
                <a:t>4700</a:t>
              </a:r>
              <a:r>
                <a:rPr kumimoji="1" lang="ja-JP" altLang="en-US" sz="1100" b="1">
                  <a:latin typeface="ＭＳ ゴシック" pitchFamily="49" charset="-128"/>
                  <a:ea typeface="ＭＳ ゴシック" pitchFamily="49" charset="-128"/>
                </a:rPr>
                <a:t>円</a:t>
              </a:r>
            </a:p>
          </xdr:txBody>
        </xdr:sp>
        <xdr:sp macro="" textlink="">
          <xdr:nvSpPr>
            <xdr:cNvPr id="49" name="テキスト ボックス 48">
              <a:extLst>
                <a:ext uri="{FF2B5EF4-FFF2-40B4-BE49-F238E27FC236}">
                  <a16:creationId xmlns:a16="http://schemas.microsoft.com/office/drawing/2014/main" id="{00000000-0008-0000-0300-000031000000}"/>
                </a:ext>
              </a:extLst>
            </xdr:cNvPr>
            <xdr:cNvSpPr txBox="1"/>
          </xdr:nvSpPr>
          <xdr:spPr>
            <a:xfrm>
              <a:off x="7705726" y="19935825"/>
              <a:ext cx="14859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ゴシック" pitchFamily="49" charset="-128"/>
                  <a:ea typeface="ＭＳ ゴシック" pitchFamily="49" charset="-128"/>
                </a:rPr>
                <a:t>昇格昇給 </a:t>
              </a:r>
              <a:r>
                <a:rPr kumimoji="1" lang="en-US" altLang="ja-JP" sz="1200" b="1">
                  <a:latin typeface="ＭＳ ゴシック" pitchFamily="49" charset="-128"/>
                  <a:ea typeface="ＭＳ ゴシック" pitchFamily="49" charset="-128"/>
                </a:rPr>
                <a:t>1400</a:t>
              </a:r>
              <a:r>
                <a:rPr kumimoji="1" lang="ja-JP" altLang="en-US" sz="1100" b="1">
                  <a:latin typeface="ＭＳ ゴシック" pitchFamily="49" charset="-128"/>
                  <a:ea typeface="ＭＳ ゴシック" pitchFamily="49" charset="-128"/>
                </a:rPr>
                <a:t>円</a:t>
              </a:r>
            </a:p>
          </xdr:txBody>
        </xdr:sp>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7867651" y="20707350"/>
              <a:ext cx="15716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ゴシック" pitchFamily="49" charset="-128"/>
                  <a:ea typeface="ＭＳ ゴシック" pitchFamily="49" charset="-128"/>
                </a:rPr>
                <a:t>習熟昇給 </a:t>
              </a:r>
              <a:r>
                <a:rPr kumimoji="1" lang="en-US" altLang="ja-JP" sz="1200" b="1">
                  <a:latin typeface="ＭＳ ゴシック" pitchFamily="49" charset="-128"/>
                  <a:ea typeface="ＭＳ ゴシック" pitchFamily="49" charset="-128"/>
                </a:rPr>
                <a:t>3100</a:t>
              </a:r>
              <a:r>
                <a:rPr kumimoji="1" lang="ja-JP" altLang="en-US" sz="1100" b="1">
                  <a:latin typeface="ＭＳ ゴシック" pitchFamily="49" charset="-128"/>
                  <a:ea typeface="ＭＳ ゴシック" pitchFamily="49" charset="-128"/>
                </a:rPr>
                <a:t>円</a:t>
              </a:r>
            </a:p>
          </xdr:txBody>
        </xdr:sp>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5905501" y="18049875"/>
              <a:ext cx="885825"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latin typeface="ＭＳ ゴシック" pitchFamily="49" charset="-128"/>
                  <a:ea typeface="ＭＳ ゴシック" pitchFamily="49" charset="-128"/>
                </a:rPr>
                <a:t>概念図</a:t>
              </a:r>
            </a:p>
          </xdr:txBody>
        </xdr:sp>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1057276" y="18021300"/>
              <a:ext cx="885825"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latin typeface="ＭＳ ゴシック" pitchFamily="49" charset="-128"/>
                  <a:ea typeface="ＭＳ ゴシック" pitchFamily="49" charset="-128"/>
                </a:rPr>
                <a:t>概念図</a:t>
              </a:r>
            </a:p>
          </xdr:txBody>
        </xdr:sp>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4972051" y="21193125"/>
              <a:ext cx="46005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latin typeface="ＭＳ ゴシック" pitchFamily="49" charset="-128"/>
                  <a:ea typeface="ＭＳ ゴシック" pitchFamily="49" charset="-128"/>
                </a:rPr>
                <a:t>◇上記の配分目安にとらわれず、配分割合は自由に設計して下さい。</a:t>
              </a:r>
            </a:p>
          </xdr:txBody>
        </xdr:sp>
      </xdr:grpSp>
    </xdr:grpSp>
    <xdr:clientData/>
  </xdr:twoCellAnchor>
  <xdr:twoCellAnchor>
    <xdr:from>
      <xdr:col>1</xdr:col>
      <xdr:colOff>352425</xdr:colOff>
      <xdr:row>5</xdr:row>
      <xdr:rowOff>104777</xdr:rowOff>
    </xdr:from>
    <xdr:to>
      <xdr:col>7</xdr:col>
      <xdr:colOff>219075</xdr:colOff>
      <xdr:row>10</xdr:row>
      <xdr:rowOff>38107</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466725" y="1293497"/>
          <a:ext cx="5612130" cy="939170"/>
          <a:chOff x="444741" y="785597"/>
          <a:chExt cx="5924550" cy="610299"/>
        </a:xfrm>
      </xdr:grpSpPr>
      <xdr:sp macro="" textlink="">
        <xdr:nvSpPr>
          <xdr:cNvPr id="77" name="正方形/長方形 76">
            <a:extLst>
              <a:ext uri="{FF2B5EF4-FFF2-40B4-BE49-F238E27FC236}">
                <a16:creationId xmlns:a16="http://schemas.microsoft.com/office/drawing/2014/main" id="{00000000-0008-0000-0300-00004D000000}"/>
              </a:ext>
            </a:extLst>
          </xdr:cNvPr>
          <xdr:cNvSpPr/>
        </xdr:nvSpPr>
        <xdr:spPr bwMode="auto">
          <a:xfrm>
            <a:off x="444741" y="785597"/>
            <a:ext cx="5924550" cy="457469"/>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u="sng">
                <a:solidFill>
                  <a:schemeClr val="tx1"/>
                </a:solidFill>
                <a:latin typeface="+mn-ea"/>
                <a:ea typeface="+mn-ea"/>
              </a:rPr>
              <a:t>※</a:t>
            </a:r>
            <a:r>
              <a:rPr kumimoji="1" lang="ja-JP" altLang="en-US" sz="1100" u="sng">
                <a:solidFill>
                  <a:schemeClr val="tx1"/>
                </a:solidFill>
                <a:latin typeface="+mn-ea"/>
                <a:ea typeface="+mn-ea"/>
              </a:rPr>
              <a:t>モデル賃金設計のため、先ず２ヵ所のモデルポイントを</a:t>
            </a:r>
            <a:r>
              <a:rPr kumimoji="1" lang="ja-JP" altLang="en-US" sz="1100" b="0" u="sng">
                <a:solidFill>
                  <a:schemeClr val="tx1"/>
                </a:solidFill>
                <a:latin typeface="+mn-ea"/>
                <a:ea typeface="+mn-ea"/>
              </a:rPr>
              <a:t>下表に手入力します。</a:t>
            </a:r>
            <a:endParaRPr kumimoji="1" lang="en-US" altLang="ja-JP" sz="1100" b="0" u="sng">
              <a:solidFill>
                <a:schemeClr val="tx1"/>
              </a:solidFill>
              <a:latin typeface="+mn-ea"/>
              <a:ea typeface="+mn-ea"/>
            </a:endParaRPr>
          </a:p>
          <a:p>
            <a:pPr algn="l"/>
            <a:r>
              <a:rPr kumimoji="1" lang="ja-JP" altLang="en-US" sz="1100" u="none">
                <a:solidFill>
                  <a:schemeClr val="tx1"/>
                </a:solidFill>
                <a:latin typeface="+mn-ea"/>
                <a:ea typeface="+mn-ea"/>
              </a:rPr>
              <a:t>　　</a:t>
            </a:r>
            <a:r>
              <a:rPr kumimoji="1" lang="ja-JP" altLang="en-US" sz="1100" u="sng">
                <a:solidFill>
                  <a:srgbClr val="0000CC"/>
                </a:solidFill>
                <a:latin typeface="+mn-ea"/>
                <a:ea typeface="+mn-ea"/>
              </a:rPr>
              <a:t>１点目は、新卒者を採用したと想定して、その者の年齢と初任給（基本給）</a:t>
            </a:r>
            <a:endParaRPr kumimoji="1" lang="en-US" altLang="ja-JP" sz="1100" u="sng">
              <a:solidFill>
                <a:srgbClr val="0000CC"/>
              </a:solidFill>
              <a:latin typeface="+mn-ea"/>
              <a:ea typeface="+mn-ea"/>
            </a:endParaRPr>
          </a:p>
          <a:p>
            <a:pPr algn="l"/>
            <a:r>
              <a:rPr kumimoji="1" lang="ja-JP" altLang="en-US" sz="1100" u="none">
                <a:solidFill>
                  <a:srgbClr val="0000CC"/>
                </a:solidFill>
                <a:latin typeface="+mn-ea"/>
                <a:ea typeface="+mn-ea"/>
              </a:rPr>
              <a:t>　　</a:t>
            </a:r>
            <a:r>
              <a:rPr kumimoji="1" lang="ja-JP" altLang="en-US" sz="1100" u="sng">
                <a:solidFill>
                  <a:srgbClr val="0000CC"/>
                </a:solidFill>
                <a:latin typeface="+mn-ea"/>
                <a:ea typeface="+mn-ea"/>
              </a:rPr>
              <a:t>２点目は、標準的に課長に昇進したとする者の年齢と賃金</a:t>
            </a:r>
            <a:r>
              <a:rPr kumimoji="1" lang="en-US" altLang="ja-JP" sz="1100" u="sng">
                <a:solidFill>
                  <a:srgbClr val="0000CC"/>
                </a:solidFill>
                <a:latin typeface="+mn-ea"/>
                <a:ea typeface="+mn-ea"/>
              </a:rPr>
              <a:t>…</a:t>
            </a:r>
            <a:r>
              <a:rPr kumimoji="1" lang="ja-JP" altLang="en-US" sz="1100" u="sng">
                <a:solidFill>
                  <a:srgbClr val="0000CC"/>
                </a:solidFill>
                <a:latin typeface="+mn-ea"/>
                <a:ea typeface="+mn-ea"/>
              </a:rPr>
              <a:t>年齢は</a:t>
            </a:r>
            <a:r>
              <a:rPr kumimoji="1" lang="en-US" altLang="ja-JP" sz="1100" u="sng">
                <a:solidFill>
                  <a:srgbClr val="0000CC"/>
                </a:solidFill>
                <a:latin typeface="+mn-ea"/>
                <a:ea typeface="+mn-ea"/>
              </a:rPr>
              <a:t>(1)</a:t>
            </a:r>
            <a:r>
              <a:rPr kumimoji="1" lang="ja-JP" altLang="en-US" sz="1100" u="sng">
                <a:solidFill>
                  <a:srgbClr val="0000CC"/>
                </a:solidFill>
                <a:latin typeface="+mn-ea"/>
                <a:ea typeface="+mn-ea"/>
              </a:rPr>
              <a:t>の等級フレームより転記</a:t>
            </a:r>
            <a:endParaRPr kumimoji="1" lang="en-US" altLang="ja-JP" sz="1100" u="sng">
              <a:solidFill>
                <a:srgbClr val="0000CC"/>
              </a:solidFill>
              <a:latin typeface="+mn-ea"/>
              <a:ea typeface="+mn-ea"/>
            </a:endParaRPr>
          </a:p>
          <a:p>
            <a:pPr algn="l"/>
            <a:endParaRPr kumimoji="1" lang="en-US" altLang="ja-JP" sz="1100" u="sng">
              <a:solidFill>
                <a:schemeClr val="tx1"/>
              </a:solidFill>
              <a:latin typeface="+mn-ea"/>
              <a:ea typeface="+mn-ea"/>
            </a:endParaRPr>
          </a:p>
          <a:p>
            <a:pPr algn="l"/>
            <a:endParaRPr kumimoji="1" lang="en-US" altLang="ja-JP" sz="1000">
              <a:solidFill>
                <a:schemeClr val="tx1"/>
              </a:solidFill>
              <a:latin typeface="+mn-ea"/>
              <a:ea typeface="+mn-ea"/>
            </a:endParaRPr>
          </a:p>
        </xdr:txBody>
      </xdr:sp>
      <xdr:sp macro="" textlink="">
        <xdr:nvSpPr>
          <xdr:cNvPr id="78" name="AutoShape 1">
            <a:extLst>
              <a:ext uri="{FF2B5EF4-FFF2-40B4-BE49-F238E27FC236}">
                <a16:creationId xmlns:a16="http://schemas.microsoft.com/office/drawing/2014/main" id="{00000000-0008-0000-0300-00004E000000}"/>
              </a:ext>
            </a:extLst>
          </xdr:cNvPr>
          <xdr:cNvSpPr>
            <a:spLocks noChangeArrowheads="1"/>
          </xdr:cNvSpPr>
        </xdr:nvSpPr>
        <xdr:spPr bwMode="auto">
          <a:xfrm rot="10800000" flipH="1" flipV="1">
            <a:off x="2453868" y="1253068"/>
            <a:ext cx="238125" cy="142828"/>
          </a:xfrm>
          <a:prstGeom prst="downArrow">
            <a:avLst>
              <a:gd name="adj1" fmla="val 50000"/>
              <a:gd name="adj2" fmla="val 25001"/>
            </a:avLst>
          </a:prstGeom>
          <a:solidFill>
            <a:srgbClr val="FFC000"/>
          </a:solidFill>
          <a:ln w="9525">
            <a:solidFill>
              <a:srgbClr val="FF0000"/>
            </a:solidFill>
            <a:miter lim="800000"/>
            <a:headEnd/>
            <a:tailEnd/>
          </a:ln>
        </xdr:spPr>
      </xdr:sp>
    </xdr:grpSp>
    <xdr:clientData/>
  </xdr:twoCellAnchor>
  <xdr:twoCellAnchor>
    <xdr:from>
      <xdr:col>16</xdr:col>
      <xdr:colOff>47625</xdr:colOff>
      <xdr:row>4</xdr:row>
      <xdr:rowOff>190501</xdr:rowOff>
    </xdr:from>
    <xdr:to>
      <xdr:col>20</xdr:col>
      <xdr:colOff>66675</xdr:colOff>
      <xdr:row>10</xdr:row>
      <xdr:rowOff>76200</xdr:rowOff>
    </xdr:to>
    <xdr:grpSp>
      <xdr:nvGrpSpPr>
        <xdr:cNvPr id="6" name="グループ化 5">
          <a:extLst>
            <a:ext uri="{FF2B5EF4-FFF2-40B4-BE49-F238E27FC236}">
              <a16:creationId xmlns:a16="http://schemas.microsoft.com/office/drawing/2014/main" id="{00000000-0008-0000-0300-000006000000}"/>
            </a:ext>
          </a:extLst>
        </xdr:cNvPr>
        <xdr:cNvGrpSpPr/>
      </xdr:nvGrpSpPr>
      <xdr:grpSpPr>
        <a:xfrm>
          <a:off x="10860405" y="1097281"/>
          <a:ext cx="3219450" cy="1173479"/>
          <a:chOff x="17764125" y="276226"/>
          <a:chExt cx="3562350" cy="1047748"/>
        </a:xfrm>
      </xdr:grpSpPr>
      <xdr:sp macro="" textlink="">
        <xdr:nvSpPr>
          <xdr:cNvPr id="87" name="正方形/長方形 86">
            <a:extLst>
              <a:ext uri="{FF2B5EF4-FFF2-40B4-BE49-F238E27FC236}">
                <a16:creationId xmlns:a16="http://schemas.microsoft.com/office/drawing/2014/main" id="{00000000-0008-0000-0300-000057000000}"/>
              </a:ext>
            </a:extLst>
          </xdr:cNvPr>
          <xdr:cNvSpPr/>
        </xdr:nvSpPr>
        <xdr:spPr bwMode="auto">
          <a:xfrm>
            <a:off x="17764125" y="276226"/>
            <a:ext cx="3562350" cy="515216"/>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u="none">
                <a:solidFill>
                  <a:srgbClr val="0000CC"/>
                </a:solidFill>
                <a:latin typeface="+mn-ea"/>
                <a:ea typeface="+mn-ea"/>
              </a:rPr>
              <a:t>※</a:t>
            </a:r>
            <a:r>
              <a:rPr kumimoji="1" lang="ja-JP" altLang="en-US" sz="1100" u="sng">
                <a:solidFill>
                  <a:srgbClr val="0000CC"/>
                </a:solidFill>
                <a:latin typeface="+mn-ea"/>
                <a:ea typeface="+mn-ea"/>
              </a:rPr>
              <a:t>考課表の評語と評語に対応した昇号数を手入力。</a:t>
            </a:r>
            <a:endParaRPr kumimoji="1" lang="en-US" altLang="ja-JP" sz="1100" u="sng">
              <a:solidFill>
                <a:srgbClr val="0000CC"/>
              </a:solidFill>
              <a:latin typeface="+mn-ea"/>
              <a:ea typeface="+mn-ea"/>
            </a:endParaRPr>
          </a:p>
          <a:p>
            <a:pPr algn="l"/>
            <a:r>
              <a:rPr kumimoji="1" lang="ja-JP" altLang="en-US" sz="1100" u="none">
                <a:solidFill>
                  <a:srgbClr val="0000CC"/>
                </a:solidFill>
                <a:latin typeface="+mn-ea"/>
                <a:ea typeface="+mn-ea"/>
              </a:rPr>
              <a:t>　　</a:t>
            </a:r>
            <a:r>
              <a:rPr kumimoji="1" lang="ja-JP" altLang="en-US" sz="1100" u="sng">
                <a:solidFill>
                  <a:srgbClr val="0000CC"/>
                </a:solidFill>
                <a:latin typeface="+mn-ea"/>
                <a:ea typeface="+mn-ea"/>
              </a:rPr>
              <a:t>標準を中心にして前後に展開します。３区分でも可。</a:t>
            </a:r>
            <a:endParaRPr kumimoji="1" lang="en-US" altLang="ja-JP" sz="1000">
              <a:solidFill>
                <a:srgbClr val="0000CC"/>
              </a:solidFill>
              <a:latin typeface="+mn-ea"/>
              <a:ea typeface="+mn-ea"/>
            </a:endParaRPr>
          </a:p>
        </xdr:txBody>
      </xdr:sp>
      <xdr:sp macro="" textlink="">
        <xdr:nvSpPr>
          <xdr:cNvPr id="88" name="AutoShape 1">
            <a:extLst>
              <a:ext uri="{FF2B5EF4-FFF2-40B4-BE49-F238E27FC236}">
                <a16:creationId xmlns:a16="http://schemas.microsoft.com/office/drawing/2014/main" id="{00000000-0008-0000-0300-000058000000}"/>
              </a:ext>
            </a:extLst>
          </xdr:cNvPr>
          <xdr:cNvSpPr>
            <a:spLocks noChangeArrowheads="1"/>
          </xdr:cNvSpPr>
        </xdr:nvSpPr>
        <xdr:spPr bwMode="auto">
          <a:xfrm rot="10800000" flipH="1" flipV="1">
            <a:off x="20116798" y="791439"/>
            <a:ext cx="238125" cy="532535"/>
          </a:xfrm>
          <a:prstGeom prst="downArrow">
            <a:avLst>
              <a:gd name="adj1" fmla="val 50000"/>
              <a:gd name="adj2" fmla="val 25001"/>
            </a:avLst>
          </a:prstGeom>
          <a:solidFill>
            <a:srgbClr val="FFC000"/>
          </a:solidFill>
          <a:ln w="9525">
            <a:solidFill>
              <a:srgbClr val="FF0000"/>
            </a:solidFill>
            <a:miter lim="800000"/>
            <a:headEnd/>
            <a:tailEnd/>
          </a:ln>
        </xdr:spPr>
      </xdr:sp>
    </xdr:grpSp>
    <xdr:clientData/>
  </xdr:twoCellAnchor>
  <xdr:twoCellAnchor>
    <xdr:from>
      <xdr:col>1</xdr:col>
      <xdr:colOff>152400</xdr:colOff>
      <xdr:row>18</xdr:row>
      <xdr:rowOff>178227</xdr:rowOff>
    </xdr:from>
    <xdr:to>
      <xdr:col>5</xdr:col>
      <xdr:colOff>219361</xdr:colOff>
      <xdr:row>41</xdr:row>
      <xdr:rowOff>19049</xdr:rowOff>
    </xdr:to>
    <xdr:grpSp>
      <xdr:nvGrpSpPr>
        <xdr:cNvPr id="5" name="グループ化 4">
          <a:extLst>
            <a:ext uri="{FF2B5EF4-FFF2-40B4-BE49-F238E27FC236}">
              <a16:creationId xmlns:a16="http://schemas.microsoft.com/office/drawing/2014/main" id="{00000000-0008-0000-0300-000005000000}"/>
            </a:ext>
          </a:extLst>
        </xdr:cNvPr>
        <xdr:cNvGrpSpPr/>
      </xdr:nvGrpSpPr>
      <xdr:grpSpPr>
        <a:xfrm>
          <a:off x="281940" y="4407327"/>
          <a:ext cx="4478941" cy="5258642"/>
          <a:chOff x="4143375" y="3540553"/>
          <a:chExt cx="6715411" cy="3860372"/>
        </a:xfrm>
      </xdr:grpSpPr>
      <xdr:sp macro="" textlink="">
        <xdr:nvSpPr>
          <xdr:cNvPr id="79" name="正方形/長方形 78">
            <a:extLst>
              <a:ext uri="{FF2B5EF4-FFF2-40B4-BE49-F238E27FC236}">
                <a16:creationId xmlns:a16="http://schemas.microsoft.com/office/drawing/2014/main" id="{00000000-0008-0000-0300-00004F000000}"/>
              </a:ext>
            </a:extLst>
          </xdr:cNvPr>
          <xdr:cNvSpPr/>
        </xdr:nvSpPr>
        <xdr:spPr bwMode="auto">
          <a:xfrm>
            <a:off x="4143375" y="4848224"/>
            <a:ext cx="6524625" cy="2552701"/>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u="none">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ja-JP" sz="1100" b="1">
                <a:solidFill>
                  <a:schemeClr val="dk1"/>
                </a:solidFill>
                <a:effectLst/>
                <a:latin typeface="+mn-lt"/>
                <a:ea typeface="+mn-ea"/>
                <a:cs typeface="+mn-cs"/>
              </a:rPr>
              <a:t>基本給は、</a:t>
            </a:r>
            <a:r>
              <a:rPr kumimoji="1" lang="ja-JP" altLang="ja-JP" sz="1100">
                <a:solidFill>
                  <a:schemeClr val="dk1"/>
                </a:solidFill>
                <a:effectLst/>
                <a:latin typeface="+mn-lt"/>
                <a:ea typeface="+mn-ea"/>
                <a:cs typeface="+mn-cs"/>
              </a:rPr>
              <a:t>年齢給と職能給に</a:t>
            </a:r>
            <a:r>
              <a:rPr kumimoji="1" lang="ja-JP" altLang="en-US" sz="1100">
                <a:solidFill>
                  <a:schemeClr val="dk1"/>
                </a:solidFill>
                <a:effectLst/>
                <a:latin typeface="+mn-lt"/>
                <a:ea typeface="+mn-ea"/>
                <a:cs typeface="+mn-cs"/>
              </a:rPr>
              <a:t>配分</a:t>
            </a:r>
            <a:r>
              <a:rPr kumimoji="1" lang="ja-JP" altLang="ja-JP" sz="1100">
                <a:solidFill>
                  <a:schemeClr val="dk1"/>
                </a:solidFill>
                <a:effectLst/>
                <a:latin typeface="+mn-lt"/>
                <a:ea typeface="+mn-ea"/>
                <a:cs typeface="+mn-cs"/>
              </a:rPr>
              <a:t>し、さらに職能給は習熟昇給と昇格昇給に</a:t>
            </a:r>
            <a:r>
              <a:rPr kumimoji="1" lang="ja-JP" altLang="en-US" sz="1100">
                <a:solidFill>
                  <a:schemeClr val="dk1"/>
                </a:solidFill>
                <a:effectLst/>
                <a:latin typeface="+mn-lt"/>
                <a:ea typeface="+mn-ea"/>
                <a:cs typeface="+mn-cs"/>
              </a:rPr>
              <a:t>配分</a:t>
            </a:r>
            <a:r>
              <a:rPr kumimoji="1" lang="ja-JP" altLang="ja-JP" sz="1100">
                <a:solidFill>
                  <a:schemeClr val="dk1"/>
                </a:solidFill>
                <a:effectLst/>
                <a:latin typeface="+mn-lt"/>
                <a:ea typeface="+mn-ea"/>
                <a:cs typeface="+mn-cs"/>
              </a:rPr>
              <a:t>します。</a:t>
            </a:r>
            <a:r>
              <a:rPr lang="ja-JP" altLang="ja-JP" sz="1100">
                <a:solidFill>
                  <a:schemeClr val="dk1"/>
                </a:solidFill>
                <a:effectLst/>
                <a:latin typeface="+mn-lt"/>
                <a:ea typeface="+mn-ea"/>
                <a:cs typeface="+mn-cs"/>
              </a:rPr>
              <a:t>職能給への配分割合を増やすと能力重視、年齢給への配分を増やすと年功重視となります。また、昇格昇給への配分割合を増やすとインセンティブ性が</a:t>
            </a:r>
            <a:r>
              <a:rPr lang="ja-JP" altLang="en-US" sz="1100">
                <a:solidFill>
                  <a:schemeClr val="dk1"/>
                </a:solidFill>
                <a:effectLst/>
                <a:latin typeface="+mn-lt"/>
                <a:ea typeface="+mn-ea"/>
                <a:cs typeface="+mn-cs"/>
              </a:rPr>
              <a:t>高まり</a:t>
            </a:r>
            <a:r>
              <a:rPr lang="ja-JP" altLang="ja-JP" sz="1100">
                <a:solidFill>
                  <a:schemeClr val="dk1"/>
                </a:solidFill>
                <a:effectLst/>
                <a:latin typeface="+mn-lt"/>
                <a:ea typeface="+mn-ea"/>
                <a:cs typeface="+mn-cs"/>
              </a:rPr>
              <a:t>ます。</a:t>
            </a:r>
            <a:endParaRPr lang="ja-JP" altLang="ja-JP">
              <a:effectLst/>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u="none">
              <a:solidFill>
                <a:schemeClr val="tx1"/>
              </a:solidFill>
              <a:latin typeface="ＭＳ ゴシック" panose="020B0609070205080204" pitchFamily="49" charset="-128"/>
              <a:ea typeface="ＭＳ ゴシック" panose="020B0609070205080204"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chemeClr val="tx1"/>
                </a:solidFill>
                <a:latin typeface="ＭＳ ゴシック" panose="020B0609070205080204" pitchFamily="49" charset="-128"/>
                <a:ea typeface="ＭＳ ゴシック" panose="020B0609070205080204" pitchFamily="49" charset="-128"/>
              </a:rPr>
              <a:t>　年齢給は</a:t>
            </a:r>
            <a:r>
              <a:rPr kumimoji="1" lang="ja-JP" altLang="en-US" sz="1100" u="none">
                <a:solidFill>
                  <a:schemeClr val="tx1"/>
                </a:solidFill>
                <a:latin typeface="ＭＳ ゴシック" panose="020B0609070205080204" pitchFamily="49" charset="-128"/>
                <a:ea typeface="ＭＳ ゴシック" panose="020B0609070205080204" pitchFamily="49" charset="-128"/>
              </a:rPr>
              <a:t>、一般的に</a:t>
            </a:r>
            <a:r>
              <a:rPr lang="ja-JP" altLang="ja-JP" sz="1100">
                <a:solidFill>
                  <a:schemeClr val="dk1"/>
                </a:solidFill>
                <a:effectLst/>
                <a:latin typeface="+mn-lt"/>
                <a:ea typeface="+mn-ea"/>
                <a:cs typeface="+mn-cs"/>
              </a:rPr>
              <a:t>４月１日時点の満年齢を基準に自動昇給させ、次の習熟昇給と合わせて定期昇給とします。</a:t>
            </a:r>
            <a:r>
              <a:rPr lang="ja-JP" altLang="en-US" sz="1100">
                <a:solidFill>
                  <a:schemeClr val="dk1"/>
                </a:solidFill>
                <a:effectLst/>
                <a:latin typeface="+mn-lt"/>
                <a:ea typeface="+mn-ea"/>
                <a:cs typeface="+mn-cs"/>
              </a:rPr>
              <a:t>なお、年齢給は</a:t>
            </a:r>
            <a:r>
              <a:rPr kumimoji="1" lang="ja-JP" altLang="ja-JP" sz="1100">
                <a:solidFill>
                  <a:schemeClr val="dk1"/>
                </a:solidFill>
                <a:effectLst/>
                <a:latin typeface="+mn-lt"/>
                <a:ea typeface="+mn-ea"/>
                <a:cs typeface="+mn-cs"/>
              </a:rPr>
              <a:t>生活保障給とも考えられ</a:t>
            </a:r>
            <a:r>
              <a:rPr kumimoji="1" lang="ja-JP" altLang="en-US" sz="1100">
                <a:solidFill>
                  <a:schemeClr val="dk1"/>
                </a:solidFill>
                <a:effectLst/>
                <a:latin typeface="+mn-lt"/>
                <a:ea typeface="+mn-ea"/>
                <a:cs typeface="+mn-cs"/>
              </a:rPr>
              <a:t>ており</a:t>
            </a:r>
            <a:r>
              <a:rPr kumimoji="1" lang="ja-JP" altLang="ja-JP" sz="1100">
                <a:solidFill>
                  <a:schemeClr val="dk1"/>
                </a:solidFill>
                <a:effectLst/>
                <a:latin typeface="+mn-lt"/>
                <a:ea typeface="+mn-ea"/>
                <a:cs typeface="+mn-cs"/>
              </a:rPr>
              <a:t>、一定水準を保証してその後一定年齢からは逓減</a:t>
            </a:r>
            <a:r>
              <a:rPr kumimoji="1" lang="ja-JP" altLang="en-US" sz="1100">
                <a:solidFill>
                  <a:schemeClr val="dk1"/>
                </a:solidFill>
                <a:effectLst/>
                <a:latin typeface="+mn-lt"/>
                <a:ea typeface="+mn-ea"/>
                <a:cs typeface="+mn-cs"/>
              </a:rPr>
              <a:t>させる設計</a:t>
            </a:r>
            <a:r>
              <a:rPr kumimoji="1" lang="ja-JP" altLang="ja-JP" sz="1100">
                <a:solidFill>
                  <a:schemeClr val="dk1"/>
                </a:solidFill>
                <a:effectLst/>
                <a:latin typeface="+mn-lt"/>
                <a:ea typeface="+mn-ea"/>
                <a:cs typeface="+mn-cs"/>
              </a:rPr>
              <a:t>事例が多</a:t>
            </a:r>
            <a:r>
              <a:rPr kumimoji="1" lang="ja-JP" altLang="en-US" sz="1100">
                <a:solidFill>
                  <a:schemeClr val="dk1"/>
                </a:solidFill>
                <a:effectLst/>
                <a:latin typeface="+mn-lt"/>
                <a:ea typeface="+mn-ea"/>
                <a:cs typeface="+mn-cs"/>
              </a:rPr>
              <a:t>くなっています</a:t>
            </a:r>
            <a:r>
              <a:rPr kumimoji="1" lang="ja-JP" altLang="ja-JP" sz="1100">
                <a:solidFill>
                  <a:schemeClr val="dk1"/>
                </a:solidFill>
                <a:effectLst/>
                <a:latin typeface="+mn-lt"/>
                <a:ea typeface="+mn-ea"/>
                <a:cs typeface="+mn-cs"/>
              </a:rPr>
              <a:t>。</a:t>
            </a:r>
            <a:endParaRPr kumimoji="1" lang="en-US" altLang="ja-JP" sz="1100" u="none">
              <a:solidFill>
                <a:schemeClr val="tx1"/>
              </a:solidFill>
              <a:latin typeface="ＭＳ ゴシック" panose="020B0609070205080204" pitchFamily="49" charset="-128"/>
              <a:ea typeface="ＭＳ ゴシック" panose="020B0609070205080204"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u="none">
                <a:solidFill>
                  <a:schemeClr val="tx1"/>
                </a:solidFill>
                <a:latin typeface="ＭＳ ゴシック" panose="020B0609070205080204" pitchFamily="49" charset="-128"/>
                <a:ea typeface="ＭＳ ゴシック" panose="020B0609070205080204" pitchFamily="49" charset="-128"/>
              </a:rPr>
              <a:t>　</a:t>
            </a:r>
          </a:p>
          <a:p>
            <a:pPr algn="l"/>
            <a:r>
              <a:rPr kumimoji="1" lang="ja-JP" altLang="en-US" sz="1100" u="none">
                <a:solidFill>
                  <a:schemeClr val="tx1"/>
                </a:solidFill>
                <a:latin typeface="ＭＳ ゴシック" panose="020B0609070205080204" pitchFamily="49" charset="-128"/>
                <a:ea typeface="ＭＳ ゴシック" panose="020B0609070205080204" pitchFamily="49" charset="-128"/>
              </a:rPr>
              <a:t>　</a:t>
            </a:r>
            <a:r>
              <a:rPr kumimoji="1" lang="ja-JP" altLang="en-US" sz="1100" b="1" u="none">
                <a:solidFill>
                  <a:schemeClr val="tx1"/>
                </a:solidFill>
                <a:latin typeface="ＭＳ ゴシック" panose="020B0609070205080204" pitchFamily="49" charset="-128"/>
                <a:ea typeface="ＭＳ ゴシック" panose="020B0609070205080204" pitchFamily="49" charset="-128"/>
              </a:rPr>
              <a:t>習熟昇給は、</a:t>
            </a:r>
            <a:r>
              <a:rPr kumimoji="1" lang="ja-JP" altLang="en-US" sz="1100" u="none">
                <a:solidFill>
                  <a:schemeClr val="tx1"/>
                </a:solidFill>
                <a:latin typeface="ＭＳ ゴシック" panose="020B0609070205080204" pitchFamily="49" charset="-128"/>
                <a:ea typeface="ＭＳ ゴシック" panose="020B0609070205080204" pitchFamily="49" charset="-128"/>
              </a:rPr>
              <a:t>同一等級内での定期昇給をいいます。一般的に評価を反映させます。</a:t>
            </a:r>
            <a:endParaRPr kumimoji="1" lang="en-US" altLang="ja-JP" sz="1100" u="none">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u="none">
                <a:solidFill>
                  <a:schemeClr val="tx1"/>
                </a:solidFill>
                <a:latin typeface="ＭＳ ゴシック" panose="020B0609070205080204" pitchFamily="49" charset="-128"/>
                <a:ea typeface="ＭＳ ゴシック" panose="020B0609070205080204" pitchFamily="49" charset="-128"/>
              </a:rPr>
              <a:t>　　</a:t>
            </a:r>
            <a:endParaRPr kumimoji="1" lang="en-US" altLang="ja-JP" sz="1100" u="none">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u="none">
                <a:solidFill>
                  <a:schemeClr val="tx1"/>
                </a:solidFill>
                <a:latin typeface="ＭＳ ゴシック" panose="020B0609070205080204" pitchFamily="49" charset="-128"/>
                <a:ea typeface="ＭＳ ゴシック" panose="020B0609070205080204" pitchFamily="49" charset="-128"/>
              </a:rPr>
              <a:t>　</a:t>
            </a:r>
            <a:r>
              <a:rPr kumimoji="1" lang="ja-JP" altLang="en-US" sz="1100" b="1" u="none">
                <a:solidFill>
                  <a:schemeClr val="tx1"/>
                </a:solidFill>
                <a:latin typeface="ＭＳ ゴシック" panose="020B0609070205080204" pitchFamily="49" charset="-128"/>
                <a:ea typeface="ＭＳ ゴシック" panose="020B0609070205080204" pitchFamily="49" charset="-128"/>
              </a:rPr>
              <a:t>昇格昇給は</a:t>
            </a:r>
            <a:r>
              <a:rPr kumimoji="1" lang="ja-JP" altLang="en-US" sz="1100" u="none">
                <a:solidFill>
                  <a:schemeClr val="tx1"/>
                </a:solidFill>
                <a:latin typeface="ＭＳ ゴシック" panose="020B0609070205080204" pitchFamily="49" charset="-128"/>
                <a:ea typeface="ＭＳ ゴシック" panose="020B0609070205080204" pitchFamily="49" charset="-128"/>
              </a:rPr>
              <a:t>、上位等級に昇格する際に加算される昇給をいいます。昇格しないと加算されませんので、昇格者と昇格遅れの者とでは大きく差がつくことになり、昇格遅れの者へのインセンティブとなります。</a:t>
            </a:r>
            <a:endParaRPr kumimoji="1" lang="en-US" altLang="ja-JP" sz="1100" u="none">
              <a:solidFill>
                <a:schemeClr val="tx1"/>
              </a:solidFill>
              <a:latin typeface="ＭＳ ゴシック" panose="020B0609070205080204" pitchFamily="49" charset="-128"/>
              <a:ea typeface="ＭＳ ゴシック" panose="020B0609070205080204" pitchFamily="49" charset="-128"/>
            </a:endParaRPr>
          </a:p>
          <a:p>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lang="ja-JP"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sp macro="" textlink="">
        <xdr:nvSpPr>
          <xdr:cNvPr id="80" name="AutoShape 1">
            <a:extLst>
              <a:ext uri="{FF2B5EF4-FFF2-40B4-BE49-F238E27FC236}">
                <a16:creationId xmlns:a16="http://schemas.microsoft.com/office/drawing/2014/main" id="{00000000-0008-0000-0300-000050000000}"/>
              </a:ext>
            </a:extLst>
          </xdr:cNvPr>
          <xdr:cNvSpPr>
            <a:spLocks noChangeArrowheads="1"/>
          </xdr:cNvSpPr>
        </xdr:nvSpPr>
        <xdr:spPr bwMode="auto">
          <a:xfrm rot="12198902" flipH="1">
            <a:off x="10696387" y="3540553"/>
            <a:ext cx="162399" cy="1379753"/>
          </a:xfrm>
          <a:prstGeom prst="downArrow">
            <a:avLst>
              <a:gd name="adj1" fmla="val 50000"/>
              <a:gd name="adj2" fmla="val 25001"/>
            </a:avLst>
          </a:prstGeom>
          <a:solidFill>
            <a:srgbClr val="FFC000"/>
          </a:solidFill>
          <a:ln w="9525">
            <a:solidFill>
              <a:srgbClr val="FF0000"/>
            </a:solidFill>
            <a:miter lim="800000"/>
            <a:headEnd/>
            <a:tailEnd/>
          </a:ln>
        </xdr:spPr>
      </xdr:sp>
    </xdr:grpSp>
    <xdr:clientData/>
  </xdr:twoCellAnchor>
  <xdr:twoCellAnchor>
    <xdr:from>
      <xdr:col>7</xdr:col>
      <xdr:colOff>390525</xdr:colOff>
      <xdr:row>5</xdr:row>
      <xdr:rowOff>123825</xdr:rowOff>
    </xdr:from>
    <xdr:to>
      <xdr:col>12</xdr:col>
      <xdr:colOff>638175</xdr:colOff>
      <xdr:row>10</xdr:row>
      <xdr:rowOff>47631</xdr:rowOff>
    </xdr:to>
    <xdr:grpSp>
      <xdr:nvGrpSpPr>
        <xdr:cNvPr id="81" name="グループ化 80">
          <a:extLst>
            <a:ext uri="{FF2B5EF4-FFF2-40B4-BE49-F238E27FC236}">
              <a16:creationId xmlns:a16="http://schemas.microsoft.com/office/drawing/2014/main" id="{00000000-0008-0000-0300-000051000000}"/>
            </a:ext>
          </a:extLst>
        </xdr:cNvPr>
        <xdr:cNvGrpSpPr/>
      </xdr:nvGrpSpPr>
      <xdr:grpSpPr>
        <a:xfrm>
          <a:off x="6250305" y="1312545"/>
          <a:ext cx="3448050" cy="929646"/>
          <a:chOff x="444741" y="785597"/>
          <a:chExt cx="3388045" cy="604257"/>
        </a:xfrm>
      </xdr:grpSpPr>
      <xdr:sp macro="" textlink="">
        <xdr:nvSpPr>
          <xdr:cNvPr id="82" name="正方形/長方形 81">
            <a:extLst>
              <a:ext uri="{FF2B5EF4-FFF2-40B4-BE49-F238E27FC236}">
                <a16:creationId xmlns:a16="http://schemas.microsoft.com/office/drawing/2014/main" id="{00000000-0008-0000-0300-000052000000}"/>
              </a:ext>
            </a:extLst>
          </xdr:cNvPr>
          <xdr:cNvSpPr/>
        </xdr:nvSpPr>
        <xdr:spPr bwMode="auto">
          <a:xfrm>
            <a:off x="444741" y="785597"/>
            <a:ext cx="3388045" cy="457469"/>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u="sng">
                <a:solidFill>
                  <a:srgbClr val="0000CC"/>
                </a:solidFill>
                <a:latin typeface="+mn-ea"/>
                <a:ea typeface="+mn-ea"/>
              </a:rPr>
              <a:t>※</a:t>
            </a:r>
            <a:r>
              <a:rPr kumimoji="1" lang="ja-JP" altLang="en-US" sz="1100" u="sng">
                <a:solidFill>
                  <a:srgbClr val="0000CC"/>
                </a:solidFill>
                <a:latin typeface="+mn-ea"/>
                <a:ea typeface="+mn-ea"/>
              </a:rPr>
              <a:t>基本給ピッチ予算から、年齢給を配分して手入力します。</a:t>
            </a:r>
          </a:p>
          <a:p>
            <a:pPr algn="l"/>
            <a:r>
              <a:rPr kumimoji="1" lang="en-US" altLang="ja-JP" sz="1100" u="sng">
                <a:solidFill>
                  <a:srgbClr val="0000CC"/>
                </a:solidFill>
                <a:latin typeface="+mn-ea"/>
                <a:ea typeface="+mn-ea"/>
              </a:rPr>
              <a:t>※</a:t>
            </a:r>
            <a:r>
              <a:rPr kumimoji="1" lang="ja-JP" altLang="en-US" sz="1100" u="sng">
                <a:solidFill>
                  <a:srgbClr val="0000CC"/>
                </a:solidFill>
                <a:latin typeface="+mn-ea"/>
                <a:ea typeface="+mn-ea"/>
              </a:rPr>
              <a:t>職能給予算から、昇格昇給を配分して手入力します。</a:t>
            </a:r>
            <a:r>
              <a:rPr kumimoji="1" lang="ja-JP" altLang="en-US" sz="1100" u="none">
                <a:solidFill>
                  <a:srgbClr val="0000CC"/>
                </a:solidFill>
                <a:latin typeface="+mn-ea"/>
                <a:ea typeface="+mn-ea"/>
              </a:rPr>
              <a:t>　　</a:t>
            </a:r>
            <a:endParaRPr kumimoji="1" lang="en-US" altLang="ja-JP" sz="1100" u="sng">
              <a:solidFill>
                <a:srgbClr val="0000CC"/>
              </a:solidFill>
              <a:latin typeface="+mn-ea"/>
              <a:ea typeface="+mn-ea"/>
            </a:endParaRPr>
          </a:p>
          <a:p>
            <a:pPr algn="l"/>
            <a:r>
              <a:rPr kumimoji="1" lang="ja-JP" altLang="en-US" sz="1000">
                <a:solidFill>
                  <a:srgbClr val="0000CC"/>
                </a:solidFill>
                <a:latin typeface="+mn-ea"/>
                <a:ea typeface="+mn-ea"/>
              </a:rPr>
              <a:t>　　配分割合は、下記</a:t>
            </a:r>
            <a:r>
              <a:rPr kumimoji="1" lang="en-US" altLang="ja-JP" sz="1000">
                <a:solidFill>
                  <a:srgbClr val="0000CC"/>
                </a:solidFill>
                <a:latin typeface="+mn-ea"/>
                <a:ea typeface="+mn-ea"/>
              </a:rPr>
              <a:t>【</a:t>
            </a:r>
            <a:r>
              <a:rPr kumimoji="1" lang="ja-JP" altLang="en-US" sz="1000">
                <a:solidFill>
                  <a:srgbClr val="0000CC"/>
                </a:solidFill>
                <a:latin typeface="+mn-ea"/>
                <a:ea typeface="+mn-ea"/>
              </a:rPr>
              <a:t>基本給配分概念図</a:t>
            </a:r>
            <a:r>
              <a:rPr kumimoji="1" lang="en-US" altLang="ja-JP" sz="1000">
                <a:solidFill>
                  <a:srgbClr val="0000CC"/>
                </a:solidFill>
                <a:latin typeface="+mn-ea"/>
                <a:ea typeface="+mn-ea"/>
              </a:rPr>
              <a:t>】</a:t>
            </a:r>
            <a:r>
              <a:rPr kumimoji="1" lang="ja-JP" altLang="en-US" sz="1000">
                <a:solidFill>
                  <a:srgbClr val="0000CC"/>
                </a:solidFill>
                <a:latin typeface="+mn-ea"/>
                <a:ea typeface="+mn-ea"/>
              </a:rPr>
              <a:t>を参照！</a:t>
            </a:r>
            <a:endParaRPr kumimoji="1" lang="en-US" altLang="ja-JP" sz="1000">
              <a:solidFill>
                <a:srgbClr val="0000CC"/>
              </a:solidFill>
              <a:latin typeface="+mn-ea"/>
              <a:ea typeface="+mn-ea"/>
            </a:endParaRPr>
          </a:p>
        </xdr:txBody>
      </xdr:sp>
      <xdr:sp macro="" textlink="">
        <xdr:nvSpPr>
          <xdr:cNvPr id="83" name="AutoShape 1">
            <a:extLst>
              <a:ext uri="{FF2B5EF4-FFF2-40B4-BE49-F238E27FC236}">
                <a16:creationId xmlns:a16="http://schemas.microsoft.com/office/drawing/2014/main" id="{00000000-0008-0000-0300-000053000000}"/>
              </a:ext>
            </a:extLst>
          </xdr:cNvPr>
          <xdr:cNvSpPr>
            <a:spLocks noChangeArrowheads="1"/>
          </xdr:cNvSpPr>
        </xdr:nvSpPr>
        <xdr:spPr bwMode="auto">
          <a:xfrm rot="10800000" flipH="1" flipV="1">
            <a:off x="1338602" y="1247026"/>
            <a:ext cx="238125" cy="142828"/>
          </a:xfrm>
          <a:prstGeom prst="downArrow">
            <a:avLst>
              <a:gd name="adj1" fmla="val 50000"/>
              <a:gd name="adj2" fmla="val 25001"/>
            </a:avLst>
          </a:prstGeom>
          <a:solidFill>
            <a:srgbClr val="FFC000"/>
          </a:solidFill>
          <a:ln w="9525">
            <a:solidFill>
              <a:srgbClr val="FF0000"/>
            </a:solidFill>
            <a:miter lim="800000"/>
            <a:headEnd/>
            <a:tailEnd/>
          </a:ln>
        </xdr:spPr>
      </xdr:sp>
    </xdr:grpSp>
    <xdr:clientData/>
  </xdr:twoCellAnchor>
  <xdr:twoCellAnchor>
    <xdr:from>
      <xdr:col>4</xdr:col>
      <xdr:colOff>1485901</xdr:colOff>
      <xdr:row>18</xdr:row>
      <xdr:rowOff>219075</xdr:rowOff>
    </xdr:from>
    <xdr:to>
      <xdr:col>5</xdr:col>
      <xdr:colOff>238126</xdr:colOff>
      <xdr:row>21</xdr:row>
      <xdr:rowOff>19050</xdr:rowOff>
    </xdr:to>
    <xdr:sp macro="" textlink="">
      <xdr:nvSpPr>
        <xdr:cNvPr id="3" name="矢印: 左カーブ 2">
          <a:extLst>
            <a:ext uri="{FF2B5EF4-FFF2-40B4-BE49-F238E27FC236}">
              <a16:creationId xmlns:a16="http://schemas.microsoft.com/office/drawing/2014/main" id="{00000000-0008-0000-0300-000003000000}"/>
            </a:ext>
          </a:extLst>
        </xdr:cNvPr>
        <xdr:cNvSpPr/>
      </xdr:nvSpPr>
      <xdr:spPr>
        <a:xfrm>
          <a:off x="5029201" y="4514850"/>
          <a:ext cx="247650" cy="581025"/>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0</xdr:col>
      <xdr:colOff>123825</xdr:colOff>
      <xdr:row>0</xdr:row>
      <xdr:rowOff>76200</xdr:rowOff>
    </xdr:from>
    <xdr:to>
      <xdr:col>2</xdr:col>
      <xdr:colOff>1198531</xdr:colOff>
      <xdr:row>1</xdr:row>
      <xdr:rowOff>186690</xdr:rowOff>
    </xdr:to>
    <xdr:sp macro="" textlink="">
      <xdr:nvSpPr>
        <xdr:cNvPr id="84" name="矢印: 五方向 83">
          <a:hlinkClick xmlns:r="http://schemas.openxmlformats.org/officeDocument/2006/relationships" r:id="rId1" tooltip="メインメニューに戻る！"/>
          <a:extLst>
            <a:ext uri="{FF2B5EF4-FFF2-40B4-BE49-F238E27FC236}">
              <a16:creationId xmlns:a16="http://schemas.microsoft.com/office/drawing/2014/main" id="{CEB86C7B-B2B1-4618-BD18-630DF51E5FC6}"/>
            </a:ext>
          </a:extLst>
        </xdr:cNvPr>
        <xdr:cNvSpPr/>
      </xdr:nvSpPr>
      <xdr:spPr>
        <a:xfrm flipH="1">
          <a:off x="123825" y="76200"/>
          <a:ext cx="1589056" cy="281940"/>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twoCellAnchor>
    <xdr:from>
      <xdr:col>9</xdr:col>
      <xdr:colOff>30480</xdr:colOff>
      <xdr:row>1</xdr:row>
      <xdr:rowOff>228600</xdr:rowOff>
    </xdr:from>
    <xdr:to>
      <xdr:col>15</xdr:col>
      <xdr:colOff>297180</xdr:colOff>
      <xdr:row>5</xdr:row>
      <xdr:rowOff>6985</xdr:rowOff>
    </xdr:to>
    <xdr:sp macro="" textlink="">
      <xdr:nvSpPr>
        <xdr:cNvPr id="4" name="四角形吹き出し 3">
          <a:extLst>
            <a:ext uri="{FF2B5EF4-FFF2-40B4-BE49-F238E27FC236}">
              <a16:creationId xmlns:a16="http://schemas.microsoft.com/office/drawing/2014/main" id="{FB37C996-4BA3-B860-C96E-7D76BEEF19C4}"/>
            </a:ext>
          </a:extLst>
        </xdr:cNvPr>
        <xdr:cNvSpPr/>
      </xdr:nvSpPr>
      <xdr:spPr>
        <a:xfrm>
          <a:off x="7170420" y="396240"/>
          <a:ext cx="3139440" cy="799465"/>
        </a:xfrm>
        <a:prstGeom prst="wedgeRectCallout">
          <a:avLst>
            <a:gd name="adj1" fmla="val -59820"/>
            <a:gd name="adj2" fmla="val 55013"/>
          </a:avLst>
        </a:prstGeom>
        <a:solidFill>
          <a:sysClr val="window" lastClr="FFFFFF"/>
        </a:solidFill>
        <a:ln w="25400" cap="flat" cmpd="sng" algn="ctr">
          <a:solidFill>
            <a:srgbClr val="F79646"/>
          </a:solidFill>
          <a:prstDash val="solid"/>
        </a:ln>
        <a:effectLst/>
      </xdr:spPr>
      <xdr:txBody>
        <a:bodyPr wrap="square" rtlCol="0" anchor="t">
          <a:noAutofit/>
        </a:bodyPr>
        <a:lstStyle/>
        <a:p>
          <a:pPr algn="just">
            <a:buNone/>
          </a:pPr>
          <a:r>
            <a:rPr kumimoji="1" lang="ja-JP" sz="1100" b="1" kern="100">
              <a:solidFill>
                <a:srgbClr val="FF0000"/>
              </a:solidFill>
              <a:effectLst/>
              <a:latin typeface="Calibri" panose="020F0502020204030204" pitchFamily="34" charset="0"/>
              <a:ea typeface="ＭＳ 明朝" panose="02020609040205080304" pitchFamily="17" charset="-128"/>
              <a:cs typeface="+mn-cs"/>
            </a:rPr>
            <a:t>この「お試し無料版」では、行番号</a:t>
          </a:r>
          <a:r>
            <a:rPr kumimoji="1" lang="ja-JP" altLang="en-US" sz="1100" b="1" kern="100">
              <a:solidFill>
                <a:srgbClr val="FF0000"/>
              </a:solidFill>
              <a:effectLst/>
              <a:latin typeface="Calibri" panose="020F0502020204030204" pitchFamily="34" charset="0"/>
              <a:ea typeface="ＭＳ 明朝" panose="02020609040205080304" pitchFamily="17" charset="-128"/>
              <a:cs typeface="+mn-cs"/>
            </a:rPr>
            <a:t>１６</a:t>
          </a:r>
          <a:r>
            <a:rPr kumimoji="1" lang="ja-JP" sz="1100" b="1" kern="100">
              <a:solidFill>
                <a:srgbClr val="FF0000"/>
              </a:solidFill>
              <a:effectLst/>
              <a:latin typeface="Calibri" panose="020F0502020204030204" pitchFamily="34" charset="0"/>
              <a:ea typeface="ＭＳ 明朝" panose="02020609040205080304" pitchFamily="17" charset="-128"/>
              <a:cs typeface="+mn-cs"/>
            </a:rPr>
            <a:t>以降のセル入力が制限されています。</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buNone/>
          </a:pPr>
          <a:r>
            <a:rPr kumimoji="1" lang="ja-JP" sz="1100" b="1" u="sng" kern="100">
              <a:solidFill>
                <a:srgbClr val="0000CC"/>
              </a:solidFill>
              <a:effectLst/>
              <a:latin typeface="Calibri" panose="020F0502020204030204" pitchFamily="34" charset="0"/>
              <a:ea typeface="ＭＳ 明朝" panose="02020609040205080304" pitchFamily="17" charset="-128"/>
              <a:cs typeface="+mn-cs"/>
            </a:rPr>
            <a:t>制限のない【有料版】のご購入をご検討ください。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676275</xdr:colOff>
      <xdr:row>11</xdr:row>
      <xdr:rowOff>19050</xdr:rowOff>
    </xdr:from>
    <xdr:to>
      <xdr:col>15</xdr:col>
      <xdr:colOff>590550</xdr:colOff>
      <xdr:row>34</xdr:row>
      <xdr:rowOff>28575</xdr:rowOff>
    </xdr:to>
    <xdr:graphicFrame macro="">
      <xdr:nvGraphicFramePr>
        <xdr:cNvPr id="2267" name="Chart 1">
          <a:extLst>
            <a:ext uri="{FF2B5EF4-FFF2-40B4-BE49-F238E27FC236}">
              <a16:creationId xmlns:a16="http://schemas.microsoft.com/office/drawing/2014/main" id="{00000000-0008-0000-0400-0000DB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47624</xdr:colOff>
      <xdr:row>26</xdr:row>
      <xdr:rowOff>47625</xdr:rowOff>
    </xdr:from>
    <xdr:to>
      <xdr:col>6</xdr:col>
      <xdr:colOff>219075</xdr:colOff>
      <xdr:row>53</xdr:row>
      <xdr:rowOff>142875</xdr:rowOff>
    </xdr:to>
    <xdr:sp macro="" textlink="">
      <xdr:nvSpPr>
        <xdr:cNvPr id="4" name="右大かっこ 3">
          <a:extLst>
            <a:ext uri="{FF2B5EF4-FFF2-40B4-BE49-F238E27FC236}">
              <a16:creationId xmlns:a16="http://schemas.microsoft.com/office/drawing/2014/main" id="{00000000-0008-0000-0400-000004000000}"/>
            </a:ext>
          </a:extLst>
        </xdr:cNvPr>
        <xdr:cNvSpPr/>
      </xdr:nvSpPr>
      <xdr:spPr>
        <a:xfrm>
          <a:off x="4962524" y="4733925"/>
          <a:ext cx="171451" cy="4981575"/>
        </a:xfrm>
        <a:prstGeom prst="rightBracket">
          <a:avLst/>
        </a:prstGeom>
        <a:ln w="317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247650</xdr:colOff>
      <xdr:row>36</xdr:row>
      <xdr:rowOff>28575</xdr:rowOff>
    </xdr:from>
    <xdr:to>
      <xdr:col>6</xdr:col>
      <xdr:colOff>400049</xdr:colOff>
      <xdr:row>37</xdr:row>
      <xdr:rowOff>28575</xdr:rowOff>
    </xdr:to>
    <xdr:sp macro="" textlink="">
      <xdr:nvSpPr>
        <xdr:cNvPr id="7" name="左矢印 6">
          <a:extLst>
            <a:ext uri="{FF2B5EF4-FFF2-40B4-BE49-F238E27FC236}">
              <a16:creationId xmlns:a16="http://schemas.microsoft.com/office/drawing/2014/main" id="{00000000-0008-0000-0400-000007000000}"/>
            </a:ext>
          </a:extLst>
        </xdr:cNvPr>
        <xdr:cNvSpPr/>
      </xdr:nvSpPr>
      <xdr:spPr>
        <a:xfrm>
          <a:off x="5248275" y="6524625"/>
          <a:ext cx="152399" cy="180975"/>
        </a:xfrm>
        <a:prstGeom prst="leftArrow">
          <a:avLst/>
        </a:prstGeom>
        <a:solidFill>
          <a:srgbClr val="0000CC"/>
        </a:solidFill>
        <a:ln>
          <a:solidFill>
            <a:srgbClr val="0000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647700</xdr:colOff>
      <xdr:row>11</xdr:row>
      <xdr:rowOff>28575</xdr:rowOff>
    </xdr:from>
    <xdr:to>
      <xdr:col>2</xdr:col>
      <xdr:colOff>828675</xdr:colOff>
      <xdr:row>12</xdr:row>
      <xdr:rowOff>76200</xdr:rowOff>
    </xdr:to>
    <xdr:sp macro="" textlink="">
      <xdr:nvSpPr>
        <xdr:cNvPr id="15" name="AutoShape 3">
          <a:extLst>
            <a:ext uri="{FF2B5EF4-FFF2-40B4-BE49-F238E27FC236}">
              <a16:creationId xmlns:a16="http://schemas.microsoft.com/office/drawing/2014/main" id="{00000000-0008-0000-0400-00000F000000}"/>
            </a:ext>
          </a:extLst>
        </xdr:cNvPr>
        <xdr:cNvSpPr>
          <a:spLocks noChangeArrowheads="1"/>
        </xdr:cNvSpPr>
      </xdr:nvSpPr>
      <xdr:spPr bwMode="auto">
        <a:xfrm rot="10800000" flipV="1">
          <a:off x="2390775" y="2019300"/>
          <a:ext cx="180975" cy="219075"/>
        </a:xfrm>
        <a:prstGeom prst="downArrow">
          <a:avLst>
            <a:gd name="adj1" fmla="val 50000"/>
            <a:gd name="adj2" fmla="val 25219"/>
          </a:avLst>
        </a:prstGeom>
        <a:solidFill>
          <a:srgbClr val="0000CC"/>
        </a:solidFill>
        <a:ln w="9525">
          <a:solidFill>
            <a:srgbClr val="1F497D"/>
          </a:solidFill>
          <a:miter lim="800000"/>
          <a:headEnd/>
          <a:tailEnd/>
        </a:ln>
      </xdr:spPr>
    </xdr:sp>
    <xdr:clientData/>
  </xdr:twoCellAnchor>
  <xdr:twoCellAnchor>
    <xdr:from>
      <xdr:col>5</xdr:col>
      <xdr:colOff>28575</xdr:colOff>
      <xdr:row>52</xdr:row>
      <xdr:rowOff>57150</xdr:rowOff>
    </xdr:from>
    <xdr:to>
      <xdr:col>15</xdr:col>
      <xdr:colOff>9525</xdr:colOff>
      <xdr:row>58</xdr:row>
      <xdr:rowOff>133351</xdr:rowOff>
    </xdr:to>
    <xdr:grpSp>
      <xdr:nvGrpSpPr>
        <xdr:cNvPr id="8" name="グループ化 7">
          <a:extLst>
            <a:ext uri="{FF2B5EF4-FFF2-40B4-BE49-F238E27FC236}">
              <a16:creationId xmlns:a16="http://schemas.microsoft.com/office/drawing/2014/main" id="{00000000-0008-0000-0400-000008000000}"/>
            </a:ext>
          </a:extLst>
        </xdr:cNvPr>
        <xdr:cNvGrpSpPr/>
      </xdr:nvGrpSpPr>
      <xdr:grpSpPr>
        <a:xfrm>
          <a:off x="3785235" y="9787890"/>
          <a:ext cx="6206490" cy="1181101"/>
          <a:chOff x="4124325" y="9448800"/>
          <a:chExt cx="6448301" cy="1171576"/>
        </a:xfrm>
      </xdr:grpSpPr>
      <xdr:sp macro="" textlink="">
        <xdr:nvSpPr>
          <xdr:cNvPr id="3" name="右中かっこ 2">
            <a:extLst>
              <a:ext uri="{FF2B5EF4-FFF2-40B4-BE49-F238E27FC236}">
                <a16:creationId xmlns:a16="http://schemas.microsoft.com/office/drawing/2014/main" id="{00000000-0008-0000-0400-000003000000}"/>
              </a:ext>
            </a:extLst>
          </xdr:cNvPr>
          <xdr:cNvSpPr/>
        </xdr:nvSpPr>
        <xdr:spPr>
          <a:xfrm>
            <a:off x="4124325" y="9839325"/>
            <a:ext cx="92054" cy="730983"/>
          </a:xfrm>
          <a:prstGeom prst="rightBrac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sp macro="" textlink="">
        <xdr:nvSpPr>
          <xdr:cNvPr id="13" name="正方形/長方形 12">
            <a:extLst>
              <a:ext uri="{FF2B5EF4-FFF2-40B4-BE49-F238E27FC236}">
                <a16:creationId xmlns:a16="http://schemas.microsoft.com/office/drawing/2014/main" id="{00000000-0008-0000-0400-00000D000000}"/>
              </a:ext>
            </a:extLst>
          </xdr:cNvPr>
          <xdr:cNvSpPr/>
        </xdr:nvSpPr>
        <xdr:spPr bwMode="auto">
          <a:xfrm>
            <a:off x="4446513" y="9448800"/>
            <a:ext cx="1776636" cy="1171576"/>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en-US" sz="1100" u="sng">
                <a:solidFill>
                  <a:srgbClr val="FF0000"/>
                </a:solidFill>
                <a:effectLst/>
                <a:latin typeface="+mn-lt"/>
                <a:ea typeface="+mn-ea"/>
                <a:cs typeface="+mn-cs"/>
              </a:rPr>
              <a:t>６０</a:t>
            </a:r>
            <a:r>
              <a:rPr kumimoji="1" lang="ja-JP" altLang="ja-JP" sz="1100" u="sng">
                <a:solidFill>
                  <a:srgbClr val="FF0000"/>
                </a:solidFill>
                <a:effectLst/>
                <a:latin typeface="+mn-lt"/>
                <a:ea typeface="+mn-ea"/>
                <a:cs typeface="+mn-cs"/>
              </a:rPr>
              <a:t>歳以降</a:t>
            </a:r>
            <a:r>
              <a:rPr kumimoji="1" lang="en-US" altLang="ja-JP" sz="1100" u="sng">
                <a:solidFill>
                  <a:srgbClr val="FF0000"/>
                </a:solidFill>
                <a:effectLst/>
                <a:latin typeface="+mn-lt"/>
                <a:ea typeface="+mn-ea"/>
                <a:cs typeface="+mn-cs"/>
              </a:rPr>
              <a:t> </a:t>
            </a:r>
            <a:r>
              <a:rPr kumimoji="1" lang="ja-JP" altLang="en-US" sz="1100" u="sng">
                <a:solidFill>
                  <a:srgbClr val="FF0000"/>
                </a:solidFill>
                <a:effectLst/>
                <a:latin typeface="+mn-lt"/>
                <a:ea typeface="+mn-ea"/>
                <a:cs typeface="+mn-cs"/>
              </a:rPr>
              <a:t>継続雇用時</a:t>
            </a:r>
            <a:r>
              <a:rPr kumimoji="1" lang="ja-JP" altLang="ja-JP" sz="1100" u="sng">
                <a:solidFill>
                  <a:srgbClr val="FF0000"/>
                </a:solidFill>
                <a:effectLst/>
                <a:latin typeface="+mn-lt"/>
                <a:ea typeface="+mn-ea"/>
                <a:cs typeface="+mn-cs"/>
              </a:rPr>
              <a:t>の賃金</a:t>
            </a:r>
            <a:r>
              <a:rPr kumimoji="1" lang="ja-JP" altLang="en-US" sz="1100" u="sng">
                <a:solidFill>
                  <a:srgbClr val="FF0000"/>
                </a:solidFill>
                <a:effectLst/>
                <a:latin typeface="+mn-lt"/>
                <a:ea typeface="+mn-ea"/>
                <a:cs typeface="+mn-cs"/>
              </a:rPr>
              <a:t>（</a:t>
            </a:r>
            <a:r>
              <a:rPr kumimoji="1" lang="ja-JP" altLang="ja-JP" sz="1100" u="sng">
                <a:solidFill>
                  <a:srgbClr val="FF0000"/>
                </a:solidFill>
                <a:effectLst/>
                <a:latin typeface="+mn-lt"/>
                <a:ea typeface="+mn-ea"/>
                <a:cs typeface="+mn-cs"/>
              </a:rPr>
              <a:t>設計</a:t>
            </a:r>
            <a:r>
              <a:rPr kumimoji="1" lang="ja-JP" altLang="en-US" sz="1100" u="sng">
                <a:solidFill>
                  <a:srgbClr val="FF0000"/>
                </a:solidFill>
                <a:effectLst/>
                <a:latin typeface="+mn-lt"/>
                <a:ea typeface="+mn-ea"/>
                <a:cs typeface="+mn-cs"/>
              </a:rPr>
              <a:t>例）！</a:t>
            </a:r>
            <a:endParaRPr lang="ja-JP" altLang="ja-JP" u="sng">
              <a:solidFill>
                <a:srgbClr val="FF0000"/>
              </a:solidFill>
              <a:effectLst/>
            </a:endParaRPr>
          </a:p>
          <a:p>
            <a:r>
              <a:rPr kumimoji="1" lang="ja-JP" altLang="ja-JP" sz="1100">
                <a:solidFill>
                  <a:schemeClr val="dk1"/>
                </a:solidFill>
                <a:effectLst/>
                <a:latin typeface="+mn-lt"/>
                <a:ea typeface="+mn-ea"/>
                <a:cs typeface="+mn-cs"/>
              </a:rPr>
              <a:t>年齢給で調整する</a:t>
            </a:r>
            <a:endParaRPr lang="ja-JP" altLang="ja-JP">
              <a:effectLst/>
            </a:endParaRPr>
          </a:p>
          <a:p>
            <a:r>
              <a:rPr kumimoji="1" lang="ja-JP" altLang="ja-JP" sz="1100">
                <a:solidFill>
                  <a:schemeClr val="dk1"/>
                </a:solidFill>
                <a:effectLst/>
                <a:latin typeface="+mn-lt"/>
                <a:ea typeface="+mn-ea"/>
                <a:cs typeface="+mn-cs"/>
              </a:rPr>
              <a:t>・定額方式</a:t>
            </a:r>
            <a:endParaRPr lang="ja-JP" altLang="ja-JP">
              <a:effectLst/>
            </a:endParaRPr>
          </a:p>
          <a:p>
            <a:r>
              <a:rPr kumimoji="1" lang="ja-JP" altLang="ja-JP" sz="1100">
                <a:solidFill>
                  <a:schemeClr val="dk1"/>
                </a:solidFill>
                <a:effectLst/>
                <a:latin typeface="+mn-lt"/>
                <a:ea typeface="+mn-ea"/>
                <a:cs typeface="+mn-cs"/>
              </a:rPr>
              <a:t>・逓減方式</a:t>
            </a:r>
            <a:endParaRPr lang="ja-JP" altLang="ja-JP">
              <a:effectLst/>
            </a:endParaRPr>
          </a:p>
        </xdr:txBody>
      </xdr:sp>
      <xdr:sp macro="" textlink="">
        <xdr:nvSpPr>
          <xdr:cNvPr id="14" name="AutoShape 1">
            <a:extLst>
              <a:ext uri="{FF2B5EF4-FFF2-40B4-BE49-F238E27FC236}">
                <a16:creationId xmlns:a16="http://schemas.microsoft.com/office/drawing/2014/main" id="{00000000-0008-0000-0400-00000E000000}"/>
              </a:ext>
            </a:extLst>
          </xdr:cNvPr>
          <xdr:cNvSpPr>
            <a:spLocks noChangeArrowheads="1"/>
          </xdr:cNvSpPr>
        </xdr:nvSpPr>
        <xdr:spPr bwMode="auto">
          <a:xfrm rot="5400000" flipH="1" flipV="1">
            <a:off x="6240343" y="10117506"/>
            <a:ext cx="250337" cy="261099"/>
          </a:xfrm>
          <a:prstGeom prst="downArrow">
            <a:avLst>
              <a:gd name="adj1" fmla="val 50000"/>
              <a:gd name="adj2" fmla="val 25001"/>
            </a:avLst>
          </a:prstGeom>
          <a:solidFill>
            <a:srgbClr val="FFC000"/>
          </a:solidFill>
          <a:ln w="9525">
            <a:solidFill>
              <a:srgbClr val="FF0000"/>
            </a:solidFill>
            <a:miter lim="800000"/>
            <a:headEnd/>
            <a:tailEnd/>
          </a:ln>
        </xdr:spPr>
      </xdr:sp>
      <xdr:sp macro="" textlink="">
        <xdr:nvSpPr>
          <xdr:cNvPr id="17" name="正方形/長方形 16">
            <a:extLst>
              <a:ext uri="{FF2B5EF4-FFF2-40B4-BE49-F238E27FC236}">
                <a16:creationId xmlns:a16="http://schemas.microsoft.com/office/drawing/2014/main" id="{00000000-0008-0000-0400-000011000000}"/>
              </a:ext>
            </a:extLst>
          </xdr:cNvPr>
          <xdr:cNvSpPr/>
        </xdr:nvSpPr>
        <xdr:spPr bwMode="auto">
          <a:xfrm>
            <a:off x="6536131" y="9448800"/>
            <a:ext cx="4036495" cy="11715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５５歳頃から調整して、６０歳時の激減を緩和する考え方もある！</a:t>
            </a:r>
            <a:endParaRPr lang="ja-JP" altLang="ja-JP">
              <a:effectLst/>
            </a:endParaRPr>
          </a:p>
          <a:p>
            <a:r>
              <a:rPr kumimoji="1" lang="ja-JP" altLang="ja-JP" sz="1100" u="sng">
                <a:solidFill>
                  <a:srgbClr val="FF0000"/>
                </a:solidFill>
                <a:effectLst/>
                <a:latin typeface="+mn-lt"/>
                <a:ea typeface="+mn-ea"/>
                <a:cs typeface="+mn-cs"/>
              </a:rPr>
              <a:t>この場合次のことに注意：</a:t>
            </a:r>
            <a:endParaRPr lang="ja-JP" altLang="ja-JP">
              <a:solidFill>
                <a:srgbClr val="FF0000"/>
              </a:solidFill>
              <a:effectLst/>
            </a:endParaRPr>
          </a:p>
          <a:p>
            <a:r>
              <a:rPr kumimoji="1" lang="ja-JP" altLang="ja-JP" sz="1100">
                <a:solidFill>
                  <a:schemeClr val="dk1"/>
                </a:solidFill>
                <a:effectLst/>
                <a:latin typeface="+mn-lt"/>
                <a:ea typeface="+mn-ea"/>
                <a:cs typeface="+mn-cs"/>
              </a:rPr>
              <a:t>（従前の５５歳～６０歳到達までの賃金</a:t>
            </a:r>
            <a:r>
              <a:rPr kumimoji="1" lang="ja-JP" altLang="en-US" sz="1100">
                <a:solidFill>
                  <a:schemeClr val="dk1"/>
                </a:solidFill>
                <a:effectLst/>
                <a:latin typeface="+mn-lt"/>
                <a:ea typeface="+mn-ea"/>
                <a:cs typeface="+mn-cs"/>
              </a:rPr>
              <a:t>（年齢給）</a:t>
            </a:r>
            <a:r>
              <a:rPr kumimoji="1" lang="ja-JP" altLang="ja-JP" sz="1100">
                <a:solidFill>
                  <a:schemeClr val="dk1"/>
                </a:solidFill>
                <a:effectLst/>
                <a:latin typeface="+mn-lt"/>
                <a:ea typeface="+mn-ea"/>
                <a:cs typeface="+mn-cs"/>
              </a:rPr>
              <a:t>総額</a:t>
            </a:r>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＋従前の６０歳～６５歳到達までの継続雇用賃金</a:t>
            </a:r>
            <a:r>
              <a:rPr kumimoji="1" lang="ja-JP" altLang="en-US" sz="1100">
                <a:solidFill>
                  <a:schemeClr val="dk1"/>
                </a:solidFill>
                <a:effectLst/>
                <a:latin typeface="+mn-lt"/>
                <a:ea typeface="+mn-ea"/>
                <a:cs typeface="+mn-cs"/>
              </a:rPr>
              <a:t>（年齢給）</a:t>
            </a:r>
            <a:r>
              <a:rPr kumimoji="1" lang="ja-JP" altLang="ja-JP" sz="1100">
                <a:solidFill>
                  <a:schemeClr val="dk1"/>
                </a:solidFill>
                <a:effectLst/>
                <a:latin typeface="+mn-lt"/>
                <a:ea typeface="+mn-ea"/>
                <a:cs typeface="+mn-cs"/>
              </a:rPr>
              <a:t>総額）</a:t>
            </a:r>
            <a:endParaRPr lang="ja-JP" altLang="ja-JP">
              <a:effectLst/>
            </a:endParaRPr>
          </a:p>
          <a:p>
            <a:r>
              <a:rPr kumimoji="1" lang="ja-JP" altLang="ja-JP" sz="1100">
                <a:solidFill>
                  <a:schemeClr val="dk1"/>
                </a:solidFill>
                <a:effectLst/>
                <a:latin typeface="+mn-lt"/>
                <a:ea typeface="+mn-ea"/>
                <a:cs typeface="+mn-cs"/>
              </a:rPr>
              <a:t>　≦　再設計後の５５歳～６５歳到達までの賃金</a:t>
            </a:r>
            <a:r>
              <a:rPr kumimoji="1" lang="ja-JP" altLang="en-US" sz="1100">
                <a:solidFill>
                  <a:schemeClr val="dk1"/>
                </a:solidFill>
                <a:effectLst/>
                <a:latin typeface="+mn-lt"/>
                <a:ea typeface="+mn-ea"/>
                <a:cs typeface="+mn-cs"/>
              </a:rPr>
              <a:t>（年齢給）</a:t>
            </a:r>
            <a:r>
              <a:rPr kumimoji="1" lang="ja-JP" altLang="ja-JP" sz="1100">
                <a:solidFill>
                  <a:schemeClr val="dk1"/>
                </a:solidFill>
                <a:effectLst/>
                <a:latin typeface="+mn-lt"/>
                <a:ea typeface="+mn-ea"/>
                <a:cs typeface="+mn-cs"/>
              </a:rPr>
              <a:t>総額</a:t>
            </a:r>
            <a:endParaRPr lang="ja-JP" altLang="ja-JP">
              <a:effectLst/>
            </a:endParaRPr>
          </a:p>
        </xdr:txBody>
      </xdr:sp>
      <xdr:sp macro="" textlink="">
        <xdr:nvSpPr>
          <xdr:cNvPr id="18" name="AutoShape 1">
            <a:extLst>
              <a:ext uri="{FF2B5EF4-FFF2-40B4-BE49-F238E27FC236}">
                <a16:creationId xmlns:a16="http://schemas.microsoft.com/office/drawing/2014/main" id="{00000000-0008-0000-0400-000012000000}"/>
              </a:ext>
            </a:extLst>
          </xdr:cNvPr>
          <xdr:cNvSpPr>
            <a:spLocks noChangeArrowheads="1"/>
          </xdr:cNvSpPr>
        </xdr:nvSpPr>
        <xdr:spPr bwMode="auto">
          <a:xfrm rot="16200000" flipH="1" flipV="1">
            <a:off x="4212344" y="10101838"/>
            <a:ext cx="250337" cy="199590"/>
          </a:xfrm>
          <a:prstGeom prst="downArrow">
            <a:avLst>
              <a:gd name="adj1" fmla="val 50000"/>
              <a:gd name="adj2" fmla="val 25001"/>
            </a:avLst>
          </a:prstGeom>
          <a:solidFill>
            <a:srgbClr val="FFC000"/>
          </a:solidFill>
          <a:ln w="9525">
            <a:solidFill>
              <a:srgbClr val="FF0000"/>
            </a:solidFill>
            <a:miter lim="800000"/>
            <a:headEnd/>
            <a:tailEnd/>
          </a:ln>
        </xdr:spPr>
      </xdr:sp>
    </xdr:grpSp>
    <xdr:clientData/>
  </xdr:twoCellAnchor>
  <xdr:twoCellAnchor>
    <xdr:from>
      <xdr:col>0</xdr:col>
      <xdr:colOff>142875</xdr:colOff>
      <xdr:row>0</xdr:row>
      <xdr:rowOff>104775</xdr:rowOff>
    </xdr:from>
    <xdr:to>
      <xdr:col>1</xdr:col>
      <xdr:colOff>1550956</xdr:colOff>
      <xdr:row>1</xdr:row>
      <xdr:rowOff>91440</xdr:rowOff>
    </xdr:to>
    <xdr:sp macro="" textlink="">
      <xdr:nvSpPr>
        <xdr:cNvPr id="16" name="矢印: 五方向 15">
          <a:hlinkClick xmlns:r="http://schemas.openxmlformats.org/officeDocument/2006/relationships" r:id="rId2" tooltip="メインメニューに戻る！"/>
          <a:extLst>
            <a:ext uri="{FF2B5EF4-FFF2-40B4-BE49-F238E27FC236}">
              <a16:creationId xmlns:a16="http://schemas.microsoft.com/office/drawing/2014/main" id="{556BB551-F84F-4D37-9B89-5FB8EB010E32}"/>
            </a:ext>
          </a:extLst>
        </xdr:cNvPr>
        <xdr:cNvSpPr/>
      </xdr:nvSpPr>
      <xdr:spPr>
        <a:xfrm flipH="1">
          <a:off x="142875" y="104775"/>
          <a:ext cx="1589056" cy="281940"/>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twoCellAnchor>
    <xdr:from>
      <xdr:col>16</xdr:col>
      <xdr:colOff>83820</xdr:colOff>
      <xdr:row>3</xdr:row>
      <xdr:rowOff>60960</xdr:rowOff>
    </xdr:from>
    <xdr:to>
      <xdr:col>18</xdr:col>
      <xdr:colOff>586740</xdr:colOff>
      <xdr:row>9</xdr:row>
      <xdr:rowOff>175260</xdr:rowOff>
    </xdr:to>
    <xdr:sp macro="" textlink="">
      <xdr:nvSpPr>
        <xdr:cNvPr id="2" name="吹き出し: 線 (枠付き、強調線付き) 1">
          <a:extLst>
            <a:ext uri="{FF2B5EF4-FFF2-40B4-BE49-F238E27FC236}">
              <a16:creationId xmlns:a16="http://schemas.microsoft.com/office/drawing/2014/main" id="{6B93EC76-7C78-FF1C-4716-8FB1A1710C9D}"/>
            </a:ext>
          </a:extLst>
        </xdr:cNvPr>
        <xdr:cNvSpPr/>
      </xdr:nvSpPr>
      <xdr:spPr>
        <a:xfrm>
          <a:off x="10683240" y="739140"/>
          <a:ext cx="1394460" cy="1310640"/>
        </a:xfrm>
        <a:prstGeom prst="accentBorderCallout1">
          <a:avLst>
            <a:gd name="adj1" fmla="val 18750"/>
            <a:gd name="adj2" fmla="val -8333"/>
            <a:gd name="adj3" fmla="val 139244"/>
            <a:gd name="adj4" fmla="val -584288"/>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0000CC"/>
              </a:solidFill>
            </a:rPr>
            <a:t>近年の最低賃金及び初任給の急速な上昇を考慮して若年層への配分を増やしています。</a:t>
          </a:r>
        </a:p>
      </xdr:txBody>
    </xdr:sp>
    <xdr:clientData/>
  </xdr:twoCellAnchor>
  <xdr:twoCellAnchor>
    <xdr:from>
      <xdr:col>17</xdr:col>
      <xdr:colOff>106680</xdr:colOff>
      <xdr:row>22</xdr:row>
      <xdr:rowOff>38100</xdr:rowOff>
    </xdr:from>
    <xdr:to>
      <xdr:col>22</xdr:col>
      <xdr:colOff>160020</xdr:colOff>
      <xdr:row>26</xdr:row>
      <xdr:rowOff>106045</xdr:rowOff>
    </xdr:to>
    <xdr:sp macro="" textlink="">
      <xdr:nvSpPr>
        <xdr:cNvPr id="6" name="四角形吹き出し 3">
          <a:extLst>
            <a:ext uri="{FF2B5EF4-FFF2-40B4-BE49-F238E27FC236}">
              <a16:creationId xmlns:a16="http://schemas.microsoft.com/office/drawing/2014/main" id="{223B83A8-50A5-9785-65E9-8BA5BBFFEAAD}"/>
            </a:ext>
          </a:extLst>
        </xdr:cNvPr>
        <xdr:cNvSpPr/>
      </xdr:nvSpPr>
      <xdr:spPr>
        <a:xfrm>
          <a:off x="10980420" y="4282440"/>
          <a:ext cx="3139440" cy="799465"/>
        </a:xfrm>
        <a:prstGeom prst="wedgeRectCallout">
          <a:avLst>
            <a:gd name="adj1" fmla="val -59820"/>
            <a:gd name="adj2" fmla="val 55013"/>
          </a:avLst>
        </a:prstGeom>
        <a:solidFill>
          <a:sysClr val="window" lastClr="FFFFFF"/>
        </a:solidFill>
        <a:ln w="25400" cap="flat" cmpd="sng" algn="ctr">
          <a:solidFill>
            <a:srgbClr val="F79646"/>
          </a:solidFill>
          <a:prstDash val="solid"/>
        </a:ln>
        <a:effectLst/>
      </xdr:spPr>
      <xdr:txBody>
        <a:bodyPr wrap="square" rtlCol="0" anchor="t">
          <a:noAutofit/>
        </a:bodyPr>
        <a:lstStyle/>
        <a:p>
          <a:pPr algn="just">
            <a:buNone/>
          </a:pPr>
          <a:r>
            <a:rPr kumimoji="1" lang="ja-JP" sz="1100" b="1" kern="100">
              <a:solidFill>
                <a:srgbClr val="FF0000"/>
              </a:solidFill>
              <a:effectLst/>
              <a:latin typeface="Calibri" panose="020F0502020204030204" pitchFamily="34" charset="0"/>
              <a:ea typeface="ＭＳ 明朝" panose="02020609040205080304" pitchFamily="17" charset="-128"/>
              <a:cs typeface="+mn-cs"/>
            </a:rPr>
            <a:t>この「お試し無料版」では、行番号２５以降のセル入力が制限されています。</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buNone/>
          </a:pPr>
          <a:r>
            <a:rPr kumimoji="1" lang="ja-JP" sz="1100" b="1" u="sng" kern="100">
              <a:solidFill>
                <a:srgbClr val="0000CC"/>
              </a:solidFill>
              <a:effectLst/>
              <a:latin typeface="Calibri" panose="020F0502020204030204" pitchFamily="34" charset="0"/>
              <a:ea typeface="ＭＳ 明朝" panose="02020609040205080304" pitchFamily="17" charset="-128"/>
              <a:cs typeface="+mn-cs"/>
            </a:rPr>
            <a:t>制限のない【有料版】のご購入をご検討ください。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485774</xdr:colOff>
      <xdr:row>7</xdr:row>
      <xdr:rowOff>295275</xdr:rowOff>
    </xdr:from>
    <xdr:to>
      <xdr:col>3</xdr:col>
      <xdr:colOff>761999</xdr:colOff>
      <xdr:row>8</xdr:row>
      <xdr:rowOff>76200</xdr:rowOff>
    </xdr:to>
    <xdr:sp macro="" textlink="">
      <xdr:nvSpPr>
        <xdr:cNvPr id="29" name="AutoShape 1">
          <a:extLst>
            <a:ext uri="{FF2B5EF4-FFF2-40B4-BE49-F238E27FC236}">
              <a16:creationId xmlns:a16="http://schemas.microsoft.com/office/drawing/2014/main" id="{00000000-0008-0000-0500-00001D000000}"/>
            </a:ext>
          </a:extLst>
        </xdr:cNvPr>
        <xdr:cNvSpPr>
          <a:spLocks noChangeArrowheads="1"/>
        </xdr:cNvSpPr>
      </xdr:nvSpPr>
      <xdr:spPr bwMode="auto">
        <a:xfrm rot="10800000" flipV="1">
          <a:off x="9515474" y="1162050"/>
          <a:ext cx="276225" cy="11430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5</xdr:col>
      <xdr:colOff>1181101</xdr:colOff>
      <xdr:row>17</xdr:row>
      <xdr:rowOff>161924</xdr:rowOff>
    </xdr:from>
    <xdr:to>
      <xdr:col>13</xdr:col>
      <xdr:colOff>76201</xdr:colOff>
      <xdr:row>30</xdr:row>
      <xdr:rowOff>28575</xdr:rowOff>
    </xdr:to>
    <xdr:grpSp>
      <xdr:nvGrpSpPr>
        <xdr:cNvPr id="19" name="グループ化 18">
          <a:extLst>
            <a:ext uri="{FF2B5EF4-FFF2-40B4-BE49-F238E27FC236}">
              <a16:creationId xmlns:a16="http://schemas.microsoft.com/office/drawing/2014/main" id="{00000000-0008-0000-0500-000013000000}"/>
            </a:ext>
          </a:extLst>
        </xdr:cNvPr>
        <xdr:cNvGrpSpPr/>
      </xdr:nvGrpSpPr>
      <xdr:grpSpPr>
        <a:xfrm>
          <a:off x="5204461" y="3651884"/>
          <a:ext cx="6728460" cy="2838451"/>
          <a:chOff x="5448301" y="3943349"/>
          <a:chExt cx="6609086" cy="2838451"/>
        </a:xfrm>
      </xdr:grpSpPr>
      <xdr:grpSp>
        <xdr:nvGrpSpPr>
          <xdr:cNvPr id="13" name="グループ化 12">
            <a:extLst>
              <a:ext uri="{FF2B5EF4-FFF2-40B4-BE49-F238E27FC236}">
                <a16:creationId xmlns:a16="http://schemas.microsoft.com/office/drawing/2014/main" id="{00000000-0008-0000-0500-00000D000000}"/>
              </a:ext>
            </a:extLst>
          </xdr:cNvPr>
          <xdr:cNvGrpSpPr/>
        </xdr:nvGrpSpPr>
        <xdr:grpSpPr>
          <a:xfrm>
            <a:off x="8258175" y="4953000"/>
            <a:ext cx="3799212" cy="1828800"/>
            <a:chOff x="7534275" y="4953000"/>
            <a:chExt cx="3799212" cy="1828800"/>
          </a:xfrm>
        </xdr:grpSpPr>
        <xdr:sp macro="" textlink="">
          <xdr:nvSpPr>
            <xdr:cNvPr id="14" name="正方形/長方形 13">
              <a:extLst>
                <a:ext uri="{FF2B5EF4-FFF2-40B4-BE49-F238E27FC236}">
                  <a16:creationId xmlns:a16="http://schemas.microsoft.com/office/drawing/2014/main" id="{00000000-0008-0000-0500-00000E000000}"/>
                </a:ext>
              </a:extLst>
            </xdr:cNvPr>
            <xdr:cNvSpPr/>
          </xdr:nvSpPr>
          <xdr:spPr bwMode="auto">
            <a:xfrm>
              <a:off x="8047361" y="5000624"/>
              <a:ext cx="3286126" cy="1781176"/>
            </a:xfrm>
            <a:prstGeom prst="rect">
              <a:avLst/>
            </a:prstGeom>
            <a:ln w="6350">
              <a:solidFill>
                <a:schemeClr val="tx1"/>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u="none">
                  <a:solidFill>
                    <a:schemeClr val="tx1"/>
                  </a:solidFill>
                  <a:latin typeface="+mn-ea"/>
                  <a:ea typeface="+mn-ea"/>
                </a:rPr>
                <a:t>　</a:t>
              </a:r>
              <a:r>
                <a:rPr kumimoji="1" lang="ja-JP" altLang="en-US" sz="1100" u="sng">
                  <a:solidFill>
                    <a:schemeClr val="tx1"/>
                  </a:solidFill>
                  <a:latin typeface="+mn-ea"/>
                  <a:ea typeface="+mn-ea"/>
                </a:rPr>
                <a:t>習熟昇給の配分予算は、課長に昇進するとしたモデル年齢（左</a:t>
              </a:r>
              <a:r>
                <a:rPr kumimoji="1" lang="ja-JP" altLang="en-US" sz="1100" u="sng">
                  <a:solidFill>
                    <a:schemeClr val="tx1"/>
                  </a:solidFill>
                  <a:effectLst/>
                  <a:latin typeface="+mn-lt"/>
                  <a:ea typeface="+mn-ea"/>
                  <a:cs typeface="+mn-cs"/>
                </a:rPr>
                <a:t>表の</a:t>
              </a:r>
              <a:r>
                <a:rPr kumimoji="1" lang="ja-JP" altLang="ja-JP" sz="1100" u="sng">
                  <a:solidFill>
                    <a:schemeClr val="tx1"/>
                  </a:solidFill>
                  <a:effectLst/>
                  <a:latin typeface="+mn-lt"/>
                  <a:ea typeface="+mn-ea"/>
                  <a:cs typeface="+mn-cs"/>
                </a:rPr>
                <a:t>昇進前の</a:t>
              </a:r>
              <a:r>
                <a:rPr kumimoji="1" lang="ja-JP" altLang="en-US" sz="1100" u="sng">
                  <a:solidFill>
                    <a:schemeClr val="tx1"/>
                  </a:solidFill>
                  <a:effectLst/>
                  <a:latin typeface="+mn-lt"/>
                  <a:ea typeface="+mn-ea"/>
                  <a:cs typeface="+mn-cs"/>
                </a:rPr>
                <a:t>資格</a:t>
              </a:r>
              <a:r>
                <a:rPr kumimoji="1" lang="ja-JP" altLang="ja-JP" sz="1100" u="sng">
                  <a:solidFill>
                    <a:schemeClr val="tx1"/>
                  </a:solidFill>
                  <a:effectLst/>
                  <a:latin typeface="+mn-lt"/>
                  <a:ea typeface="+mn-ea"/>
                  <a:cs typeface="+mn-cs"/>
                </a:rPr>
                <a:t>等級）</a:t>
              </a:r>
              <a:r>
                <a:rPr kumimoji="1" lang="ja-JP" altLang="en-US" sz="1100" u="sng">
                  <a:solidFill>
                    <a:schemeClr val="tx1"/>
                  </a:solidFill>
                  <a:effectLst/>
                  <a:latin typeface="+mn-lt"/>
                  <a:ea typeface="+mn-ea"/>
                  <a:cs typeface="+mn-cs"/>
                </a:rPr>
                <a:t>までに</a:t>
              </a:r>
              <a:r>
                <a:rPr kumimoji="1" lang="ja-JP" altLang="ja-JP" sz="1100" u="sng">
                  <a:solidFill>
                    <a:schemeClr val="tx1"/>
                  </a:solidFill>
                  <a:effectLst/>
                  <a:latin typeface="+mn-lt"/>
                  <a:ea typeface="+mn-ea"/>
                  <a:cs typeface="+mn-cs"/>
                </a:rPr>
                <a:t>配分します</a:t>
              </a:r>
              <a:r>
                <a:rPr kumimoji="1" lang="ja-JP" altLang="en-US" sz="1100" u="sng">
                  <a:solidFill>
                    <a:schemeClr val="tx1"/>
                  </a:solidFill>
                  <a:latin typeface="+mn-ea"/>
                  <a:ea typeface="+mn-ea"/>
                </a:rPr>
                <a:t>。</a:t>
              </a:r>
              <a:endParaRPr kumimoji="1" lang="en-US" altLang="ja-JP" sz="1100" u="sng">
                <a:solidFill>
                  <a:schemeClr val="tx1"/>
                </a:solidFill>
                <a:latin typeface="+mn-ea"/>
                <a:ea typeface="+mn-ea"/>
              </a:endParaRPr>
            </a:p>
            <a:p>
              <a:pPr algn="l"/>
              <a:r>
                <a:rPr kumimoji="1" lang="ja-JP" altLang="en-US" sz="1100" u="none">
                  <a:solidFill>
                    <a:schemeClr val="tx1"/>
                  </a:solidFill>
                  <a:latin typeface="+mn-ea"/>
                  <a:ea typeface="+mn-ea"/>
                </a:rPr>
                <a:t>　</a:t>
              </a:r>
              <a:r>
                <a:rPr kumimoji="1" lang="ja-JP" altLang="en-US" sz="1100" u="sng">
                  <a:solidFill>
                    <a:schemeClr val="tx1"/>
                  </a:solidFill>
                  <a:latin typeface="+mn-ea"/>
                  <a:ea typeface="+mn-ea"/>
                </a:rPr>
                <a:t>習熟昇給は、等級が高いほど昇給が多くなるように等級ごとに割り振り、</a:t>
              </a:r>
              <a:r>
                <a:rPr kumimoji="1" lang="ja-JP" altLang="ja-JP" sz="1100" u="sng">
                  <a:solidFill>
                    <a:schemeClr val="tx1"/>
                  </a:solidFill>
                  <a:effectLst/>
                  <a:latin typeface="+mn-lt"/>
                  <a:ea typeface="+mn-ea"/>
                  <a:cs typeface="+mn-cs"/>
                </a:rPr>
                <a:t>課長に昇進するとした</a:t>
              </a:r>
              <a:r>
                <a:rPr kumimoji="1" lang="ja-JP" altLang="ja-JP" sz="1100" u="sng">
                  <a:solidFill>
                    <a:srgbClr val="FF0000"/>
                  </a:solidFill>
                  <a:effectLst/>
                  <a:latin typeface="+mn-lt"/>
                  <a:ea typeface="+mn-ea"/>
                  <a:cs typeface="+mn-cs"/>
                </a:rPr>
                <a:t>モデル年齢（左表の昇進前の</a:t>
              </a:r>
              <a:r>
                <a:rPr kumimoji="1" lang="ja-JP" altLang="en-US" sz="1100" u="sng">
                  <a:solidFill>
                    <a:srgbClr val="FF0000"/>
                  </a:solidFill>
                  <a:effectLst/>
                  <a:latin typeface="+mn-lt"/>
                  <a:ea typeface="+mn-ea"/>
                  <a:cs typeface="+mn-cs"/>
                </a:rPr>
                <a:t>資格</a:t>
              </a:r>
              <a:r>
                <a:rPr kumimoji="1" lang="ja-JP" altLang="ja-JP" sz="1100" u="sng">
                  <a:solidFill>
                    <a:srgbClr val="FF0000"/>
                  </a:solidFill>
                  <a:effectLst/>
                  <a:latin typeface="+mn-lt"/>
                  <a:ea typeface="+mn-ea"/>
                  <a:cs typeface="+mn-cs"/>
                </a:rPr>
                <a:t>等級）ま</a:t>
              </a:r>
              <a:r>
                <a:rPr kumimoji="1" lang="ja-JP" altLang="en-US" sz="1100" u="sng">
                  <a:solidFill>
                    <a:srgbClr val="FF0000"/>
                  </a:solidFill>
                  <a:effectLst/>
                  <a:latin typeface="+mn-lt"/>
                  <a:ea typeface="+mn-ea"/>
                  <a:cs typeface="+mn-cs"/>
                </a:rPr>
                <a:t>での配分累計額が</a:t>
              </a:r>
              <a:r>
                <a:rPr kumimoji="1" lang="ja-JP" altLang="en-US" sz="1100" u="sng">
                  <a:solidFill>
                    <a:srgbClr val="FF0000"/>
                  </a:solidFill>
                  <a:latin typeface="+mn-ea"/>
                  <a:ea typeface="+mn-ea"/>
                </a:rPr>
                <a:t>配分</a:t>
              </a:r>
              <a:r>
                <a:rPr kumimoji="1" lang="ja-JP" altLang="ja-JP" sz="1100" u="sng">
                  <a:solidFill>
                    <a:srgbClr val="FF0000"/>
                  </a:solidFill>
                  <a:effectLst/>
                  <a:latin typeface="+mn-lt"/>
                  <a:ea typeface="+mn-ea"/>
                  <a:cs typeface="+mn-cs"/>
                </a:rPr>
                <a:t>予算の近似値</a:t>
              </a:r>
              <a:r>
                <a:rPr kumimoji="1" lang="ja-JP" altLang="en-US" sz="1100" u="sng">
                  <a:solidFill>
                    <a:srgbClr val="FF0000"/>
                  </a:solidFill>
                  <a:effectLst/>
                  <a:latin typeface="+mn-lt"/>
                  <a:ea typeface="+mn-ea"/>
                  <a:cs typeface="+mn-cs"/>
                </a:rPr>
                <a:t>となるように調整</a:t>
              </a:r>
              <a:r>
                <a:rPr kumimoji="1" lang="ja-JP" altLang="ja-JP" sz="1100" u="sng">
                  <a:solidFill>
                    <a:srgbClr val="FF0000"/>
                  </a:solidFill>
                  <a:effectLst/>
                  <a:latin typeface="+mn-lt"/>
                  <a:ea typeface="+mn-ea"/>
                  <a:cs typeface="+mn-cs"/>
                </a:rPr>
                <a:t>します。</a:t>
              </a:r>
              <a:endParaRPr kumimoji="1" lang="en-US" altLang="ja-JP" sz="1100" u="sng">
                <a:solidFill>
                  <a:srgbClr val="FF0000"/>
                </a:solidFill>
                <a:latin typeface="+mn-ea"/>
                <a:ea typeface="+mn-ea"/>
              </a:endParaRPr>
            </a:p>
            <a:p>
              <a:pPr algn="l"/>
              <a:r>
                <a:rPr kumimoji="1" lang="ja-JP" altLang="en-US" sz="1100" u="none">
                  <a:solidFill>
                    <a:schemeClr val="tx1"/>
                  </a:solidFill>
                  <a:latin typeface="+mn-ea"/>
                  <a:ea typeface="+mn-ea"/>
                </a:rPr>
                <a:t>　</a:t>
              </a:r>
              <a:r>
                <a:rPr kumimoji="1" lang="ja-JP" altLang="en-US" sz="1100" u="sng">
                  <a:solidFill>
                    <a:schemeClr val="tx1"/>
                  </a:solidFill>
                  <a:latin typeface="+mn-ea"/>
                  <a:ea typeface="+mn-ea"/>
                </a:rPr>
                <a:t>それ以降の上位等級には、下位等級の流れに沿って自社の考えで自由に額を設計します。</a:t>
              </a:r>
              <a:endParaRPr kumimoji="1" lang="en-US" altLang="ja-JP" sz="1100" u="sng">
                <a:solidFill>
                  <a:schemeClr val="tx1"/>
                </a:solidFill>
                <a:latin typeface="+mn-ea"/>
                <a:ea typeface="+mn-ea"/>
              </a:endParaRPr>
            </a:p>
            <a:p>
              <a:pPr algn="l"/>
              <a:endParaRPr kumimoji="1" lang="en-US" altLang="ja-JP" sz="1100" u="sng">
                <a:solidFill>
                  <a:schemeClr val="tx1"/>
                </a:solidFill>
                <a:latin typeface="+mn-ea"/>
                <a:ea typeface="+mn-ea"/>
              </a:endParaRPr>
            </a:p>
          </xdr:txBody>
        </xdr:sp>
        <xdr:sp macro="" textlink="">
          <xdr:nvSpPr>
            <xdr:cNvPr id="15" name="AutoShape 1">
              <a:extLst>
                <a:ext uri="{FF2B5EF4-FFF2-40B4-BE49-F238E27FC236}">
                  <a16:creationId xmlns:a16="http://schemas.microsoft.com/office/drawing/2014/main" id="{00000000-0008-0000-0500-00000F000000}"/>
                </a:ext>
              </a:extLst>
            </xdr:cNvPr>
            <xdr:cNvSpPr>
              <a:spLocks noChangeArrowheads="1"/>
            </xdr:cNvSpPr>
          </xdr:nvSpPr>
          <xdr:spPr bwMode="auto">
            <a:xfrm rot="16200000" flipH="1" flipV="1">
              <a:off x="7827072" y="5755580"/>
              <a:ext cx="224030" cy="180975"/>
            </a:xfrm>
            <a:prstGeom prst="downArrow">
              <a:avLst>
                <a:gd name="adj1" fmla="val 50000"/>
                <a:gd name="adj2" fmla="val 25001"/>
              </a:avLst>
            </a:prstGeom>
            <a:solidFill>
              <a:schemeClr val="tx2">
                <a:lumMod val="40000"/>
                <a:lumOff val="60000"/>
              </a:schemeClr>
            </a:solidFill>
            <a:ln w="9525">
              <a:solidFill>
                <a:schemeClr val="tx2">
                  <a:lumMod val="40000"/>
                  <a:lumOff val="60000"/>
                </a:schemeClr>
              </a:solidFill>
              <a:miter lim="800000"/>
              <a:headEnd/>
              <a:tailEnd/>
            </a:ln>
          </xdr:spPr>
        </xdr:sp>
        <xdr:sp macro="" textlink="">
          <xdr:nvSpPr>
            <xdr:cNvPr id="16" name="右中かっこ 15">
              <a:extLst>
                <a:ext uri="{FF2B5EF4-FFF2-40B4-BE49-F238E27FC236}">
                  <a16:creationId xmlns:a16="http://schemas.microsoft.com/office/drawing/2014/main" id="{00000000-0008-0000-0500-000010000000}"/>
                </a:ext>
              </a:extLst>
            </xdr:cNvPr>
            <xdr:cNvSpPr/>
          </xdr:nvSpPr>
          <xdr:spPr>
            <a:xfrm>
              <a:off x="7534275" y="4953000"/>
              <a:ext cx="276225" cy="1724025"/>
            </a:xfrm>
            <a:prstGeom prst="rightBrace">
              <a:avLst/>
            </a:prstGeom>
            <a:ln w="15875"/>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grpSp>
        <xdr:nvGrpSpPr>
          <xdr:cNvPr id="3" name="グループ化 2">
            <a:extLst>
              <a:ext uri="{FF2B5EF4-FFF2-40B4-BE49-F238E27FC236}">
                <a16:creationId xmlns:a16="http://schemas.microsoft.com/office/drawing/2014/main" id="{00000000-0008-0000-0500-000003000000}"/>
              </a:ext>
            </a:extLst>
          </xdr:cNvPr>
          <xdr:cNvGrpSpPr/>
        </xdr:nvGrpSpPr>
        <xdr:grpSpPr>
          <a:xfrm>
            <a:off x="5448301" y="4352924"/>
            <a:ext cx="3600450" cy="628651"/>
            <a:chOff x="5429251" y="4352924"/>
            <a:chExt cx="3600450" cy="628651"/>
          </a:xfrm>
        </xdr:grpSpPr>
        <xdr:sp macro="" textlink="">
          <xdr:nvSpPr>
            <xdr:cNvPr id="27" name="屈折矢印 26">
              <a:extLst>
                <a:ext uri="{FF2B5EF4-FFF2-40B4-BE49-F238E27FC236}">
                  <a16:creationId xmlns:a16="http://schemas.microsoft.com/office/drawing/2014/main" id="{00000000-0008-0000-0500-00001B000000}"/>
                </a:ext>
              </a:extLst>
            </xdr:cNvPr>
            <xdr:cNvSpPr/>
          </xdr:nvSpPr>
          <xdr:spPr>
            <a:xfrm flipH="1" flipV="1">
              <a:off x="5429251" y="4352924"/>
              <a:ext cx="3600450" cy="209547"/>
            </a:xfrm>
            <a:prstGeom prst="bentUpArrow">
              <a:avLst/>
            </a:prstGeom>
            <a:solidFill>
              <a:schemeClr val="tx2">
                <a:lumMod val="40000"/>
                <a:lumOff val="60000"/>
              </a:schemeClr>
            </a:solidFill>
            <a:ln>
              <a:solidFill>
                <a:schemeClr val="tx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8972550" y="4391025"/>
              <a:ext cx="57150" cy="590550"/>
            </a:xfrm>
            <a:prstGeom prst="rect">
              <a:avLst/>
            </a:prstGeom>
            <a:solidFill>
              <a:schemeClr val="tx2">
                <a:lumMod val="40000"/>
                <a:lumOff val="60000"/>
              </a:schemeClr>
            </a:solidFill>
            <a:ln>
              <a:solidFill>
                <a:schemeClr val="tx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nvGrpSpPr>
          <xdr:cNvPr id="5" name="グループ化 4">
            <a:extLst>
              <a:ext uri="{FF2B5EF4-FFF2-40B4-BE49-F238E27FC236}">
                <a16:creationId xmlns:a16="http://schemas.microsoft.com/office/drawing/2014/main" id="{00000000-0008-0000-0500-000005000000}"/>
              </a:ext>
            </a:extLst>
          </xdr:cNvPr>
          <xdr:cNvGrpSpPr/>
        </xdr:nvGrpSpPr>
        <xdr:grpSpPr>
          <a:xfrm>
            <a:off x="5619750" y="3943349"/>
            <a:ext cx="4710674" cy="1076325"/>
            <a:chOff x="5676900" y="3876674"/>
            <a:chExt cx="4710674" cy="1076325"/>
          </a:xfrm>
        </xdr:grpSpPr>
        <xdr:sp macro="" textlink="">
          <xdr:nvSpPr>
            <xdr:cNvPr id="6" name="下矢印 5">
              <a:extLst>
                <a:ext uri="{FF2B5EF4-FFF2-40B4-BE49-F238E27FC236}">
                  <a16:creationId xmlns:a16="http://schemas.microsoft.com/office/drawing/2014/main" id="{00000000-0008-0000-0500-000006000000}"/>
                </a:ext>
              </a:extLst>
            </xdr:cNvPr>
            <xdr:cNvSpPr/>
          </xdr:nvSpPr>
          <xdr:spPr>
            <a:xfrm>
              <a:off x="10258425" y="3952874"/>
              <a:ext cx="129149" cy="1000125"/>
            </a:xfrm>
            <a:prstGeom prst="downArrow">
              <a:avLst/>
            </a:prstGeom>
            <a:solidFill>
              <a:schemeClr val="tx2">
                <a:lumMod val="40000"/>
                <a:lumOff val="60000"/>
              </a:schemeClr>
            </a:solidFill>
            <a:ln>
              <a:solidFill>
                <a:schemeClr val="tx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5676900" y="3876674"/>
              <a:ext cx="4676775" cy="72000"/>
            </a:xfrm>
            <a:prstGeom prst="rect">
              <a:avLst/>
            </a:prstGeom>
            <a:solidFill>
              <a:schemeClr val="tx2">
                <a:lumMod val="40000"/>
                <a:lumOff val="60000"/>
              </a:schemeClr>
            </a:solidFill>
            <a:ln>
              <a:solidFill>
                <a:schemeClr val="tx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clientData/>
  </xdr:twoCellAnchor>
  <xdr:twoCellAnchor>
    <xdr:from>
      <xdr:col>0</xdr:col>
      <xdr:colOff>142875</xdr:colOff>
      <xdr:row>0</xdr:row>
      <xdr:rowOff>66675</xdr:rowOff>
    </xdr:from>
    <xdr:to>
      <xdr:col>2</xdr:col>
      <xdr:colOff>865156</xdr:colOff>
      <xdr:row>2</xdr:row>
      <xdr:rowOff>5715</xdr:rowOff>
    </xdr:to>
    <xdr:sp macro="" textlink="">
      <xdr:nvSpPr>
        <xdr:cNvPr id="79" name="矢印: 五方向 78">
          <a:hlinkClick xmlns:r="http://schemas.openxmlformats.org/officeDocument/2006/relationships" r:id="rId1" tooltip="メインメニューに戻る！"/>
          <a:extLst>
            <a:ext uri="{FF2B5EF4-FFF2-40B4-BE49-F238E27FC236}">
              <a16:creationId xmlns:a16="http://schemas.microsoft.com/office/drawing/2014/main" id="{789E9184-8F9C-4933-8950-129873BBFDC5}"/>
            </a:ext>
          </a:extLst>
        </xdr:cNvPr>
        <xdr:cNvSpPr/>
      </xdr:nvSpPr>
      <xdr:spPr>
        <a:xfrm flipH="1">
          <a:off x="142875" y="66675"/>
          <a:ext cx="1589056" cy="281940"/>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twoCellAnchor>
    <xdr:from>
      <xdr:col>2</xdr:col>
      <xdr:colOff>175260</xdr:colOff>
      <xdr:row>35</xdr:row>
      <xdr:rowOff>99060</xdr:rowOff>
    </xdr:from>
    <xdr:to>
      <xdr:col>11</xdr:col>
      <xdr:colOff>146751</xdr:colOff>
      <xdr:row>59</xdr:row>
      <xdr:rowOff>138430</xdr:rowOff>
    </xdr:to>
    <xdr:grpSp>
      <xdr:nvGrpSpPr>
        <xdr:cNvPr id="101" name="グループ化 77">
          <a:extLst>
            <a:ext uri="{FF2B5EF4-FFF2-40B4-BE49-F238E27FC236}">
              <a16:creationId xmlns:a16="http://schemas.microsoft.com/office/drawing/2014/main" id="{6387B870-71BD-4320-8108-A6403D6F3A78}"/>
            </a:ext>
          </a:extLst>
        </xdr:cNvPr>
        <xdr:cNvGrpSpPr>
          <a:grpSpLocks/>
        </xdr:cNvGrpSpPr>
      </xdr:nvGrpSpPr>
      <xdr:grpSpPr bwMode="auto">
        <a:xfrm>
          <a:off x="952500" y="7703820"/>
          <a:ext cx="9435531" cy="4428490"/>
          <a:chOff x="495723" y="22574251"/>
          <a:chExt cx="9906000" cy="4467225"/>
        </a:xfrm>
      </xdr:grpSpPr>
      <xdr:sp macro="" textlink="">
        <xdr:nvSpPr>
          <xdr:cNvPr id="102" name="正方形/長方形 101">
            <a:extLst>
              <a:ext uri="{FF2B5EF4-FFF2-40B4-BE49-F238E27FC236}">
                <a16:creationId xmlns:a16="http://schemas.microsoft.com/office/drawing/2014/main" id="{416C7B80-86F9-8949-B048-3E1B48399254}"/>
              </a:ext>
            </a:extLst>
          </xdr:cNvPr>
          <xdr:cNvSpPr/>
        </xdr:nvSpPr>
        <xdr:spPr>
          <a:xfrm>
            <a:off x="495723" y="22574251"/>
            <a:ext cx="9906000" cy="4467225"/>
          </a:xfrm>
          <a:prstGeom prst="rect">
            <a:avLst/>
          </a:prstGeom>
          <a:solidFill>
            <a:srgbClr val="FFF7E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nvGrpSpPr>
          <xdr:cNvPr id="103" name="グループ化 79">
            <a:extLst>
              <a:ext uri="{FF2B5EF4-FFF2-40B4-BE49-F238E27FC236}">
                <a16:creationId xmlns:a16="http://schemas.microsoft.com/office/drawing/2014/main" id="{AD8308D0-6BE6-4EC5-77F5-F8414D335071}"/>
              </a:ext>
            </a:extLst>
          </xdr:cNvPr>
          <xdr:cNvGrpSpPr>
            <a:grpSpLocks/>
          </xdr:cNvGrpSpPr>
        </xdr:nvGrpSpPr>
        <xdr:grpSpPr bwMode="auto">
          <a:xfrm>
            <a:off x="533400" y="22726650"/>
            <a:ext cx="9525000" cy="3962400"/>
            <a:chOff x="361951" y="17592675"/>
            <a:chExt cx="9525000" cy="3962400"/>
          </a:xfrm>
        </xdr:grpSpPr>
        <xdr:grpSp>
          <xdr:nvGrpSpPr>
            <xdr:cNvPr id="104" name="グループ化 31">
              <a:extLst>
                <a:ext uri="{FF2B5EF4-FFF2-40B4-BE49-F238E27FC236}">
                  <a16:creationId xmlns:a16="http://schemas.microsoft.com/office/drawing/2014/main" id="{DCD7717E-1C7A-E1D3-A56E-8739B582F3A9}"/>
                </a:ext>
              </a:extLst>
            </xdr:cNvPr>
            <xdr:cNvGrpSpPr>
              <a:grpSpLocks/>
            </xdr:cNvGrpSpPr>
          </xdr:nvGrpSpPr>
          <xdr:grpSpPr bwMode="auto">
            <a:xfrm>
              <a:off x="619126" y="17592675"/>
              <a:ext cx="9267825" cy="3962400"/>
              <a:chOff x="333375" y="4105275"/>
              <a:chExt cx="9267825" cy="3962400"/>
            </a:xfrm>
            <a:solidFill>
              <a:schemeClr val="lt1"/>
            </a:solidFill>
          </xdr:grpSpPr>
          <xdr:sp macro="" textlink="">
            <xdr:nvSpPr>
              <xdr:cNvPr id="123" name="下矢印 53">
                <a:extLst>
                  <a:ext uri="{FF2B5EF4-FFF2-40B4-BE49-F238E27FC236}">
                    <a16:creationId xmlns:a16="http://schemas.microsoft.com/office/drawing/2014/main" id="{88A3CB03-25ED-8626-BC52-26EEDBD8E2B2}"/>
                  </a:ext>
                </a:extLst>
              </xdr:cNvPr>
              <xdr:cNvSpPr/>
            </xdr:nvSpPr>
            <xdr:spPr>
              <a:xfrm>
                <a:off x="942975" y="4105275"/>
                <a:ext cx="542925" cy="342900"/>
              </a:xfrm>
              <a:prstGeom prst="downArrow">
                <a:avLst/>
              </a:prstGeom>
              <a:grp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grpSp>
            <xdr:nvGrpSpPr>
              <xdr:cNvPr id="124" name="グループ化 33">
                <a:extLst>
                  <a:ext uri="{FF2B5EF4-FFF2-40B4-BE49-F238E27FC236}">
                    <a16:creationId xmlns:a16="http://schemas.microsoft.com/office/drawing/2014/main" id="{9A1C4E07-F776-54AC-FD24-F41BB5EAA231}"/>
                  </a:ext>
                </a:extLst>
              </xdr:cNvPr>
              <xdr:cNvGrpSpPr>
                <a:grpSpLocks/>
              </xdr:cNvGrpSpPr>
            </xdr:nvGrpSpPr>
            <xdr:grpSpPr bwMode="auto">
              <a:xfrm>
                <a:off x="333375" y="4448175"/>
                <a:ext cx="8905875" cy="3429000"/>
                <a:chOff x="333375" y="4076700"/>
                <a:chExt cx="8905875" cy="3429001"/>
              </a:xfrm>
              <a:grpFill/>
            </xdr:grpSpPr>
            <xdr:grpSp>
              <xdr:nvGrpSpPr>
                <xdr:cNvPr id="131" name="グループ化 26">
                  <a:extLst>
                    <a:ext uri="{FF2B5EF4-FFF2-40B4-BE49-F238E27FC236}">
                      <a16:creationId xmlns:a16="http://schemas.microsoft.com/office/drawing/2014/main" id="{AC22A2DD-F47C-3354-364B-5227CB258895}"/>
                    </a:ext>
                  </a:extLst>
                </xdr:cNvPr>
                <xdr:cNvGrpSpPr>
                  <a:grpSpLocks/>
                </xdr:cNvGrpSpPr>
              </xdr:nvGrpSpPr>
              <xdr:grpSpPr bwMode="auto">
                <a:xfrm>
                  <a:off x="333375" y="4810125"/>
                  <a:ext cx="3295650" cy="2390776"/>
                  <a:chOff x="190500" y="4810125"/>
                  <a:chExt cx="3295650" cy="2390775"/>
                </a:xfrm>
                <a:grpFill/>
              </xdr:grpSpPr>
              <xdr:cxnSp macro="">
                <xdr:nvCxnSpPr>
                  <xdr:cNvPr id="139" name="直線コネクタ 138">
                    <a:extLst>
                      <a:ext uri="{FF2B5EF4-FFF2-40B4-BE49-F238E27FC236}">
                        <a16:creationId xmlns:a16="http://schemas.microsoft.com/office/drawing/2014/main" id="{CA39C862-8E75-29AD-B6FA-5E97CE3A0180}"/>
                      </a:ext>
                    </a:extLst>
                  </xdr:cNvPr>
                  <xdr:cNvCxnSpPr/>
                </xdr:nvCxnSpPr>
                <xdr:spPr>
                  <a:xfrm flipV="1">
                    <a:off x="190500" y="5381625"/>
                    <a:ext cx="3143250" cy="1219200"/>
                  </a:xfrm>
                  <a:prstGeom prst="line">
                    <a:avLst/>
                  </a:prstGeom>
                  <a:grpFill/>
                  <a:ln w="15875" cap="rnd">
                    <a:solidFill>
                      <a:schemeClr val="tx1"/>
                    </a:solidFill>
                    <a:headEnd type="ova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140" name="円弧 139">
                    <a:extLst>
                      <a:ext uri="{FF2B5EF4-FFF2-40B4-BE49-F238E27FC236}">
                        <a16:creationId xmlns:a16="http://schemas.microsoft.com/office/drawing/2014/main" id="{F404FC0C-B569-1344-AD79-BA3BFDA9F7DE}"/>
                      </a:ext>
                    </a:extLst>
                  </xdr:cNvPr>
                  <xdr:cNvSpPr/>
                </xdr:nvSpPr>
                <xdr:spPr>
                  <a:xfrm>
                    <a:off x="1524000" y="6086475"/>
                    <a:ext cx="123825" cy="628650"/>
                  </a:xfrm>
                  <a:prstGeom prst="arc">
                    <a:avLst/>
                  </a:prstGeom>
                  <a:grpFill/>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141" name="右中かっこ 140">
                    <a:extLst>
                      <a:ext uri="{FF2B5EF4-FFF2-40B4-BE49-F238E27FC236}">
                        <a16:creationId xmlns:a16="http://schemas.microsoft.com/office/drawing/2014/main" id="{66C26554-0F82-6214-F445-40B3A434B905}"/>
                      </a:ext>
                    </a:extLst>
                  </xdr:cNvPr>
                  <xdr:cNvSpPr/>
                </xdr:nvSpPr>
                <xdr:spPr>
                  <a:xfrm>
                    <a:off x="3419475" y="5419725"/>
                    <a:ext cx="66675" cy="1781175"/>
                  </a:xfrm>
                  <a:prstGeom prst="rightBrace">
                    <a:avLst/>
                  </a:prstGeom>
                  <a:grp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142" name="右中かっこ 141">
                    <a:extLst>
                      <a:ext uri="{FF2B5EF4-FFF2-40B4-BE49-F238E27FC236}">
                        <a16:creationId xmlns:a16="http://schemas.microsoft.com/office/drawing/2014/main" id="{429FB575-2FF3-9084-1EFC-9011CDE84F6E}"/>
                      </a:ext>
                    </a:extLst>
                  </xdr:cNvPr>
                  <xdr:cNvSpPr/>
                </xdr:nvSpPr>
                <xdr:spPr>
                  <a:xfrm>
                    <a:off x="3419475" y="4829175"/>
                    <a:ext cx="47625" cy="466725"/>
                  </a:xfrm>
                  <a:prstGeom prst="rightBrace">
                    <a:avLst/>
                  </a:prstGeom>
                  <a:grp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xnSp macro="">
                <xdr:nvCxnSpPr>
                  <xdr:cNvPr id="143" name="直線コネクタ 142">
                    <a:extLst>
                      <a:ext uri="{FF2B5EF4-FFF2-40B4-BE49-F238E27FC236}">
                        <a16:creationId xmlns:a16="http://schemas.microsoft.com/office/drawing/2014/main" id="{89E87B91-9622-13E6-D5DD-249080BE76A1}"/>
                      </a:ext>
                    </a:extLst>
                  </xdr:cNvPr>
                  <xdr:cNvCxnSpPr/>
                </xdr:nvCxnSpPr>
                <xdr:spPr>
                  <a:xfrm rot="5400000">
                    <a:off x="3057525" y="5095875"/>
                    <a:ext cx="571500" cy="0"/>
                  </a:xfrm>
                  <a:prstGeom prst="line">
                    <a:avLst/>
                  </a:prstGeom>
                  <a:grpFill/>
                  <a:ln w="15875">
                    <a:solidFill>
                      <a:schemeClr val="tx1"/>
                    </a:solidFill>
                    <a:headEnd type="oval"/>
                    <a:tailEnd type="oval"/>
                  </a:ln>
                </xdr:spPr>
                <xdr:style>
                  <a:lnRef idx="1">
                    <a:schemeClr val="accent1"/>
                  </a:lnRef>
                  <a:fillRef idx="0">
                    <a:schemeClr val="accent1"/>
                  </a:fillRef>
                  <a:effectRef idx="0">
                    <a:schemeClr val="accent1"/>
                  </a:effectRef>
                  <a:fontRef idx="minor">
                    <a:schemeClr val="tx1"/>
                  </a:fontRef>
                </xdr:style>
              </xdr:cxnSp>
            </xdr:grpSp>
            <xdr:grpSp>
              <xdr:nvGrpSpPr>
                <xdr:cNvPr id="132" name="グループ化 25">
                  <a:extLst>
                    <a:ext uri="{FF2B5EF4-FFF2-40B4-BE49-F238E27FC236}">
                      <a16:creationId xmlns:a16="http://schemas.microsoft.com/office/drawing/2014/main" id="{E7BB94CB-491A-93E5-9C13-987C94ED2B40}"/>
                    </a:ext>
                  </a:extLst>
                </xdr:cNvPr>
                <xdr:cNvGrpSpPr/>
              </xdr:nvGrpSpPr>
              <xdr:grpSpPr>
                <a:xfrm>
                  <a:off x="4610100" y="4076700"/>
                  <a:ext cx="4629150" cy="3429001"/>
                  <a:chOff x="4467225" y="4076700"/>
                  <a:chExt cx="4629150" cy="3429001"/>
                </a:xfrm>
                <a:grpFill/>
              </xdr:grpSpPr>
              <xdr:cxnSp macro="">
                <xdr:nvCxnSpPr>
                  <xdr:cNvPr id="133" name="直線コネクタ 132">
                    <a:extLst>
                      <a:ext uri="{FF2B5EF4-FFF2-40B4-BE49-F238E27FC236}">
                        <a16:creationId xmlns:a16="http://schemas.microsoft.com/office/drawing/2014/main" id="{319F9582-03D4-11C8-8CD8-D37095A7659C}"/>
                      </a:ext>
                    </a:extLst>
                  </xdr:cNvPr>
                  <xdr:cNvCxnSpPr/>
                </xdr:nvCxnSpPr>
                <xdr:spPr>
                  <a:xfrm>
                    <a:off x="4467225" y="7258051"/>
                    <a:ext cx="4629150" cy="9525"/>
                  </a:xfrm>
                  <a:prstGeom prst="line">
                    <a:avLst/>
                  </a:prstGeom>
                  <a:grpFill/>
                  <a:ln w="158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4" name="直線コネクタ 133">
                    <a:extLst>
                      <a:ext uri="{FF2B5EF4-FFF2-40B4-BE49-F238E27FC236}">
                        <a16:creationId xmlns:a16="http://schemas.microsoft.com/office/drawing/2014/main" id="{590352D1-3B2F-CA58-B796-366230B2E006}"/>
                      </a:ext>
                    </a:extLst>
                  </xdr:cNvPr>
                  <xdr:cNvCxnSpPr/>
                </xdr:nvCxnSpPr>
                <xdr:spPr>
                  <a:xfrm flipV="1">
                    <a:off x="4476750" y="4076700"/>
                    <a:ext cx="3609975" cy="3162301"/>
                  </a:xfrm>
                  <a:prstGeom prst="line">
                    <a:avLst/>
                  </a:prstGeom>
                  <a:grpFill/>
                  <a:ln w="15875">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35" name="円弧 134">
                    <a:extLst>
                      <a:ext uri="{FF2B5EF4-FFF2-40B4-BE49-F238E27FC236}">
                        <a16:creationId xmlns:a16="http://schemas.microsoft.com/office/drawing/2014/main" id="{798706C0-529F-3983-4A4B-31C387A1AD06}"/>
                      </a:ext>
                    </a:extLst>
                  </xdr:cNvPr>
                  <xdr:cNvSpPr/>
                </xdr:nvSpPr>
                <xdr:spPr>
                  <a:xfrm>
                    <a:off x="5343525" y="6238876"/>
                    <a:ext cx="590550" cy="1266825"/>
                  </a:xfrm>
                  <a:prstGeom prst="arc">
                    <a:avLst>
                      <a:gd name="adj1" fmla="val 16082185"/>
                      <a:gd name="adj2" fmla="val 3596867"/>
                    </a:avLst>
                  </a:prstGeom>
                  <a:grpFill/>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xnSp macro="">
                <xdr:nvCxnSpPr>
                  <xdr:cNvPr id="136" name="直線コネクタ 135">
                    <a:extLst>
                      <a:ext uri="{FF2B5EF4-FFF2-40B4-BE49-F238E27FC236}">
                        <a16:creationId xmlns:a16="http://schemas.microsoft.com/office/drawing/2014/main" id="{3E9F57BE-1504-5486-E5D6-33DDDD86ADC2}"/>
                      </a:ext>
                    </a:extLst>
                  </xdr:cNvPr>
                  <xdr:cNvCxnSpPr/>
                </xdr:nvCxnSpPr>
                <xdr:spPr>
                  <a:xfrm flipV="1">
                    <a:off x="5934075" y="5162550"/>
                    <a:ext cx="2714625" cy="1543050"/>
                  </a:xfrm>
                  <a:prstGeom prst="line">
                    <a:avLst/>
                  </a:prstGeom>
                  <a:grpFill/>
                  <a:ln w="15875">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37" name="円弧 136">
                    <a:extLst>
                      <a:ext uri="{FF2B5EF4-FFF2-40B4-BE49-F238E27FC236}">
                        <a16:creationId xmlns:a16="http://schemas.microsoft.com/office/drawing/2014/main" id="{86F993EA-B760-CA26-8946-783773351AFF}"/>
                      </a:ext>
                    </a:extLst>
                  </xdr:cNvPr>
                  <xdr:cNvSpPr/>
                </xdr:nvSpPr>
                <xdr:spPr>
                  <a:xfrm>
                    <a:off x="6543675" y="6172201"/>
                    <a:ext cx="742950" cy="1333500"/>
                  </a:xfrm>
                  <a:prstGeom prst="arc">
                    <a:avLst>
                      <a:gd name="adj1" fmla="val 16082185"/>
                      <a:gd name="adj2" fmla="val 3423176"/>
                    </a:avLst>
                  </a:prstGeom>
                  <a:grpFill/>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xnSp macro="">
                <xdr:nvCxnSpPr>
                  <xdr:cNvPr id="138" name="直線コネクタ 137">
                    <a:extLst>
                      <a:ext uri="{FF2B5EF4-FFF2-40B4-BE49-F238E27FC236}">
                        <a16:creationId xmlns:a16="http://schemas.microsoft.com/office/drawing/2014/main" id="{1FB3D5CC-FB0D-9826-6D66-FD1F2ECFD365}"/>
                      </a:ext>
                    </a:extLst>
                  </xdr:cNvPr>
                  <xdr:cNvCxnSpPr/>
                </xdr:nvCxnSpPr>
                <xdr:spPr>
                  <a:xfrm flipV="1">
                    <a:off x="7277100" y="6172201"/>
                    <a:ext cx="1695450" cy="581025"/>
                  </a:xfrm>
                  <a:prstGeom prst="line">
                    <a:avLst/>
                  </a:prstGeom>
                  <a:grpFill/>
                  <a:ln w="15875">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25" name="下矢印 55">
                <a:extLst>
                  <a:ext uri="{FF2B5EF4-FFF2-40B4-BE49-F238E27FC236}">
                    <a16:creationId xmlns:a16="http://schemas.microsoft.com/office/drawing/2014/main" id="{15F103A2-6727-2A7D-422E-3CDF420011A0}"/>
                  </a:ext>
                </a:extLst>
              </xdr:cNvPr>
              <xdr:cNvSpPr/>
            </xdr:nvSpPr>
            <xdr:spPr>
              <a:xfrm>
                <a:off x="5734050" y="4105275"/>
                <a:ext cx="542925" cy="381000"/>
              </a:xfrm>
              <a:prstGeom prst="downArrow">
                <a:avLst/>
              </a:prstGeom>
              <a:grp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xnSp macro="">
            <xdr:nvCxnSpPr>
              <xdr:cNvPr id="126" name="直線コネクタ 125">
                <a:extLst>
                  <a:ext uri="{FF2B5EF4-FFF2-40B4-BE49-F238E27FC236}">
                    <a16:creationId xmlns:a16="http://schemas.microsoft.com/office/drawing/2014/main" id="{BA00243A-1A7E-0290-43C4-5E9231DD96F6}"/>
                  </a:ext>
                </a:extLst>
              </xdr:cNvPr>
              <xdr:cNvCxnSpPr/>
            </xdr:nvCxnSpPr>
            <xdr:spPr>
              <a:xfrm rot="5400000">
                <a:off x="2562225" y="6105525"/>
                <a:ext cx="3905250" cy="19050"/>
              </a:xfrm>
              <a:prstGeom prst="line">
                <a:avLst/>
              </a:prstGeom>
              <a:grpFill/>
              <a:ln>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sp macro="" textlink="">
            <xdr:nvSpPr>
              <xdr:cNvPr id="127" name="テキスト ボックス 126">
                <a:extLst>
                  <a:ext uri="{FF2B5EF4-FFF2-40B4-BE49-F238E27FC236}">
                    <a16:creationId xmlns:a16="http://schemas.microsoft.com/office/drawing/2014/main" id="{F2173D0A-F01A-2886-41E6-96C5E0248D6C}"/>
                  </a:ext>
                </a:extLst>
              </xdr:cNvPr>
              <xdr:cNvSpPr txBox="1"/>
            </xdr:nvSpPr>
            <xdr:spPr>
              <a:xfrm>
                <a:off x="6991350" y="5572125"/>
                <a:ext cx="809625" cy="495300"/>
              </a:xfrm>
              <a:prstGeom prst="rect">
                <a:avLst/>
              </a:prstGeom>
              <a:grp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配分目安</a:t>
                </a:r>
                <a:endParaRPr kumimoji="1" lang="en-US" altLang="ja-JP" sz="1100"/>
              </a:p>
              <a:p>
                <a:r>
                  <a:rPr kumimoji="1" lang="ja-JP" altLang="en-US" sz="1100"/>
                  <a:t>　　１</a:t>
                </a:r>
                <a:r>
                  <a:rPr kumimoji="1" lang="en-US" altLang="ja-JP" sz="1100"/>
                  <a:t>/</a:t>
                </a:r>
                <a:r>
                  <a:rPr kumimoji="1" lang="ja-JP" altLang="en-US" sz="1100"/>
                  <a:t>３</a:t>
                </a:r>
              </a:p>
            </xdr:txBody>
          </xdr:sp>
          <xdr:sp macro="" textlink="">
            <xdr:nvSpPr>
              <xdr:cNvPr id="128" name="テキスト ボックス 127">
                <a:extLst>
                  <a:ext uri="{FF2B5EF4-FFF2-40B4-BE49-F238E27FC236}">
                    <a16:creationId xmlns:a16="http://schemas.microsoft.com/office/drawing/2014/main" id="{34412C12-D70B-2921-9845-53AE0007B4F1}"/>
                  </a:ext>
                </a:extLst>
              </xdr:cNvPr>
              <xdr:cNvSpPr txBox="1"/>
            </xdr:nvSpPr>
            <xdr:spPr>
              <a:xfrm>
                <a:off x="8791575" y="6686550"/>
                <a:ext cx="809625" cy="495300"/>
              </a:xfrm>
              <a:prstGeom prst="rect">
                <a:avLst/>
              </a:prstGeom>
              <a:grp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配分目安</a:t>
                </a:r>
                <a:endParaRPr kumimoji="1" lang="en-US" altLang="ja-JP" sz="1100"/>
              </a:p>
              <a:p>
                <a:r>
                  <a:rPr kumimoji="1" lang="ja-JP" altLang="en-US" sz="1100"/>
                  <a:t>　　２</a:t>
                </a:r>
                <a:r>
                  <a:rPr kumimoji="1" lang="en-US" altLang="ja-JP" sz="1100"/>
                  <a:t>/</a:t>
                </a:r>
                <a:r>
                  <a:rPr kumimoji="1" lang="ja-JP" altLang="en-US" sz="1100"/>
                  <a:t>３</a:t>
                </a:r>
              </a:p>
            </xdr:txBody>
          </xdr:sp>
          <xdr:sp macro="" textlink="">
            <xdr:nvSpPr>
              <xdr:cNvPr id="129" name="テキスト ボックス 128">
                <a:extLst>
                  <a:ext uri="{FF2B5EF4-FFF2-40B4-BE49-F238E27FC236}">
                    <a16:creationId xmlns:a16="http://schemas.microsoft.com/office/drawing/2014/main" id="{7BAA5E0E-AA37-3681-E6C0-64EEB9F05BE1}"/>
                  </a:ext>
                </a:extLst>
              </xdr:cNvPr>
              <xdr:cNvSpPr txBox="1"/>
            </xdr:nvSpPr>
            <xdr:spPr>
              <a:xfrm>
                <a:off x="8248650" y="5934075"/>
                <a:ext cx="809625" cy="495300"/>
              </a:xfrm>
              <a:prstGeom prst="rect">
                <a:avLst/>
              </a:prstGeom>
              <a:grp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配分目安</a:t>
                </a:r>
                <a:endParaRPr kumimoji="1" lang="en-US" altLang="ja-JP" sz="1100"/>
              </a:p>
              <a:p>
                <a:r>
                  <a:rPr kumimoji="1" lang="ja-JP" altLang="en-US" sz="1100"/>
                  <a:t>　　１</a:t>
                </a:r>
                <a:r>
                  <a:rPr kumimoji="1" lang="en-US" altLang="ja-JP" sz="1100"/>
                  <a:t>/</a:t>
                </a:r>
                <a:r>
                  <a:rPr kumimoji="1" lang="ja-JP" altLang="en-US" sz="1100"/>
                  <a:t>３</a:t>
                </a:r>
              </a:p>
            </xdr:txBody>
          </xdr:sp>
          <xdr:sp macro="" textlink="">
            <xdr:nvSpPr>
              <xdr:cNvPr id="130" name="テキスト ボックス 129">
                <a:extLst>
                  <a:ext uri="{FF2B5EF4-FFF2-40B4-BE49-F238E27FC236}">
                    <a16:creationId xmlns:a16="http://schemas.microsoft.com/office/drawing/2014/main" id="{9A5687F2-D007-5BB7-6AD7-0A24F23A8184}"/>
                  </a:ext>
                </a:extLst>
              </xdr:cNvPr>
              <xdr:cNvSpPr txBox="1"/>
            </xdr:nvSpPr>
            <xdr:spPr>
              <a:xfrm>
                <a:off x="6496050" y="6696075"/>
                <a:ext cx="809625" cy="495300"/>
              </a:xfrm>
              <a:prstGeom prst="rect">
                <a:avLst/>
              </a:prstGeom>
              <a:grp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配分目安</a:t>
                </a:r>
                <a:endParaRPr kumimoji="1" lang="en-US" altLang="ja-JP" sz="1100"/>
              </a:p>
              <a:p>
                <a:r>
                  <a:rPr kumimoji="1" lang="ja-JP" altLang="en-US" sz="1100"/>
                  <a:t>　　２</a:t>
                </a:r>
                <a:r>
                  <a:rPr kumimoji="1" lang="en-US" altLang="ja-JP" sz="1100"/>
                  <a:t>/</a:t>
                </a:r>
                <a:r>
                  <a:rPr kumimoji="1" lang="ja-JP" altLang="en-US" sz="1100"/>
                  <a:t>３</a:t>
                </a:r>
              </a:p>
            </xdr:txBody>
          </xdr:sp>
        </xdr:grpSp>
        <xdr:cxnSp macro="">
          <xdr:nvCxnSpPr>
            <xdr:cNvPr id="105" name="直線コネクタ 104">
              <a:extLst>
                <a:ext uri="{FF2B5EF4-FFF2-40B4-BE49-F238E27FC236}">
                  <a16:creationId xmlns:a16="http://schemas.microsoft.com/office/drawing/2014/main" id="{A98AD577-5673-A2F7-4BFD-F853AA0600F7}"/>
                </a:ext>
              </a:extLst>
            </xdr:cNvPr>
            <xdr:cNvCxnSpPr/>
          </xdr:nvCxnSpPr>
          <xdr:spPr>
            <a:xfrm>
              <a:off x="3771901" y="19240500"/>
              <a:ext cx="0" cy="1876425"/>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106" name="直線コネクタ 105">
              <a:extLst>
                <a:ext uri="{FF2B5EF4-FFF2-40B4-BE49-F238E27FC236}">
                  <a16:creationId xmlns:a16="http://schemas.microsoft.com/office/drawing/2014/main" id="{0643F333-DD1B-90C3-98F5-7290E1127A90}"/>
                </a:ext>
              </a:extLst>
            </xdr:cNvPr>
            <xdr:cNvCxnSpPr/>
          </xdr:nvCxnSpPr>
          <xdr:spPr>
            <a:xfrm flipH="1">
              <a:off x="628651" y="21097875"/>
              <a:ext cx="3162300" cy="9525"/>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107" name="直線コネクタ 106">
              <a:extLst>
                <a:ext uri="{FF2B5EF4-FFF2-40B4-BE49-F238E27FC236}">
                  <a16:creationId xmlns:a16="http://schemas.microsoft.com/office/drawing/2014/main" id="{DF7A0C44-95FF-9DB8-C7B1-748DD598D088}"/>
                </a:ext>
              </a:extLst>
            </xdr:cNvPr>
            <xdr:cNvCxnSpPr/>
          </xdr:nvCxnSpPr>
          <xdr:spPr>
            <a:xfrm>
              <a:off x="619126" y="20459700"/>
              <a:ext cx="9525" cy="657225"/>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108" name="直線コネクタ 107">
              <a:extLst>
                <a:ext uri="{FF2B5EF4-FFF2-40B4-BE49-F238E27FC236}">
                  <a16:creationId xmlns:a16="http://schemas.microsoft.com/office/drawing/2014/main" id="{938979E3-7E44-B385-76EA-6E4552A00979}"/>
                </a:ext>
              </a:extLst>
            </xdr:cNvPr>
            <xdr:cNvCxnSpPr/>
          </xdr:nvCxnSpPr>
          <xdr:spPr>
            <a:xfrm flipH="1">
              <a:off x="619126" y="20450175"/>
              <a:ext cx="3162300" cy="9525"/>
            </a:xfrm>
            <a:prstGeom prst="line">
              <a:avLst/>
            </a:prstGeom>
            <a:ln w="12700"/>
          </xdr:spPr>
          <xdr:style>
            <a:lnRef idx="1">
              <a:schemeClr val="dk1"/>
            </a:lnRef>
            <a:fillRef idx="0">
              <a:schemeClr val="dk1"/>
            </a:fillRef>
            <a:effectRef idx="0">
              <a:schemeClr val="dk1"/>
            </a:effectRef>
            <a:fontRef idx="minor">
              <a:schemeClr val="tx1"/>
            </a:fontRef>
          </xdr:style>
        </xdr:cxnSp>
        <xdr:sp macro="" textlink="">
          <xdr:nvSpPr>
            <xdr:cNvPr id="109" name="テキスト ボックス 108">
              <a:extLst>
                <a:ext uri="{FF2B5EF4-FFF2-40B4-BE49-F238E27FC236}">
                  <a16:creationId xmlns:a16="http://schemas.microsoft.com/office/drawing/2014/main" id="{13C16A19-0289-9016-419D-C1DA12F1C130}"/>
                </a:ext>
              </a:extLst>
            </xdr:cNvPr>
            <xdr:cNvSpPr txBox="1"/>
          </xdr:nvSpPr>
          <xdr:spPr>
            <a:xfrm>
              <a:off x="1857376" y="20212050"/>
              <a:ext cx="1764277"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ゴシック" pitchFamily="49" charset="-128"/>
                  <a:ea typeface="ＭＳ ゴシック" pitchFamily="49" charset="-128"/>
                </a:rPr>
                <a:t>基本給ピッチ </a:t>
              </a:r>
              <a:r>
                <a:rPr kumimoji="1" lang="en-US" altLang="ja-JP" sz="1200" b="1">
                  <a:latin typeface="ＭＳ ゴシック" pitchFamily="49" charset="-128"/>
                  <a:ea typeface="ＭＳ ゴシック" pitchFamily="49" charset="-128"/>
                </a:rPr>
                <a:t>6800</a:t>
              </a:r>
              <a:r>
                <a:rPr kumimoji="1" lang="ja-JP" altLang="en-US" sz="1100" b="1">
                  <a:latin typeface="ＭＳ ゴシック" pitchFamily="49" charset="-128"/>
                  <a:ea typeface="ＭＳ ゴシック" pitchFamily="49" charset="-128"/>
                </a:rPr>
                <a:t>円</a:t>
              </a:r>
            </a:p>
          </xdr:txBody>
        </xdr:sp>
        <xdr:sp macro="" textlink="">
          <xdr:nvSpPr>
            <xdr:cNvPr id="110" name="テキスト ボックス 109">
              <a:extLst>
                <a:ext uri="{FF2B5EF4-FFF2-40B4-BE49-F238E27FC236}">
                  <a16:creationId xmlns:a16="http://schemas.microsoft.com/office/drawing/2014/main" id="{11A821ED-EAAB-7289-BABD-63DDE6E85B5E}"/>
                </a:ext>
              </a:extLst>
            </xdr:cNvPr>
            <xdr:cNvSpPr txBox="1"/>
          </xdr:nvSpPr>
          <xdr:spPr>
            <a:xfrm>
              <a:off x="361951" y="19859625"/>
              <a:ext cx="1085850"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b="1">
                  <a:latin typeface="ＭＳ ゴシック" pitchFamily="49" charset="-128"/>
                  <a:ea typeface="ＭＳ ゴシック" pitchFamily="49" charset="-128"/>
                </a:rPr>
                <a:t>初任基本給</a:t>
              </a:r>
              <a:endParaRPr kumimoji="1" lang="en-US" altLang="ja-JP" sz="1100" b="1">
                <a:latin typeface="ＭＳ ゴシック" pitchFamily="49" charset="-128"/>
                <a:ea typeface="ＭＳ ゴシック" pitchFamily="49" charset="-128"/>
              </a:endParaRPr>
            </a:p>
            <a:p>
              <a:pPr>
                <a:lnSpc>
                  <a:spcPts val="1400"/>
                </a:lnSpc>
              </a:pPr>
              <a:r>
                <a:rPr kumimoji="1" lang="en-US" altLang="ja-JP" sz="1200" b="1">
                  <a:latin typeface="ＭＳ ゴシック" pitchFamily="49" charset="-128"/>
                  <a:ea typeface="ＭＳ ゴシック" pitchFamily="49" charset="-128"/>
                </a:rPr>
                <a:t>212000</a:t>
              </a:r>
              <a:r>
                <a:rPr kumimoji="1" lang="ja-JP" altLang="en-US" sz="1100" b="1">
                  <a:latin typeface="ＭＳ ゴシック" pitchFamily="49" charset="-128"/>
                  <a:ea typeface="ＭＳ ゴシック" pitchFamily="49" charset="-128"/>
                </a:rPr>
                <a:t>円</a:t>
              </a:r>
            </a:p>
          </xdr:txBody>
        </xdr:sp>
        <xdr:sp macro="" textlink="">
          <xdr:nvSpPr>
            <xdr:cNvPr id="111" name="テキスト ボックス 110">
              <a:extLst>
                <a:ext uri="{FF2B5EF4-FFF2-40B4-BE49-F238E27FC236}">
                  <a16:creationId xmlns:a16="http://schemas.microsoft.com/office/drawing/2014/main" id="{5DE90624-603A-C0A3-5CCD-7F02A0ABB0B9}"/>
                </a:ext>
              </a:extLst>
            </xdr:cNvPr>
            <xdr:cNvSpPr txBox="1"/>
          </xdr:nvSpPr>
          <xdr:spPr>
            <a:xfrm>
              <a:off x="438151" y="21078825"/>
              <a:ext cx="40767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b="1"/>
                <a:t>１８歳　　　　　　　　　　　　　　　　　　　　　　　　　　３７歳（標準課長）</a:t>
              </a:r>
            </a:p>
          </xdr:txBody>
        </xdr:sp>
        <xdr:sp macro="" textlink="">
          <xdr:nvSpPr>
            <xdr:cNvPr id="112" name="テキスト ボックス 111">
              <a:extLst>
                <a:ext uri="{FF2B5EF4-FFF2-40B4-BE49-F238E27FC236}">
                  <a16:creationId xmlns:a16="http://schemas.microsoft.com/office/drawing/2014/main" id="{40E40292-B430-9722-5F18-CE6A28DB7878}"/>
                </a:ext>
              </a:extLst>
            </xdr:cNvPr>
            <xdr:cNvSpPr txBox="1"/>
          </xdr:nvSpPr>
          <xdr:spPr>
            <a:xfrm>
              <a:off x="3905251" y="19088100"/>
              <a:ext cx="800100"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b="1">
                  <a:latin typeface="ＭＳ ゴシック" pitchFamily="49" charset="-128"/>
                  <a:ea typeface="ＭＳ ゴシック" pitchFamily="49" charset="-128"/>
                </a:rPr>
                <a:t>基本給</a:t>
              </a:r>
              <a:endParaRPr kumimoji="1" lang="en-US" altLang="ja-JP" sz="1100" b="1">
                <a:latin typeface="ＭＳ ゴシック" pitchFamily="49" charset="-128"/>
                <a:ea typeface="ＭＳ ゴシック" pitchFamily="49" charset="-128"/>
              </a:endParaRPr>
            </a:p>
            <a:p>
              <a:pPr>
                <a:lnSpc>
                  <a:spcPts val="1400"/>
                </a:lnSpc>
              </a:pPr>
              <a:r>
                <a:rPr kumimoji="1" lang="en-US" altLang="ja-JP" sz="1200" b="1">
                  <a:latin typeface="ＭＳ ゴシック" pitchFamily="49" charset="-128"/>
                  <a:ea typeface="ＭＳ ゴシック" pitchFamily="49" charset="-128"/>
                </a:rPr>
                <a:t>340000</a:t>
              </a:r>
              <a:r>
                <a:rPr kumimoji="1" lang="ja-JP" altLang="en-US" sz="1100" b="1">
                  <a:latin typeface="ＭＳ ゴシック" pitchFamily="49" charset="-128"/>
                  <a:ea typeface="ＭＳ ゴシック" pitchFamily="49" charset="-128"/>
                </a:rPr>
                <a:t>円</a:t>
              </a:r>
            </a:p>
          </xdr:txBody>
        </xdr:sp>
        <xdr:sp macro="" textlink="">
          <xdr:nvSpPr>
            <xdr:cNvPr id="113" name="テキスト ボックス 112">
              <a:extLst>
                <a:ext uri="{FF2B5EF4-FFF2-40B4-BE49-F238E27FC236}">
                  <a16:creationId xmlns:a16="http://schemas.microsoft.com/office/drawing/2014/main" id="{A2A35CAE-0162-F70C-A71B-0590D68C71D1}"/>
                </a:ext>
              </a:extLst>
            </xdr:cNvPr>
            <xdr:cNvSpPr txBox="1"/>
          </xdr:nvSpPr>
          <xdr:spPr>
            <a:xfrm>
              <a:off x="3419476" y="18335625"/>
              <a:ext cx="9429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latin typeface="ＭＳ ゴシック" pitchFamily="49" charset="-128"/>
                  <a:ea typeface="ＭＳ ゴシック" pitchFamily="49" charset="-128"/>
                </a:rPr>
                <a:t>410000</a:t>
              </a:r>
              <a:r>
                <a:rPr kumimoji="1" lang="ja-JP" altLang="en-US" sz="1100" b="1">
                  <a:latin typeface="ＭＳ ゴシック" pitchFamily="49" charset="-128"/>
                  <a:ea typeface="ＭＳ ゴシック" pitchFamily="49" charset="-128"/>
                </a:rPr>
                <a:t>円</a:t>
              </a:r>
            </a:p>
          </xdr:txBody>
        </xdr:sp>
        <xdr:sp macro="" textlink="">
          <xdr:nvSpPr>
            <xdr:cNvPr id="114" name="テキスト ボックス 113">
              <a:extLst>
                <a:ext uri="{FF2B5EF4-FFF2-40B4-BE49-F238E27FC236}">
                  <a16:creationId xmlns:a16="http://schemas.microsoft.com/office/drawing/2014/main" id="{968DF2B9-8AFC-4AC5-B106-9EEEE869EB37}"/>
                </a:ext>
              </a:extLst>
            </xdr:cNvPr>
            <xdr:cNvSpPr txBox="1"/>
          </xdr:nvSpPr>
          <xdr:spPr>
            <a:xfrm>
              <a:off x="3914776" y="18649950"/>
              <a:ext cx="76200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b="1">
                  <a:latin typeface="ＭＳ ゴシック" pitchFamily="49" charset="-128"/>
                  <a:ea typeface="ＭＳ ゴシック" pitchFamily="49" charset="-128"/>
                </a:rPr>
                <a:t>諸手当 </a:t>
              </a:r>
              <a:endParaRPr kumimoji="1" lang="en-US" altLang="ja-JP" sz="1100" b="1">
                <a:latin typeface="ＭＳ ゴシック" pitchFamily="49" charset="-128"/>
                <a:ea typeface="ＭＳ ゴシック" pitchFamily="49" charset="-128"/>
              </a:endParaRPr>
            </a:p>
            <a:p>
              <a:pPr>
                <a:lnSpc>
                  <a:spcPts val="1400"/>
                </a:lnSpc>
              </a:pPr>
              <a:r>
                <a:rPr kumimoji="1" lang="en-US" altLang="ja-JP" sz="1200" b="1">
                  <a:latin typeface="ＭＳ ゴシック" pitchFamily="49" charset="-128"/>
                  <a:ea typeface="ＭＳ ゴシック" pitchFamily="49" charset="-128"/>
                </a:rPr>
                <a:t>70000</a:t>
              </a:r>
              <a:r>
                <a:rPr kumimoji="1" lang="ja-JP" altLang="en-US" sz="1100" b="1">
                  <a:latin typeface="ＭＳ ゴシック" pitchFamily="49" charset="-128"/>
                  <a:ea typeface="ＭＳ ゴシック" pitchFamily="49" charset="-128"/>
                </a:rPr>
                <a:t>円</a:t>
              </a:r>
            </a:p>
          </xdr:txBody>
        </xdr:sp>
        <xdr:sp macro="" textlink="">
          <xdr:nvSpPr>
            <xdr:cNvPr id="115" name="テキスト ボックス 114">
              <a:extLst>
                <a:ext uri="{FF2B5EF4-FFF2-40B4-BE49-F238E27FC236}">
                  <a16:creationId xmlns:a16="http://schemas.microsoft.com/office/drawing/2014/main" id="{4AC88AB1-F405-3E06-BCE3-E29C0E699236}"/>
                </a:ext>
              </a:extLst>
            </xdr:cNvPr>
            <xdr:cNvSpPr txBox="1"/>
          </xdr:nvSpPr>
          <xdr:spPr>
            <a:xfrm>
              <a:off x="5343526" y="20593050"/>
              <a:ext cx="107632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b="1">
                  <a:latin typeface="ＭＳ ゴシック" pitchFamily="49" charset="-128"/>
                  <a:ea typeface="ＭＳ ゴシック" pitchFamily="49" charset="-128"/>
                </a:rPr>
                <a:t>基本給ピッチ</a:t>
              </a:r>
              <a:endParaRPr kumimoji="1" lang="en-US" altLang="ja-JP" sz="1100" b="1">
                <a:latin typeface="ＭＳ ゴシック" pitchFamily="49" charset="-128"/>
                <a:ea typeface="ＭＳ ゴシック" pitchFamily="49" charset="-128"/>
              </a:endParaRPr>
            </a:p>
            <a:p>
              <a:pPr>
                <a:lnSpc>
                  <a:spcPts val="1400"/>
                </a:lnSpc>
              </a:pPr>
              <a:r>
                <a:rPr kumimoji="1" lang="en-US" altLang="ja-JP" sz="1200" b="1">
                  <a:latin typeface="ＭＳ ゴシック" pitchFamily="49" charset="-128"/>
                  <a:ea typeface="ＭＳ ゴシック" pitchFamily="49" charset="-128"/>
                </a:rPr>
                <a:t>6800</a:t>
              </a:r>
              <a:r>
                <a:rPr kumimoji="1" lang="ja-JP" altLang="en-US" sz="1100" b="1">
                  <a:latin typeface="ＭＳ ゴシック" pitchFamily="49" charset="-128"/>
                  <a:ea typeface="ＭＳ ゴシック" pitchFamily="49" charset="-128"/>
                </a:rPr>
                <a:t>円</a:t>
              </a:r>
            </a:p>
          </xdr:txBody>
        </xdr:sp>
        <xdr:sp macro="" textlink="">
          <xdr:nvSpPr>
            <xdr:cNvPr id="116" name="テキスト ボックス 115">
              <a:extLst>
                <a:ext uri="{FF2B5EF4-FFF2-40B4-BE49-F238E27FC236}">
                  <a16:creationId xmlns:a16="http://schemas.microsoft.com/office/drawing/2014/main" id="{7C7C556E-84BE-E035-3F7B-C8C42ADACD4D}"/>
                </a:ext>
              </a:extLst>
            </xdr:cNvPr>
            <xdr:cNvSpPr txBox="1"/>
          </xdr:nvSpPr>
          <xdr:spPr>
            <a:xfrm>
              <a:off x="6391276" y="19707225"/>
              <a:ext cx="12192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ゴシック" pitchFamily="49" charset="-128"/>
                  <a:ea typeface="ＭＳ ゴシック" pitchFamily="49" charset="-128"/>
                </a:rPr>
                <a:t>年齢給 </a:t>
              </a:r>
              <a:r>
                <a:rPr kumimoji="1" lang="en-US" altLang="ja-JP" sz="1200" b="1">
                  <a:latin typeface="ＭＳ ゴシック" pitchFamily="49" charset="-128"/>
                  <a:ea typeface="ＭＳ ゴシック" pitchFamily="49" charset="-128"/>
                </a:rPr>
                <a:t>2300</a:t>
              </a:r>
              <a:r>
                <a:rPr kumimoji="1" lang="ja-JP" altLang="en-US" sz="1100" b="1">
                  <a:latin typeface="ＭＳ ゴシック" pitchFamily="49" charset="-128"/>
                  <a:ea typeface="ＭＳ ゴシック" pitchFamily="49" charset="-128"/>
                </a:rPr>
                <a:t>円</a:t>
              </a:r>
            </a:p>
          </xdr:txBody>
        </xdr:sp>
        <xdr:sp macro="" textlink="">
          <xdr:nvSpPr>
            <xdr:cNvPr id="117" name="テキスト ボックス 116">
              <a:extLst>
                <a:ext uri="{FF2B5EF4-FFF2-40B4-BE49-F238E27FC236}">
                  <a16:creationId xmlns:a16="http://schemas.microsoft.com/office/drawing/2014/main" id="{00B4F8E4-E090-64AC-919C-2E28515E7003}"/>
                </a:ext>
              </a:extLst>
            </xdr:cNvPr>
            <xdr:cNvSpPr txBox="1"/>
          </xdr:nvSpPr>
          <xdr:spPr>
            <a:xfrm>
              <a:off x="6419851" y="20735925"/>
              <a:ext cx="12192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ゴシック" pitchFamily="49" charset="-128"/>
                  <a:ea typeface="ＭＳ ゴシック" pitchFamily="49" charset="-128"/>
                </a:rPr>
                <a:t>職能給 </a:t>
              </a:r>
              <a:r>
                <a:rPr kumimoji="1" lang="en-US" altLang="ja-JP" sz="1200" b="1">
                  <a:latin typeface="ＭＳ ゴシック" pitchFamily="49" charset="-128"/>
                  <a:ea typeface="ＭＳ ゴシック" pitchFamily="49" charset="-128"/>
                </a:rPr>
                <a:t>4700</a:t>
              </a:r>
              <a:r>
                <a:rPr kumimoji="1" lang="ja-JP" altLang="en-US" sz="1100" b="1">
                  <a:latin typeface="ＭＳ ゴシック" pitchFamily="49" charset="-128"/>
                  <a:ea typeface="ＭＳ ゴシック" pitchFamily="49" charset="-128"/>
                </a:rPr>
                <a:t>円</a:t>
              </a:r>
            </a:p>
          </xdr:txBody>
        </xdr:sp>
        <xdr:sp macro="" textlink="">
          <xdr:nvSpPr>
            <xdr:cNvPr id="118" name="テキスト ボックス 117">
              <a:extLst>
                <a:ext uri="{FF2B5EF4-FFF2-40B4-BE49-F238E27FC236}">
                  <a16:creationId xmlns:a16="http://schemas.microsoft.com/office/drawing/2014/main" id="{A7A6FDA2-B638-9BA0-7538-7F0654505396}"/>
                </a:ext>
              </a:extLst>
            </xdr:cNvPr>
            <xdr:cNvSpPr txBox="1"/>
          </xdr:nvSpPr>
          <xdr:spPr>
            <a:xfrm>
              <a:off x="7705726" y="19935825"/>
              <a:ext cx="14859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ゴシック" pitchFamily="49" charset="-128"/>
                  <a:ea typeface="ＭＳ ゴシック" pitchFamily="49" charset="-128"/>
                </a:rPr>
                <a:t>昇格昇給 </a:t>
              </a:r>
              <a:r>
                <a:rPr kumimoji="1" lang="en-US" altLang="ja-JP" sz="1200" b="1">
                  <a:latin typeface="ＭＳ ゴシック" pitchFamily="49" charset="-128"/>
                  <a:ea typeface="ＭＳ ゴシック" pitchFamily="49" charset="-128"/>
                </a:rPr>
                <a:t>1400</a:t>
              </a:r>
              <a:r>
                <a:rPr kumimoji="1" lang="ja-JP" altLang="en-US" sz="1100" b="1">
                  <a:latin typeface="ＭＳ ゴシック" pitchFamily="49" charset="-128"/>
                  <a:ea typeface="ＭＳ ゴシック" pitchFamily="49" charset="-128"/>
                </a:rPr>
                <a:t>円</a:t>
              </a:r>
            </a:p>
          </xdr:txBody>
        </xdr:sp>
        <xdr:sp macro="" textlink="">
          <xdr:nvSpPr>
            <xdr:cNvPr id="119" name="テキスト ボックス 118">
              <a:extLst>
                <a:ext uri="{FF2B5EF4-FFF2-40B4-BE49-F238E27FC236}">
                  <a16:creationId xmlns:a16="http://schemas.microsoft.com/office/drawing/2014/main" id="{6A9E31F6-5F42-5A91-3C65-FC00A173F559}"/>
                </a:ext>
              </a:extLst>
            </xdr:cNvPr>
            <xdr:cNvSpPr txBox="1"/>
          </xdr:nvSpPr>
          <xdr:spPr>
            <a:xfrm>
              <a:off x="7867651" y="20707350"/>
              <a:ext cx="15716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ゴシック" pitchFamily="49" charset="-128"/>
                  <a:ea typeface="ＭＳ ゴシック" pitchFamily="49" charset="-128"/>
                </a:rPr>
                <a:t>習熟昇給 </a:t>
              </a:r>
              <a:r>
                <a:rPr kumimoji="1" lang="en-US" altLang="ja-JP" sz="1200" b="1">
                  <a:latin typeface="ＭＳ ゴシック" pitchFamily="49" charset="-128"/>
                  <a:ea typeface="ＭＳ ゴシック" pitchFamily="49" charset="-128"/>
                </a:rPr>
                <a:t>3100</a:t>
              </a:r>
              <a:r>
                <a:rPr kumimoji="1" lang="ja-JP" altLang="en-US" sz="1100" b="1">
                  <a:latin typeface="ＭＳ ゴシック" pitchFamily="49" charset="-128"/>
                  <a:ea typeface="ＭＳ ゴシック" pitchFamily="49" charset="-128"/>
                </a:rPr>
                <a:t>円</a:t>
              </a:r>
            </a:p>
          </xdr:txBody>
        </xdr:sp>
        <xdr:sp macro="" textlink="">
          <xdr:nvSpPr>
            <xdr:cNvPr id="120" name="テキスト ボックス 119">
              <a:extLst>
                <a:ext uri="{FF2B5EF4-FFF2-40B4-BE49-F238E27FC236}">
                  <a16:creationId xmlns:a16="http://schemas.microsoft.com/office/drawing/2014/main" id="{FCB119D6-35F5-7E50-F1D0-906565310D31}"/>
                </a:ext>
              </a:extLst>
            </xdr:cNvPr>
            <xdr:cNvSpPr txBox="1"/>
          </xdr:nvSpPr>
          <xdr:spPr>
            <a:xfrm>
              <a:off x="5905501" y="18049875"/>
              <a:ext cx="885825"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latin typeface="ＭＳ ゴシック" pitchFamily="49" charset="-128"/>
                  <a:ea typeface="ＭＳ ゴシック" pitchFamily="49" charset="-128"/>
                </a:rPr>
                <a:t>概念図</a:t>
              </a:r>
            </a:p>
          </xdr:txBody>
        </xdr:sp>
        <xdr:sp macro="" textlink="">
          <xdr:nvSpPr>
            <xdr:cNvPr id="121" name="テキスト ボックス 120">
              <a:extLst>
                <a:ext uri="{FF2B5EF4-FFF2-40B4-BE49-F238E27FC236}">
                  <a16:creationId xmlns:a16="http://schemas.microsoft.com/office/drawing/2014/main" id="{F2A3CF67-697A-8243-21C0-91B3A351733A}"/>
                </a:ext>
              </a:extLst>
            </xdr:cNvPr>
            <xdr:cNvSpPr txBox="1"/>
          </xdr:nvSpPr>
          <xdr:spPr>
            <a:xfrm>
              <a:off x="1057276" y="18021300"/>
              <a:ext cx="885825"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latin typeface="ＭＳ ゴシック" pitchFamily="49" charset="-128"/>
                  <a:ea typeface="ＭＳ ゴシック" pitchFamily="49" charset="-128"/>
                </a:rPr>
                <a:t>概念図</a:t>
              </a:r>
            </a:p>
          </xdr:txBody>
        </xdr:sp>
        <xdr:sp macro="" textlink="">
          <xdr:nvSpPr>
            <xdr:cNvPr id="122" name="テキスト ボックス 121">
              <a:extLst>
                <a:ext uri="{FF2B5EF4-FFF2-40B4-BE49-F238E27FC236}">
                  <a16:creationId xmlns:a16="http://schemas.microsoft.com/office/drawing/2014/main" id="{448510BA-C800-46F7-0022-5B2DE7E4F79C}"/>
                </a:ext>
              </a:extLst>
            </xdr:cNvPr>
            <xdr:cNvSpPr txBox="1"/>
          </xdr:nvSpPr>
          <xdr:spPr>
            <a:xfrm>
              <a:off x="4972051" y="21193125"/>
              <a:ext cx="46005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latin typeface="ＭＳ ゴシック" pitchFamily="49" charset="-128"/>
                  <a:ea typeface="ＭＳ ゴシック" pitchFamily="49" charset="-128"/>
                </a:rPr>
                <a:t>◇上記の配分目安にとらわれず、配分割合は自由に設計して下さい。</a:t>
              </a:r>
            </a:p>
          </xdr:txBody>
        </xdr:sp>
      </xdr:grpSp>
    </xdr:grpSp>
    <xdr:clientData/>
  </xdr:twoCellAnchor>
  <xdr:twoCellAnchor>
    <xdr:from>
      <xdr:col>7</xdr:col>
      <xdr:colOff>114300</xdr:colOff>
      <xdr:row>8</xdr:row>
      <xdr:rowOff>60960</xdr:rowOff>
    </xdr:from>
    <xdr:to>
      <xdr:col>9</xdr:col>
      <xdr:colOff>678180</xdr:colOff>
      <xdr:row>15</xdr:row>
      <xdr:rowOff>76200</xdr:rowOff>
    </xdr:to>
    <xdr:sp macro="" textlink="">
      <xdr:nvSpPr>
        <xdr:cNvPr id="7" name="吹き出し: 線 (枠付き、強調線付き) 6">
          <a:extLst>
            <a:ext uri="{FF2B5EF4-FFF2-40B4-BE49-F238E27FC236}">
              <a16:creationId xmlns:a16="http://schemas.microsoft.com/office/drawing/2014/main" id="{13D8F968-7C04-472B-A7B3-ADE71F8FD9D7}"/>
            </a:ext>
          </a:extLst>
        </xdr:cNvPr>
        <xdr:cNvSpPr/>
      </xdr:nvSpPr>
      <xdr:spPr>
        <a:xfrm>
          <a:off x="6774180" y="1653540"/>
          <a:ext cx="2164080" cy="1615440"/>
        </a:xfrm>
        <a:prstGeom prst="accentBorderCallout1">
          <a:avLst>
            <a:gd name="adj1" fmla="val 18750"/>
            <a:gd name="adj2" fmla="val -8333"/>
            <a:gd name="adj3" fmla="val 164101"/>
            <a:gd name="adj4" fmla="val -78860"/>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　</a:t>
          </a:r>
          <a:r>
            <a:rPr kumimoji="1" lang="ja-JP" altLang="en-US" sz="1100" b="1">
              <a:solidFill>
                <a:srgbClr val="FF0000"/>
              </a:solidFill>
            </a:rPr>
            <a:t>入力事例</a:t>
          </a:r>
          <a:r>
            <a:rPr kumimoji="1" lang="ja-JP" altLang="en-US" sz="1100" b="1">
              <a:solidFill>
                <a:sysClr val="windowText" lastClr="000000"/>
              </a:solidFill>
            </a:rPr>
            <a:t>は、</a:t>
          </a:r>
          <a:r>
            <a:rPr kumimoji="1" lang="ja-JP" altLang="en-US" sz="1100" b="1">
              <a:solidFill>
                <a:srgbClr val="0000CC"/>
              </a:solidFill>
            </a:rPr>
            <a:t>近年の最低賃金及び初任給の急速な上昇を考慮して１等級・２等級への配分を増やしています。</a:t>
          </a:r>
          <a:endParaRPr kumimoji="1" lang="en-US" altLang="ja-JP" sz="1100" b="1">
            <a:solidFill>
              <a:srgbClr val="0000CC"/>
            </a:solidFill>
          </a:endParaRPr>
        </a:p>
        <a:p>
          <a:pPr algn="l"/>
          <a:r>
            <a:rPr kumimoji="1" lang="ja-JP" altLang="en-US" sz="1100" b="1">
              <a:solidFill>
                <a:sysClr val="windowText" lastClr="000000"/>
              </a:solidFill>
            </a:rPr>
            <a:t>　その分人件費の急増を緩和するため、中間層・管理者層への配分を抑えて、上昇カーブをなだらかに調整しています。</a:t>
          </a:r>
          <a:endParaRPr kumimoji="1" lang="en-US" altLang="ja-JP" sz="1100" b="1">
            <a:solidFill>
              <a:sysClr val="windowText" lastClr="000000"/>
            </a:solidFill>
          </a:endParaRPr>
        </a:p>
        <a:p>
          <a:pPr algn="l"/>
          <a:endParaRPr kumimoji="1" lang="ja-JP" altLang="en-US" sz="1100" b="1">
            <a:solidFill>
              <a:sysClr val="windowText" lastClr="000000"/>
            </a:solidFill>
          </a:endParaRPr>
        </a:p>
      </xdr:txBody>
    </xdr:sp>
    <xdr:clientData/>
  </xdr:twoCellAnchor>
  <xdr:twoCellAnchor editAs="oneCell">
    <xdr:from>
      <xdr:col>9</xdr:col>
      <xdr:colOff>929640</xdr:colOff>
      <xdr:row>8</xdr:row>
      <xdr:rowOff>80380</xdr:rowOff>
    </xdr:from>
    <xdr:to>
      <xdr:col>13</xdr:col>
      <xdr:colOff>628296</xdr:colOff>
      <xdr:row>15</xdr:row>
      <xdr:rowOff>48962</xdr:rowOff>
    </xdr:to>
    <xdr:pic>
      <xdr:nvPicPr>
        <xdr:cNvPr id="11" name="図 10">
          <a:extLst>
            <a:ext uri="{FF2B5EF4-FFF2-40B4-BE49-F238E27FC236}">
              <a16:creationId xmlns:a16="http://schemas.microsoft.com/office/drawing/2014/main" id="{FFA73C7C-9BA9-460A-1A8B-EDC883F83E54}"/>
            </a:ext>
          </a:extLst>
        </xdr:cNvPr>
        <xdr:cNvPicPr>
          <a:picLocks noChangeAspect="1"/>
        </xdr:cNvPicPr>
      </xdr:nvPicPr>
      <xdr:blipFill>
        <a:blip xmlns:r="http://schemas.openxmlformats.org/officeDocument/2006/relationships" r:embed="rId2"/>
        <a:stretch>
          <a:fillRect/>
        </a:stretch>
      </xdr:blipFill>
      <xdr:spPr>
        <a:xfrm>
          <a:off x="9189720" y="1672960"/>
          <a:ext cx="3295296" cy="1568782"/>
        </a:xfrm>
        <a:prstGeom prst="rect">
          <a:avLst/>
        </a:prstGeom>
      </xdr:spPr>
    </xdr:pic>
    <xdr:clientData/>
  </xdr:twoCellAnchor>
  <xdr:twoCellAnchor>
    <xdr:from>
      <xdr:col>9</xdr:col>
      <xdr:colOff>708660</xdr:colOff>
      <xdr:row>30</xdr:row>
      <xdr:rowOff>129540</xdr:rowOff>
    </xdr:from>
    <xdr:to>
      <xdr:col>13</xdr:col>
      <xdr:colOff>251460</xdr:colOff>
      <xdr:row>34</xdr:row>
      <xdr:rowOff>14605</xdr:rowOff>
    </xdr:to>
    <xdr:sp macro="" textlink="">
      <xdr:nvSpPr>
        <xdr:cNvPr id="8" name="四角形吹き出し 3">
          <a:extLst>
            <a:ext uri="{FF2B5EF4-FFF2-40B4-BE49-F238E27FC236}">
              <a16:creationId xmlns:a16="http://schemas.microsoft.com/office/drawing/2014/main" id="{1958A625-A77A-91D4-15F7-AD9F447AD55B}"/>
            </a:ext>
          </a:extLst>
        </xdr:cNvPr>
        <xdr:cNvSpPr/>
      </xdr:nvSpPr>
      <xdr:spPr>
        <a:xfrm>
          <a:off x="8968740" y="6591300"/>
          <a:ext cx="3139440" cy="799465"/>
        </a:xfrm>
        <a:prstGeom prst="wedgeRectCallout">
          <a:avLst>
            <a:gd name="adj1" fmla="val -71713"/>
            <a:gd name="adj2" fmla="val -163256"/>
          </a:avLst>
        </a:prstGeom>
        <a:solidFill>
          <a:sysClr val="window" lastClr="FFFFFF"/>
        </a:solidFill>
        <a:ln w="25400" cap="flat" cmpd="sng" algn="ctr">
          <a:solidFill>
            <a:srgbClr val="F79646"/>
          </a:solidFill>
          <a:prstDash val="solid"/>
        </a:ln>
        <a:effectLst/>
      </xdr:spPr>
      <xdr:txBody>
        <a:bodyPr wrap="square" rtlCol="0" anchor="t">
          <a:noAutofit/>
        </a:bodyPr>
        <a:lstStyle/>
        <a:p>
          <a:pPr algn="just">
            <a:buNone/>
          </a:pPr>
          <a:r>
            <a:rPr kumimoji="1" lang="ja-JP" sz="1100" b="1" kern="100">
              <a:solidFill>
                <a:srgbClr val="FF0000"/>
              </a:solidFill>
              <a:effectLst/>
              <a:latin typeface="Calibri" panose="020F0502020204030204" pitchFamily="34" charset="0"/>
              <a:ea typeface="ＭＳ 明朝" panose="02020609040205080304" pitchFamily="17" charset="-128"/>
              <a:cs typeface="+mn-cs"/>
            </a:rPr>
            <a:t>この「お試し無料版」では、行番号２５以降のセル入力が制限されています。</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buNone/>
          </a:pPr>
          <a:r>
            <a:rPr kumimoji="1" lang="ja-JP" sz="1100" b="1" u="sng" kern="100">
              <a:solidFill>
                <a:srgbClr val="0000CC"/>
              </a:solidFill>
              <a:effectLst/>
              <a:latin typeface="Calibri" panose="020F0502020204030204" pitchFamily="34" charset="0"/>
              <a:ea typeface="ＭＳ 明朝" panose="02020609040205080304" pitchFamily="17" charset="-128"/>
              <a:cs typeface="+mn-cs"/>
            </a:rPr>
            <a:t>制限のない【有料版】のご購入をご検討ください。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1066800</xdr:colOff>
      <xdr:row>15</xdr:row>
      <xdr:rowOff>57150</xdr:rowOff>
    </xdr:from>
    <xdr:to>
      <xdr:col>6</xdr:col>
      <xdr:colOff>190500</xdr:colOff>
      <xdr:row>16</xdr:row>
      <xdr:rowOff>0</xdr:rowOff>
    </xdr:to>
    <xdr:sp macro="" textlink="">
      <xdr:nvSpPr>
        <xdr:cNvPr id="3" name="AutoShape 1">
          <a:extLst>
            <a:ext uri="{FF2B5EF4-FFF2-40B4-BE49-F238E27FC236}">
              <a16:creationId xmlns:a16="http://schemas.microsoft.com/office/drawing/2014/main" id="{00000000-0008-0000-0600-000003000000}"/>
            </a:ext>
          </a:extLst>
        </xdr:cNvPr>
        <xdr:cNvSpPr>
          <a:spLocks noChangeArrowheads="1"/>
        </xdr:cNvSpPr>
      </xdr:nvSpPr>
      <xdr:spPr bwMode="auto">
        <a:xfrm rot="10800000" flipV="1">
          <a:off x="5543550" y="9010650"/>
          <a:ext cx="495300"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8</xdr:col>
      <xdr:colOff>57150</xdr:colOff>
      <xdr:row>20</xdr:row>
      <xdr:rowOff>80011</xdr:rowOff>
    </xdr:from>
    <xdr:to>
      <xdr:col>13</xdr:col>
      <xdr:colOff>790575</xdr:colOff>
      <xdr:row>26</xdr:row>
      <xdr:rowOff>66675</xdr:rowOff>
    </xdr:to>
    <xdr:grpSp>
      <xdr:nvGrpSpPr>
        <xdr:cNvPr id="7" name="グループ化 6">
          <a:extLst>
            <a:ext uri="{FF2B5EF4-FFF2-40B4-BE49-F238E27FC236}">
              <a16:creationId xmlns:a16="http://schemas.microsoft.com/office/drawing/2014/main" id="{00000000-0008-0000-0600-000007000000}"/>
            </a:ext>
          </a:extLst>
        </xdr:cNvPr>
        <xdr:cNvGrpSpPr/>
      </xdr:nvGrpSpPr>
      <xdr:grpSpPr>
        <a:xfrm>
          <a:off x="7433310" y="4591051"/>
          <a:ext cx="5213985" cy="1358264"/>
          <a:chOff x="7524750" y="8871586"/>
          <a:chExt cx="5457825" cy="1358264"/>
        </a:xfrm>
      </xdr:grpSpPr>
      <xdr:sp macro="" textlink="">
        <xdr:nvSpPr>
          <xdr:cNvPr id="8" name="右中かっこ 7">
            <a:extLst>
              <a:ext uri="{FF2B5EF4-FFF2-40B4-BE49-F238E27FC236}">
                <a16:creationId xmlns:a16="http://schemas.microsoft.com/office/drawing/2014/main" id="{00000000-0008-0000-0600-000008000000}"/>
              </a:ext>
            </a:extLst>
          </xdr:cNvPr>
          <xdr:cNvSpPr/>
        </xdr:nvSpPr>
        <xdr:spPr>
          <a:xfrm>
            <a:off x="7524750" y="8871586"/>
            <a:ext cx="323850" cy="815339"/>
          </a:xfrm>
          <a:prstGeom prst="rightBrace">
            <a:avLst/>
          </a:prstGeom>
          <a:ln w="15875"/>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7791450" y="9077325"/>
            <a:ext cx="5105379" cy="457199"/>
          </a:xfrm>
          <a:prstGeom prst="rect">
            <a:avLst/>
          </a:prstGeom>
          <a:solidFill>
            <a:schemeClr val="lt1"/>
          </a:solidFill>
          <a:ln w="9525" cmpd="sng">
            <a:solidFill>
              <a:schemeClr val="lt1">
                <a:shade val="5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chemeClr val="dk1"/>
                </a:solidFill>
                <a:effectLst/>
                <a:latin typeface="+mn-lt"/>
                <a:ea typeface="+mn-ea"/>
                <a:cs typeface="+mn-cs"/>
              </a:rPr>
              <a:t>該当する等級別に、「</a:t>
            </a:r>
            <a:r>
              <a:rPr kumimoji="1" lang="ja-JP" altLang="ja-JP" sz="1100">
                <a:solidFill>
                  <a:schemeClr val="dk1"/>
                </a:solidFill>
                <a:effectLst/>
                <a:latin typeface="+mn-lt"/>
                <a:ea typeface="+mn-ea"/>
                <a:cs typeface="+mn-cs"/>
              </a:rPr>
              <a:t>１年当り配分</a:t>
            </a:r>
            <a:r>
              <a:rPr kumimoji="1" lang="en-US" altLang="ja-JP" sz="1100">
                <a:solidFill>
                  <a:schemeClr val="dk1"/>
                </a:solidFill>
                <a:effectLst/>
                <a:latin typeface="+mn-lt"/>
                <a:ea typeface="+mn-ea"/>
                <a:cs typeface="+mn-cs"/>
              </a:rPr>
              <a:t>(a)×</a:t>
            </a:r>
            <a:r>
              <a:rPr kumimoji="1" lang="ja-JP" altLang="ja-JP" sz="1100">
                <a:solidFill>
                  <a:schemeClr val="dk1"/>
                </a:solidFill>
                <a:effectLst/>
                <a:latin typeface="+mn-lt"/>
                <a:ea typeface="+mn-ea"/>
                <a:cs typeface="+mn-cs"/>
              </a:rPr>
              <a:t>標準</a:t>
            </a:r>
            <a:r>
              <a:rPr kumimoji="1" lang="ja-JP" altLang="en-US" sz="1100">
                <a:solidFill>
                  <a:schemeClr val="dk1"/>
                </a:solidFill>
                <a:effectLst/>
                <a:latin typeface="+mn-lt"/>
                <a:ea typeface="+mn-ea"/>
                <a:cs typeface="+mn-cs"/>
              </a:rPr>
              <a:t>者</a:t>
            </a:r>
            <a:r>
              <a:rPr kumimoji="1" lang="ja-JP" altLang="ja-JP" sz="1100">
                <a:solidFill>
                  <a:schemeClr val="dk1"/>
                </a:solidFill>
                <a:effectLst/>
                <a:latin typeface="+mn-lt"/>
                <a:ea typeface="+mn-ea"/>
                <a:cs typeface="+mn-cs"/>
              </a:rPr>
              <a:t>経験年数</a:t>
            </a:r>
            <a:r>
              <a:rPr kumimoji="1" lang="ja-JP" altLang="en-US" sz="1100">
                <a:solidFill>
                  <a:schemeClr val="dk1"/>
                </a:solidFill>
                <a:effectLst/>
                <a:latin typeface="+mn-lt"/>
                <a:ea typeface="+mn-ea"/>
                <a:cs typeface="+mn-cs"/>
              </a:rPr>
              <a:t>」を計算して手入力・・・</a:t>
            </a:r>
            <a:r>
              <a:rPr kumimoji="1" lang="ja-JP" altLang="en-US" sz="1100">
                <a:solidFill>
                  <a:srgbClr val="FF0000"/>
                </a:solidFill>
                <a:effectLst/>
                <a:latin typeface="+mn-lt"/>
                <a:ea typeface="+mn-ea"/>
                <a:cs typeface="+mn-cs"/>
              </a:rPr>
              <a:t>計算例：</a:t>
            </a:r>
            <a:r>
              <a:rPr kumimoji="1" lang="ja-JP" altLang="ja-JP" sz="1100">
                <a:solidFill>
                  <a:srgbClr val="FF0000"/>
                </a:solidFill>
                <a:effectLst/>
                <a:latin typeface="+mn-lt"/>
                <a:ea typeface="+mn-ea"/>
                <a:cs typeface="+mn-cs"/>
              </a:rPr>
              <a:t>「Ｇ</a:t>
            </a:r>
            <a:r>
              <a:rPr kumimoji="1" lang="ja-JP" altLang="en-US" sz="1100">
                <a:solidFill>
                  <a:srgbClr val="FF0000"/>
                </a:solidFill>
                <a:effectLst/>
                <a:latin typeface="+mn-lt"/>
                <a:ea typeface="+mn-ea"/>
                <a:cs typeface="+mn-cs"/>
              </a:rPr>
              <a:t>２</a:t>
            </a:r>
            <a:r>
              <a:rPr kumimoji="1" lang="ja-JP" altLang="ja-JP" sz="1100">
                <a:solidFill>
                  <a:srgbClr val="FF0000"/>
                </a:solidFill>
                <a:effectLst/>
                <a:latin typeface="+mn-lt"/>
                <a:ea typeface="+mn-ea"/>
                <a:cs typeface="+mn-cs"/>
              </a:rPr>
              <a:t>１セル」</a:t>
            </a:r>
            <a:r>
              <a:rPr kumimoji="1" lang="ja-JP" altLang="en-US" sz="1100">
                <a:solidFill>
                  <a:srgbClr val="FF0000"/>
                </a:solidFill>
                <a:effectLst/>
                <a:latin typeface="+mn-lt"/>
                <a:ea typeface="+mn-ea"/>
                <a:cs typeface="+mn-cs"/>
              </a:rPr>
              <a:t>≒「Ｇ１５セル」</a:t>
            </a:r>
            <a:r>
              <a:rPr kumimoji="1" lang="en-US"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「Ｃ２０セル」・・・</a:t>
            </a:r>
            <a:r>
              <a:rPr kumimoji="1" lang="ja-JP" altLang="en-US" sz="1100" b="1">
                <a:solidFill>
                  <a:srgbClr val="FF0000"/>
                </a:solidFill>
                <a:effectLst/>
                <a:latin typeface="+mn-lt"/>
                <a:ea typeface="+mn-ea"/>
                <a:cs typeface="+mn-cs"/>
              </a:rPr>
              <a:t>多少の誤差は許容範囲！</a:t>
            </a:r>
            <a:endParaRPr kumimoji="1" lang="en-US" altLang="ja-JP" sz="1100" b="1">
              <a:solidFill>
                <a:srgbClr val="FF0000"/>
              </a:solidFill>
            </a:endParaRPr>
          </a:p>
        </xdr:txBody>
      </xdr:sp>
      <xdr:sp macro="" textlink="">
        <xdr:nvSpPr>
          <xdr:cNvPr id="10" name="右中かっこ 9">
            <a:extLst>
              <a:ext uri="{FF2B5EF4-FFF2-40B4-BE49-F238E27FC236}">
                <a16:creationId xmlns:a16="http://schemas.microsoft.com/office/drawing/2014/main" id="{00000000-0008-0000-0600-00000A000000}"/>
              </a:ext>
            </a:extLst>
          </xdr:cNvPr>
          <xdr:cNvSpPr/>
        </xdr:nvSpPr>
        <xdr:spPr>
          <a:xfrm>
            <a:off x="7534276" y="9410700"/>
            <a:ext cx="161924" cy="714376"/>
          </a:xfrm>
          <a:prstGeom prst="rightBrace">
            <a:avLst/>
          </a:prstGeom>
          <a:ln w="15875"/>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11" name="テキスト ボックス 10">
            <a:extLst>
              <a:ext uri="{FF2B5EF4-FFF2-40B4-BE49-F238E27FC236}">
                <a16:creationId xmlns:a16="http://schemas.microsoft.com/office/drawing/2014/main" id="{00000000-0008-0000-0600-00000B000000}"/>
              </a:ext>
            </a:extLst>
          </xdr:cNvPr>
          <xdr:cNvSpPr txBox="1"/>
        </xdr:nvSpPr>
        <xdr:spPr>
          <a:xfrm>
            <a:off x="7790627" y="9591675"/>
            <a:ext cx="5191948" cy="638175"/>
          </a:xfrm>
          <a:prstGeom prst="rect">
            <a:avLst/>
          </a:prstGeom>
          <a:solidFill>
            <a:schemeClr val="lt1"/>
          </a:solidFill>
          <a:ln w="9525" cmpd="sng">
            <a:solidFill>
              <a:schemeClr val="lt1">
                <a:shade val="5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ja-JP" sz="1100" u="none">
                <a:solidFill>
                  <a:schemeClr val="tx1"/>
                </a:solidFill>
                <a:effectLst/>
                <a:latin typeface="+mn-lt"/>
                <a:ea typeface="+mn-ea"/>
                <a:cs typeface="+mn-cs"/>
              </a:rPr>
              <a:t>課長に昇進するとしたモデル年齢（資格等級）</a:t>
            </a:r>
            <a:r>
              <a:rPr kumimoji="1" lang="ja-JP" altLang="en-US" sz="1100" u="none">
                <a:solidFill>
                  <a:schemeClr val="tx1"/>
                </a:solidFill>
                <a:effectLst/>
                <a:latin typeface="+mn-lt"/>
                <a:ea typeface="+mn-ea"/>
                <a:cs typeface="+mn-cs"/>
              </a:rPr>
              <a:t>以降の等級</a:t>
            </a:r>
            <a:r>
              <a:rPr kumimoji="1" lang="ja-JP" altLang="en-US" sz="1100" u="none">
                <a:solidFill>
                  <a:schemeClr val="tx1"/>
                </a:solidFill>
              </a:rPr>
              <a:t>は一般的に管理職層に該当します。全体のバランスを考えながら</a:t>
            </a:r>
            <a:r>
              <a:rPr kumimoji="1" lang="ja-JP" altLang="ja-JP" sz="1100" u="none">
                <a:solidFill>
                  <a:schemeClr val="tx1"/>
                </a:solidFill>
                <a:effectLst/>
                <a:latin typeface="+mn-lt"/>
                <a:ea typeface="+mn-ea"/>
                <a:cs typeface="+mn-cs"/>
              </a:rPr>
              <a:t>自社の考えで自由に額を設計します</a:t>
            </a:r>
            <a:r>
              <a:rPr kumimoji="1" lang="ja-JP" altLang="en-US" sz="1100" u="none">
                <a:solidFill>
                  <a:schemeClr val="tx1"/>
                </a:solidFill>
                <a:effectLst/>
                <a:latin typeface="+mn-lt"/>
                <a:ea typeface="+mn-ea"/>
                <a:cs typeface="+mn-cs"/>
              </a:rPr>
              <a:t>。</a:t>
            </a:r>
            <a:endParaRPr kumimoji="1" lang="en-US" altLang="ja-JP" sz="1100" u="none">
              <a:solidFill>
                <a:schemeClr val="tx1"/>
              </a:solidFill>
              <a:effectLst/>
              <a:latin typeface="+mn-lt"/>
              <a:ea typeface="+mn-ea"/>
              <a:cs typeface="+mn-cs"/>
            </a:endParaRPr>
          </a:p>
          <a:p>
            <a:r>
              <a:rPr kumimoji="1" lang="ja-JP" altLang="en-US" sz="1100" b="1" u="none">
                <a:solidFill>
                  <a:srgbClr val="FF0000"/>
                </a:solidFill>
                <a:effectLst/>
                <a:latin typeface="+mn-lt"/>
                <a:ea typeface="+mn-ea"/>
                <a:cs typeface="+mn-cs"/>
              </a:rPr>
              <a:t>（注）</a:t>
            </a:r>
            <a:r>
              <a:rPr kumimoji="1" lang="ja-JP" altLang="en-US" sz="1100" b="1" u="sng">
                <a:solidFill>
                  <a:srgbClr val="FF0000"/>
                </a:solidFill>
                <a:effectLst/>
                <a:latin typeface="+mn-lt"/>
                <a:ea typeface="+mn-ea"/>
                <a:cs typeface="+mn-cs"/>
              </a:rPr>
              <a:t>資格等級フレームの設計により該当する等級は前後します。</a:t>
            </a:r>
            <a:endParaRPr kumimoji="1" lang="en-US" altLang="ja-JP" sz="1100" b="1" u="sng">
              <a:solidFill>
                <a:srgbClr val="FF0000"/>
              </a:solidFill>
            </a:endParaRPr>
          </a:p>
        </xdr:txBody>
      </xdr:sp>
    </xdr:grpSp>
    <xdr:clientData/>
  </xdr:twoCellAnchor>
  <xdr:twoCellAnchor>
    <xdr:from>
      <xdr:col>7</xdr:col>
      <xdr:colOff>66672</xdr:colOff>
      <xdr:row>12</xdr:row>
      <xdr:rowOff>38100</xdr:rowOff>
    </xdr:from>
    <xdr:to>
      <xdr:col>13</xdr:col>
      <xdr:colOff>628650</xdr:colOff>
      <xdr:row>14</xdr:row>
      <xdr:rowOff>114299</xdr:rowOff>
    </xdr:to>
    <xdr:grpSp>
      <xdr:nvGrpSpPr>
        <xdr:cNvPr id="24" name="グループ化 23">
          <a:extLst>
            <a:ext uri="{FF2B5EF4-FFF2-40B4-BE49-F238E27FC236}">
              <a16:creationId xmlns:a16="http://schemas.microsoft.com/office/drawing/2014/main" id="{00000000-0008-0000-0600-000018000000}"/>
            </a:ext>
          </a:extLst>
        </xdr:cNvPr>
        <xdr:cNvGrpSpPr/>
      </xdr:nvGrpSpPr>
      <xdr:grpSpPr>
        <a:xfrm>
          <a:off x="6726552" y="2560320"/>
          <a:ext cx="5758818" cy="693419"/>
          <a:chOff x="6696075" y="7105650"/>
          <a:chExt cx="6086480" cy="704849"/>
        </a:xfrm>
      </xdr:grpSpPr>
      <xdr:sp macro="" textlink="">
        <xdr:nvSpPr>
          <xdr:cNvPr id="25" name="正方形/長方形 24">
            <a:extLst>
              <a:ext uri="{FF2B5EF4-FFF2-40B4-BE49-F238E27FC236}">
                <a16:creationId xmlns:a16="http://schemas.microsoft.com/office/drawing/2014/main" id="{00000000-0008-0000-0600-000019000000}"/>
              </a:ext>
            </a:extLst>
          </xdr:cNvPr>
          <xdr:cNvSpPr/>
        </xdr:nvSpPr>
        <xdr:spPr bwMode="auto">
          <a:xfrm>
            <a:off x="7448553" y="7105650"/>
            <a:ext cx="5334002" cy="704849"/>
          </a:xfrm>
          <a:prstGeom prst="rect">
            <a:avLst/>
          </a:prstGeom>
          <a:ln w="6350">
            <a:solidFill>
              <a:schemeClr val="tx1"/>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u="none">
                <a:solidFill>
                  <a:schemeClr val="tx1"/>
                </a:solidFill>
                <a:latin typeface="+mn-ea"/>
                <a:ea typeface="+mn-ea"/>
              </a:rPr>
              <a:t>　</a:t>
            </a:r>
            <a:r>
              <a:rPr kumimoji="1" lang="ja-JP" altLang="en-US" sz="1100" u="sng">
                <a:solidFill>
                  <a:schemeClr val="tx1"/>
                </a:solidFill>
                <a:latin typeface="+mn-ea"/>
                <a:ea typeface="+mn-ea"/>
              </a:rPr>
              <a:t>昇格したときのインセンディブとして加算する額を昇格昇給といいますが、その原資となるのは、「</a:t>
            </a:r>
            <a:r>
              <a:rPr kumimoji="1" lang="en-US" altLang="ja-JP" sz="1100" u="sng">
                <a:solidFill>
                  <a:schemeClr val="tx1"/>
                </a:solidFill>
                <a:latin typeface="+mn-ea"/>
                <a:ea typeface="+mn-ea"/>
              </a:rPr>
              <a:t>1.</a:t>
            </a:r>
            <a:r>
              <a:rPr kumimoji="1" lang="ja-JP" altLang="en-US" sz="1100" u="sng">
                <a:solidFill>
                  <a:schemeClr val="tx1"/>
                </a:solidFill>
                <a:latin typeface="+mn-ea"/>
                <a:ea typeface="+mn-ea"/>
              </a:rPr>
              <a:t>資格等級フレーム＆基本給設計」シートで設計した左記の金額です。</a:t>
            </a:r>
            <a:endParaRPr kumimoji="1" lang="en-US" altLang="ja-JP" sz="1100" u="sng">
              <a:solidFill>
                <a:schemeClr val="tx1"/>
              </a:solidFill>
              <a:latin typeface="+mn-ea"/>
              <a:ea typeface="+mn-ea"/>
            </a:endParaRPr>
          </a:p>
          <a:p>
            <a:pPr algn="l"/>
            <a:r>
              <a:rPr kumimoji="1" lang="ja-JP" altLang="en-US" sz="1100" u="none">
                <a:solidFill>
                  <a:schemeClr val="tx1"/>
                </a:solidFill>
                <a:latin typeface="+mn-ea"/>
                <a:ea typeface="+mn-ea"/>
              </a:rPr>
              <a:t>　</a:t>
            </a:r>
            <a:r>
              <a:rPr kumimoji="1" lang="ja-JP" altLang="en-US" sz="1100" u="sng">
                <a:solidFill>
                  <a:schemeClr val="tx1"/>
                </a:solidFill>
                <a:latin typeface="+mn-ea"/>
                <a:ea typeface="+mn-ea"/>
              </a:rPr>
              <a:t>この金額は、昇格するまでに要する標準者経験年数１年当りの金額になります。</a:t>
            </a:r>
            <a:endParaRPr kumimoji="1" lang="en-US" altLang="ja-JP" sz="1100" u="sng">
              <a:solidFill>
                <a:schemeClr val="tx1"/>
              </a:solidFill>
              <a:latin typeface="+mn-ea"/>
              <a:ea typeface="+mn-ea"/>
            </a:endParaRPr>
          </a:p>
        </xdr:txBody>
      </xdr:sp>
      <xdr:sp macro="" textlink="">
        <xdr:nvSpPr>
          <xdr:cNvPr id="26" name="右矢印 7">
            <a:extLst>
              <a:ext uri="{FF2B5EF4-FFF2-40B4-BE49-F238E27FC236}">
                <a16:creationId xmlns:a16="http://schemas.microsoft.com/office/drawing/2014/main" id="{00000000-0008-0000-0600-00001A000000}"/>
              </a:ext>
            </a:extLst>
          </xdr:cNvPr>
          <xdr:cNvSpPr/>
        </xdr:nvSpPr>
        <xdr:spPr>
          <a:xfrm>
            <a:off x="6696075" y="7620000"/>
            <a:ext cx="720000" cy="108000"/>
          </a:xfrm>
          <a:prstGeom prst="rightArrow">
            <a:avLst/>
          </a:prstGeom>
          <a:solidFill>
            <a:schemeClr val="tx2">
              <a:lumMod val="40000"/>
              <a:lumOff val="60000"/>
            </a:schemeClr>
          </a:solidFill>
          <a:ln>
            <a:solidFill>
              <a:schemeClr val="tx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8</xdr:col>
      <xdr:colOff>76200</xdr:colOff>
      <xdr:row>14</xdr:row>
      <xdr:rowOff>133350</xdr:rowOff>
    </xdr:from>
    <xdr:to>
      <xdr:col>15</xdr:col>
      <xdr:colOff>510540</xdr:colOff>
      <xdr:row>21</xdr:row>
      <xdr:rowOff>114300</xdr:rowOff>
    </xdr:to>
    <xdr:grpSp>
      <xdr:nvGrpSpPr>
        <xdr:cNvPr id="27" name="グループ化 26">
          <a:extLst>
            <a:ext uri="{FF2B5EF4-FFF2-40B4-BE49-F238E27FC236}">
              <a16:creationId xmlns:a16="http://schemas.microsoft.com/office/drawing/2014/main" id="{00000000-0008-0000-0600-00001B000000}"/>
            </a:ext>
          </a:extLst>
        </xdr:cNvPr>
        <xdr:cNvGrpSpPr/>
      </xdr:nvGrpSpPr>
      <xdr:grpSpPr>
        <a:xfrm>
          <a:off x="7452360" y="3272790"/>
          <a:ext cx="7124700" cy="1581150"/>
          <a:chOff x="7543800" y="7553325"/>
          <a:chExt cx="7171975" cy="1581150"/>
        </a:xfrm>
      </xdr:grpSpPr>
      <xdr:sp macro="" textlink="">
        <xdr:nvSpPr>
          <xdr:cNvPr id="28" name="テキスト ボックス 27">
            <a:extLst>
              <a:ext uri="{FF2B5EF4-FFF2-40B4-BE49-F238E27FC236}">
                <a16:creationId xmlns:a16="http://schemas.microsoft.com/office/drawing/2014/main" id="{00000000-0008-0000-0600-00001C000000}"/>
              </a:ext>
            </a:extLst>
          </xdr:cNvPr>
          <xdr:cNvSpPr txBox="1"/>
        </xdr:nvSpPr>
        <xdr:spPr>
          <a:xfrm>
            <a:off x="8587102" y="7553325"/>
            <a:ext cx="6128673" cy="1581150"/>
          </a:xfrm>
          <a:prstGeom prst="rect">
            <a:avLst/>
          </a:prstGeom>
          <a:solidFill>
            <a:schemeClr val="lt1"/>
          </a:solidFill>
          <a:ln w="9525" cmpd="sng">
            <a:solidFill>
              <a:schemeClr val="accent1">
                <a:lumMod val="40000"/>
                <a:lumOff val="6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chemeClr val="tx1"/>
                </a:solidFill>
              </a:rPr>
              <a:t>　原則</a:t>
            </a:r>
            <a:r>
              <a:rPr kumimoji="1" lang="ja-JP" altLang="en-US" sz="1100" baseline="0">
                <a:solidFill>
                  <a:schemeClr val="tx1"/>
                </a:solidFill>
              </a:rPr>
              <a:t> </a:t>
            </a:r>
            <a:r>
              <a:rPr kumimoji="1" lang="ja-JP" altLang="en-US" sz="1100">
                <a:solidFill>
                  <a:schemeClr val="tx1"/>
                </a:solidFill>
              </a:rPr>
              <a:t>それぞれの昇格昇給は、「１年当り配分</a:t>
            </a:r>
            <a:r>
              <a:rPr kumimoji="1" lang="en-US" altLang="ja-JP" sz="1100">
                <a:solidFill>
                  <a:srgbClr val="FF0000"/>
                </a:solidFill>
              </a:rPr>
              <a:t>(a)</a:t>
            </a:r>
            <a:r>
              <a:rPr kumimoji="1" lang="en-US" altLang="ja-JP" sz="1100">
                <a:solidFill>
                  <a:schemeClr val="tx1"/>
                </a:solidFill>
              </a:rPr>
              <a:t>×</a:t>
            </a:r>
            <a:r>
              <a:rPr kumimoji="1" lang="ja-JP" altLang="en-US" sz="1100">
                <a:solidFill>
                  <a:schemeClr val="tx1"/>
                </a:solidFill>
              </a:rPr>
              <a:t>標準者経験年数」となりますが、</a:t>
            </a:r>
            <a:r>
              <a:rPr kumimoji="1" lang="ja-JP" altLang="en-US" sz="1100" u="sng">
                <a:solidFill>
                  <a:schemeClr val="tx1"/>
                </a:solidFill>
              </a:rPr>
              <a:t>この等級での昇格昇給は大卒初任基本給と高卒初任基本給の差額から計算します。</a:t>
            </a:r>
            <a:r>
              <a:rPr kumimoji="1" lang="ja-JP" altLang="ja-JP" sz="1100">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多少の誤差は</a:t>
            </a:r>
            <a:r>
              <a:rPr kumimoji="1" lang="ja-JP" altLang="en-US" sz="1100" b="1">
                <a:solidFill>
                  <a:srgbClr val="FF0000"/>
                </a:solidFill>
                <a:effectLst/>
                <a:latin typeface="+mn-lt"/>
                <a:ea typeface="+mn-ea"/>
                <a:cs typeface="+mn-cs"/>
              </a:rPr>
              <a:t>許容範囲</a:t>
            </a:r>
            <a:r>
              <a:rPr kumimoji="1" lang="ja-JP" altLang="ja-JP" sz="1100" b="1">
                <a:solidFill>
                  <a:srgbClr val="FF0000"/>
                </a:solidFill>
                <a:effectLst/>
                <a:latin typeface="+mn-lt"/>
                <a:ea typeface="+mn-ea"/>
                <a:cs typeface="+mn-cs"/>
              </a:rPr>
              <a:t>！</a:t>
            </a:r>
            <a:endParaRPr kumimoji="1" lang="en-US" altLang="ja-JP" sz="1100" u="sng">
              <a:solidFill>
                <a:srgbClr val="FF0000"/>
              </a:solidFill>
            </a:endParaRPr>
          </a:p>
          <a:p>
            <a:r>
              <a:rPr kumimoji="1" lang="en-US" altLang="ja-JP" sz="1100" b="1">
                <a:solidFill>
                  <a:srgbClr val="0000CC"/>
                </a:solidFill>
              </a:rPr>
              <a:t>【</a:t>
            </a:r>
            <a:r>
              <a:rPr kumimoji="1" lang="ja-JP" altLang="en-US" sz="1100" b="1">
                <a:solidFill>
                  <a:srgbClr val="0000CC"/>
                </a:solidFill>
              </a:rPr>
              <a:t>大卒初任：３等級１号に格付けの場合</a:t>
            </a:r>
            <a:r>
              <a:rPr kumimoji="1" lang="en-US" altLang="ja-JP" sz="1100" b="1">
                <a:solidFill>
                  <a:srgbClr val="0000CC"/>
                </a:solidFill>
              </a:rPr>
              <a:t>】</a:t>
            </a:r>
            <a:r>
              <a:rPr kumimoji="1" lang="ja-JP" altLang="ja-JP" sz="1100" b="1">
                <a:solidFill>
                  <a:schemeClr val="dk1"/>
                </a:solidFill>
                <a:effectLst/>
                <a:latin typeface="+mn-lt"/>
                <a:ea typeface="+mn-ea"/>
                <a:cs typeface="+mn-cs"/>
              </a:rPr>
              <a:t>・</a:t>
            </a:r>
            <a:r>
              <a:rPr kumimoji="1" lang="ja-JP" altLang="ja-JP" sz="1100" b="1">
                <a:solidFill>
                  <a:srgbClr val="0000CC"/>
                </a:solidFill>
                <a:effectLst/>
                <a:latin typeface="+mn-lt"/>
                <a:ea typeface="+mn-ea"/>
                <a:cs typeface="+mn-cs"/>
              </a:rPr>
              <a:t>・・入力済み事例</a:t>
            </a:r>
            <a:endParaRPr kumimoji="1" lang="en-US" altLang="ja-JP" sz="1100" b="1">
              <a:solidFill>
                <a:srgbClr val="0000CC"/>
              </a:solidFill>
            </a:endParaRPr>
          </a:p>
          <a:p>
            <a:r>
              <a:rPr kumimoji="1" lang="ja-JP" altLang="en-US" sz="1100" b="1">
                <a:solidFill>
                  <a:schemeClr val="tx1"/>
                </a:solidFill>
              </a:rPr>
              <a:t>　（大卒初号賃金－高卒初号賃金）－（</a:t>
            </a:r>
            <a:r>
              <a:rPr kumimoji="1" lang="ja-JP" altLang="en-US" sz="1100" b="1">
                <a:solidFill>
                  <a:schemeClr val="tx1"/>
                </a:solidFill>
                <a:latin typeface="+mn-lt"/>
                <a:ea typeface="+mn-ea"/>
                <a:cs typeface="+mn-cs"/>
              </a:rPr>
              <a:t>１等級の習熟昇給</a:t>
            </a:r>
            <a:r>
              <a:rPr kumimoji="1" lang="en-US" altLang="ja-JP" sz="1100" b="1">
                <a:solidFill>
                  <a:schemeClr val="tx1"/>
                </a:solidFill>
                <a:latin typeface="+mn-lt"/>
                <a:ea typeface="+mn-ea"/>
                <a:cs typeface="+mn-cs"/>
              </a:rPr>
              <a:t>×</a:t>
            </a:r>
            <a:r>
              <a:rPr kumimoji="1" lang="ja-JP" altLang="en-US" sz="1100" b="1">
                <a:solidFill>
                  <a:schemeClr val="tx1"/>
                </a:solidFill>
                <a:latin typeface="+mn-lt"/>
                <a:ea typeface="+mn-ea"/>
                <a:cs typeface="+mn-cs"/>
              </a:rPr>
              <a:t>モデル年数）－（２</a:t>
            </a:r>
            <a:r>
              <a:rPr kumimoji="1" lang="ja-JP" altLang="ja-JP" sz="1100" b="1">
                <a:solidFill>
                  <a:schemeClr val="dk1"/>
                </a:solidFill>
                <a:latin typeface="+mn-lt"/>
                <a:ea typeface="+mn-ea"/>
                <a:cs typeface="+mn-cs"/>
              </a:rPr>
              <a:t>等級の習熟昇給</a:t>
            </a:r>
            <a:r>
              <a:rPr kumimoji="1" lang="en-US" altLang="ja-JP" sz="1100" b="1">
                <a:solidFill>
                  <a:schemeClr val="dk1"/>
                </a:solidFill>
                <a:latin typeface="+mn-lt"/>
                <a:ea typeface="+mn-ea"/>
                <a:cs typeface="+mn-cs"/>
              </a:rPr>
              <a:t>×</a:t>
            </a:r>
            <a:r>
              <a:rPr kumimoji="1" lang="ja-JP" altLang="en-US" sz="1100" b="1">
                <a:solidFill>
                  <a:schemeClr val="dk1"/>
                </a:solidFill>
                <a:latin typeface="+mn-lt"/>
                <a:ea typeface="+mn-ea"/>
                <a:cs typeface="+mn-cs"/>
              </a:rPr>
              <a:t>モデル年数）</a:t>
            </a:r>
            <a:r>
              <a:rPr kumimoji="1" lang="ja-JP" altLang="en-US" sz="1100" b="1" baseline="0">
                <a:solidFill>
                  <a:schemeClr val="tx1"/>
                </a:solidFill>
                <a:latin typeface="+mn-lt"/>
                <a:ea typeface="+mn-ea"/>
                <a:cs typeface="+mn-cs"/>
              </a:rPr>
              <a:t>　</a:t>
            </a:r>
            <a:r>
              <a:rPr kumimoji="1" lang="ja-JP" altLang="en-US" sz="1100" baseline="0">
                <a:solidFill>
                  <a:srgbClr val="FF0000"/>
                </a:solidFill>
                <a:latin typeface="+mn-lt"/>
                <a:ea typeface="+mn-ea"/>
                <a:cs typeface="+mn-cs"/>
              </a:rPr>
              <a:t>　・・</a:t>
            </a:r>
            <a:r>
              <a:rPr kumimoji="1" lang="ja-JP" altLang="en-US" sz="1100" b="1" baseline="0">
                <a:solidFill>
                  <a:srgbClr val="FF0000"/>
                </a:solidFill>
                <a:latin typeface="+mn-lt"/>
                <a:ea typeface="+mn-ea"/>
                <a:cs typeface="+mn-cs"/>
              </a:rPr>
              <a:t>・</a:t>
            </a:r>
            <a:r>
              <a:rPr kumimoji="1" lang="ja-JP" altLang="en-US" sz="1100" baseline="0">
                <a:solidFill>
                  <a:schemeClr val="tx1"/>
                </a:solidFill>
                <a:latin typeface="+mn-lt"/>
                <a:ea typeface="+mn-ea"/>
                <a:cs typeface="+mn-cs"/>
              </a:rPr>
              <a:t>　</a:t>
            </a:r>
            <a:r>
              <a:rPr kumimoji="1" lang="ja-JP" altLang="en-US" sz="1100" u="sng" baseline="0">
                <a:solidFill>
                  <a:srgbClr val="FF0000"/>
                </a:solidFill>
                <a:latin typeface="+mn-lt"/>
                <a:ea typeface="+mn-ea"/>
                <a:cs typeface="+mn-cs"/>
              </a:rPr>
              <a:t>これを２等級と３等級の昇格昇給の予算として２つの等級に配分します。</a:t>
            </a:r>
            <a:endParaRPr kumimoji="1" lang="en-US" altLang="ja-JP" sz="1100" u="sng" baseline="0">
              <a:solidFill>
                <a:srgbClr val="FF0000"/>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0000CC"/>
                </a:solidFill>
                <a:effectLst/>
                <a:latin typeface="+mn-lt"/>
                <a:ea typeface="+mn-ea"/>
                <a:cs typeface="+mn-cs"/>
              </a:rPr>
              <a:t>【</a:t>
            </a:r>
            <a:r>
              <a:rPr kumimoji="1" lang="ja-JP" altLang="ja-JP" sz="1100" b="1">
                <a:solidFill>
                  <a:srgbClr val="0000CC"/>
                </a:solidFill>
                <a:effectLst/>
                <a:latin typeface="+mn-lt"/>
                <a:ea typeface="+mn-ea"/>
                <a:cs typeface="+mn-cs"/>
              </a:rPr>
              <a:t>大卒初任</a:t>
            </a:r>
            <a:r>
              <a:rPr kumimoji="1" lang="ja-JP" altLang="en-US" sz="1100" b="1">
                <a:solidFill>
                  <a:srgbClr val="0000CC"/>
                </a:solidFill>
                <a:effectLst/>
                <a:latin typeface="+mn-lt"/>
                <a:ea typeface="+mn-ea"/>
                <a:cs typeface="+mn-cs"/>
              </a:rPr>
              <a:t>：２</a:t>
            </a:r>
            <a:r>
              <a:rPr kumimoji="1" lang="ja-JP" altLang="ja-JP" sz="1100" b="1">
                <a:solidFill>
                  <a:srgbClr val="0000CC"/>
                </a:solidFill>
                <a:effectLst/>
                <a:latin typeface="+mn-lt"/>
                <a:ea typeface="+mn-ea"/>
                <a:cs typeface="+mn-cs"/>
              </a:rPr>
              <a:t>等級１号</a:t>
            </a:r>
            <a:r>
              <a:rPr kumimoji="1" lang="ja-JP" altLang="en-US" sz="1100" b="1">
                <a:solidFill>
                  <a:srgbClr val="0000CC"/>
                </a:solidFill>
                <a:effectLst/>
                <a:latin typeface="+mn-lt"/>
                <a:ea typeface="+mn-ea"/>
                <a:cs typeface="+mn-cs"/>
              </a:rPr>
              <a:t>に</a:t>
            </a:r>
            <a:r>
              <a:rPr kumimoji="1" lang="ja-JP" altLang="ja-JP" sz="1100" b="1">
                <a:solidFill>
                  <a:srgbClr val="0000CC"/>
                </a:solidFill>
                <a:effectLst/>
                <a:latin typeface="+mn-lt"/>
                <a:ea typeface="+mn-ea"/>
                <a:cs typeface="+mn-cs"/>
              </a:rPr>
              <a:t>格付けの場合</a:t>
            </a:r>
            <a:r>
              <a:rPr kumimoji="1" lang="en-US" altLang="ja-JP" sz="1100" b="1">
                <a:solidFill>
                  <a:srgbClr val="0000CC"/>
                </a:solidFill>
                <a:effectLst/>
                <a:latin typeface="+mn-lt"/>
                <a:ea typeface="+mn-ea"/>
                <a:cs typeface="+mn-cs"/>
              </a:rPr>
              <a:t>】</a:t>
            </a:r>
            <a:endParaRPr lang="ja-JP" altLang="ja-JP">
              <a:solidFill>
                <a:srgbClr val="0000CC"/>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　（大卒初号賃金－高卒初号賃金）－（１等級の習熟昇給</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モデル年数）</a:t>
            </a:r>
            <a:r>
              <a:rPr kumimoji="1" lang="ja-JP" altLang="en-US" sz="1100" b="1">
                <a:solidFill>
                  <a:schemeClr val="dk1"/>
                </a:solidFill>
                <a:effectLst/>
                <a:latin typeface="+mn-lt"/>
                <a:ea typeface="+mn-ea"/>
                <a:cs typeface="+mn-cs"/>
              </a:rPr>
              <a:t>　</a:t>
            </a:r>
            <a:r>
              <a:rPr kumimoji="1" lang="ja-JP" altLang="ja-JP" sz="1100" baseline="0">
                <a:solidFill>
                  <a:schemeClr val="dk1"/>
                </a:solidFill>
                <a:effectLst/>
                <a:latin typeface="+mn-lt"/>
                <a:ea typeface="+mn-ea"/>
                <a:cs typeface="+mn-cs"/>
              </a:rPr>
              <a:t>・・</a:t>
            </a:r>
            <a:r>
              <a:rPr kumimoji="1" lang="ja-JP" altLang="ja-JP" sz="1100" b="1" baseline="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a:t>
            </a:r>
            <a:r>
              <a:rPr kumimoji="1" lang="ja-JP" altLang="ja-JP" sz="1100" u="sng" baseline="0">
                <a:solidFill>
                  <a:srgbClr val="FF0000"/>
                </a:solidFill>
                <a:effectLst/>
                <a:latin typeface="+mn-lt"/>
                <a:ea typeface="+mn-ea"/>
                <a:cs typeface="+mn-cs"/>
              </a:rPr>
              <a:t>これを２等級の昇格昇給の予算として</a:t>
            </a:r>
            <a:r>
              <a:rPr kumimoji="1" lang="ja-JP" altLang="en-US" sz="1100" u="sng" baseline="0">
                <a:solidFill>
                  <a:srgbClr val="FF0000"/>
                </a:solidFill>
                <a:effectLst/>
                <a:latin typeface="+mn-lt"/>
                <a:ea typeface="+mn-ea"/>
                <a:cs typeface="+mn-cs"/>
              </a:rPr>
              <a:t>２等級のみに</a:t>
            </a:r>
            <a:r>
              <a:rPr kumimoji="1" lang="ja-JP" altLang="ja-JP" sz="1100" u="sng" baseline="0">
                <a:solidFill>
                  <a:srgbClr val="FF0000"/>
                </a:solidFill>
                <a:effectLst/>
                <a:latin typeface="+mn-lt"/>
                <a:ea typeface="+mn-ea"/>
                <a:cs typeface="+mn-cs"/>
              </a:rPr>
              <a:t>配分します。</a:t>
            </a:r>
            <a:r>
              <a:rPr kumimoji="1" lang="ja-JP" altLang="ja-JP" sz="1100" baseline="0">
                <a:solidFill>
                  <a:schemeClr val="dk1"/>
                </a:solidFill>
                <a:effectLst/>
                <a:latin typeface="+mn-lt"/>
                <a:ea typeface="+mn-ea"/>
                <a:cs typeface="+mn-cs"/>
              </a:rPr>
              <a:t>・・・</a:t>
            </a:r>
            <a:r>
              <a:rPr kumimoji="1" lang="ja-JP" altLang="ja-JP" sz="1100" b="1" u="sng" baseline="0">
                <a:solidFill>
                  <a:schemeClr val="dk1"/>
                </a:solidFill>
                <a:effectLst/>
                <a:latin typeface="+mn-lt"/>
                <a:ea typeface="+mn-ea"/>
                <a:cs typeface="+mn-cs"/>
              </a:rPr>
              <a:t>３等級以降は下記計算式を参考に計算</a:t>
            </a:r>
            <a:endParaRPr lang="ja-JP" altLang="ja-JP">
              <a:solidFill>
                <a:srgbClr val="FF0000"/>
              </a:solidFill>
              <a:effectLst/>
            </a:endParaRPr>
          </a:p>
          <a:p>
            <a:endParaRPr kumimoji="1" lang="en-US" altLang="ja-JP" sz="1100" u="sng" baseline="0">
              <a:solidFill>
                <a:srgbClr val="FF0000"/>
              </a:solidFill>
              <a:latin typeface="+mn-lt"/>
              <a:ea typeface="+mn-ea"/>
              <a:cs typeface="+mn-cs"/>
            </a:endParaRPr>
          </a:p>
        </xdr:txBody>
      </xdr:sp>
      <xdr:grpSp>
        <xdr:nvGrpSpPr>
          <xdr:cNvPr id="29" name="グループ化 28">
            <a:extLst>
              <a:ext uri="{FF2B5EF4-FFF2-40B4-BE49-F238E27FC236}">
                <a16:creationId xmlns:a16="http://schemas.microsoft.com/office/drawing/2014/main" id="{00000000-0008-0000-0600-00001D000000}"/>
              </a:ext>
            </a:extLst>
          </xdr:cNvPr>
          <xdr:cNvGrpSpPr/>
        </xdr:nvGrpSpPr>
        <xdr:grpSpPr>
          <a:xfrm>
            <a:off x="7543800" y="8410575"/>
            <a:ext cx="1064564" cy="323850"/>
            <a:chOff x="7753350" y="8410575"/>
            <a:chExt cx="1064564" cy="323850"/>
          </a:xfrm>
        </xdr:grpSpPr>
        <xdr:sp macro="" textlink="">
          <xdr:nvSpPr>
            <xdr:cNvPr id="30" name="右中かっこ 29">
              <a:extLst>
                <a:ext uri="{FF2B5EF4-FFF2-40B4-BE49-F238E27FC236}">
                  <a16:creationId xmlns:a16="http://schemas.microsoft.com/office/drawing/2014/main" id="{00000000-0008-0000-0600-00001E000000}"/>
                </a:ext>
              </a:extLst>
            </xdr:cNvPr>
            <xdr:cNvSpPr/>
          </xdr:nvSpPr>
          <xdr:spPr>
            <a:xfrm>
              <a:off x="7753350" y="8410575"/>
              <a:ext cx="142875" cy="323850"/>
            </a:xfrm>
            <a:prstGeom prst="rightBrace">
              <a:avLst/>
            </a:prstGeom>
            <a:ln w="15875"/>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31" name="右矢印 35">
              <a:extLst>
                <a:ext uri="{FF2B5EF4-FFF2-40B4-BE49-F238E27FC236}">
                  <a16:creationId xmlns:a16="http://schemas.microsoft.com/office/drawing/2014/main" id="{00000000-0008-0000-0600-00001F000000}"/>
                </a:ext>
              </a:extLst>
            </xdr:cNvPr>
            <xdr:cNvSpPr/>
          </xdr:nvSpPr>
          <xdr:spPr>
            <a:xfrm>
              <a:off x="7972425" y="8524875"/>
              <a:ext cx="845489" cy="107999"/>
            </a:xfrm>
            <a:prstGeom prst="rightArrow">
              <a:avLst/>
            </a:prstGeom>
            <a:solidFill>
              <a:schemeClr val="tx2">
                <a:lumMod val="40000"/>
                <a:lumOff val="60000"/>
              </a:schemeClr>
            </a:solidFill>
            <a:ln>
              <a:solidFill>
                <a:schemeClr val="tx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clientData/>
  </xdr:twoCellAnchor>
  <xdr:twoCellAnchor>
    <xdr:from>
      <xdr:col>2</xdr:col>
      <xdr:colOff>19050</xdr:colOff>
      <xdr:row>31</xdr:row>
      <xdr:rowOff>57150</xdr:rowOff>
    </xdr:from>
    <xdr:to>
      <xdr:col>10</xdr:col>
      <xdr:colOff>1093726</xdr:colOff>
      <xdr:row>56</xdr:row>
      <xdr:rowOff>127000</xdr:rowOff>
    </xdr:to>
    <xdr:grpSp>
      <xdr:nvGrpSpPr>
        <xdr:cNvPr id="32" name="グループ化 77">
          <a:extLst>
            <a:ext uri="{FF2B5EF4-FFF2-40B4-BE49-F238E27FC236}">
              <a16:creationId xmlns:a16="http://schemas.microsoft.com/office/drawing/2014/main" id="{00000000-0008-0000-0600-000020000000}"/>
            </a:ext>
          </a:extLst>
        </xdr:cNvPr>
        <xdr:cNvGrpSpPr>
          <a:grpSpLocks/>
        </xdr:cNvGrpSpPr>
      </xdr:nvGrpSpPr>
      <xdr:grpSpPr bwMode="auto">
        <a:xfrm>
          <a:off x="796290" y="7082790"/>
          <a:ext cx="9441436" cy="5053330"/>
          <a:chOff x="533400" y="22574251"/>
          <a:chExt cx="9940431" cy="4467225"/>
        </a:xfrm>
      </xdr:grpSpPr>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567831" y="22574251"/>
            <a:ext cx="9906000" cy="4467225"/>
          </a:xfrm>
          <a:prstGeom prst="rect">
            <a:avLst/>
          </a:prstGeom>
          <a:solidFill>
            <a:srgbClr val="FFF7E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nvGrpSpPr>
          <xdr:cNvPr id="34" name="グループ化 79">
            <a:extLst>
              <a:ext uri="{FF2B5EF4-FFF2-40B4-BE49-F238E27FC236}">
                <a16:creationId xmlns:a16="http://schemas.microsoft.com/office/drawing/2014/main" id="{00000000-0008-0000-0600-000022000000}"/>
              </a:ext>
            </a:extLst>
          </xdr:cNvPr>
          <xdr:cNvGrpSpPr>
            <a:grpSpLocks/>
          </xdr:cNvGrpSpPr>
        </xdr:nvGrpSpPr>
        <xdr:grpSpPr bwMode="auto">
          <a:xfrm>
            <a:off x="533400" y="22726650"/>
            <a:ext cx="9524999" cy="3962400"/>
            <a:chOff x="361951" y="17592675"/>
            <a:chExt cx="9524999" cy="3962400"/>
          </a:xfrm>
        </xdr:grpSpPr>
        <xdr:grpSp>
          <xdr:nvGrpSpPr>
            <xdr:cNvPr id="35" name="グループ化 31">
              <a:extLst>
                <a:ext uri="{FF2B5EF4-FFF2-40B4-BE49-F238E27FC236}">
                  <a16:creationId xmlns:a16="http://schemas.microsoft.com/office/drawing/2014/main" id="{00000000-0008-0000-0600-000023000000}"/>
                </a:ext>
              </a:extLst>
            </xdr:cNvPr>
            <xdr:cNvGrpSpPr>
              <a:grpSpLocks/>
            </xdr:cNvGrpSpPr>
          </xdr:nvGrpSpPr>
          <xdr:grpSpPr bwMode="auto">
            <a:xfrm>
              <a:off x="619126" y="17592675"/>
              <a:ext cx="9267825" cy="3962400"/>
              <a:chOff x="333375" y="4105275"/>
              <a:chExt cx="9267825" cy="3962400"/>
            </a:xfrm>
            <a:solidFill>
              <a:schemeClr val="lt1"/>
            </a:solidFill>
          </xdr:grpSpPr>
          <xdr:sp macro="" textlink="">
            <xdr:nvSpPr>
              <xdr:cNvPr id="54" name="下矢印 53">
                <a:extLst>
                  <a:ext uri="{FF2B5EF4-FFF2-40B4-BE49-F238E27FC236}">
                    <a16:creationId xmlns:a16="http://schemas.microsoft.com/office/drawing/2014/main" id="{00000000-0008-0000-0600-000036000000}"/>
                  </a:ext>
                </a:extLst>
              </xdr:cNvPr>
              <xdr:cNvSpPr/>
            </xdr:nvSpPr>
            <xdr:spPr>
              <a:xfrm>
                <a:off x="942975" y="4105275"/>
                <a:ext cx="542925" cy="342900"/>
              </a:xfrm>
              <a:prstGeom prst="downArrow">
                <a:avLst/>
              </a:prstGeom>
              <a:grp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grpSp>
            <xdr:nvGrpSpPr>
              <xdr:cNvPr id="55" name="グループ化 33">
                <a:extLst>
                  <a:ext uri="{FF2B5EF4-FFF2-40B4-BE49-F238E27FC236}">
                    <a16:creationId xmlns:a16="http://schemas.microsoft.com/office/drawing/2014/main" id="{00000000-0008-0000-0600-000037000000}"/>
                  </a:ext>
                </a:extLst>
              </xdr:cNvPr>
              <xdr:cNvGrpSpPr>
                <a:grpSpLocks/>
              </xdr:cNvGrpSpPr>
            </xdr:nvGrpSpPr>
            <xdr:grpSpPr bwMode="auto">
              <a:xfrm>
                <a:off x="333375" y="4448175"/>
                <a:ext cx="8905875" cy="3429000"/>
                <a:chOff x="333375" y="4076700"/>
                <a:chExt cx="8905875" cy="3429001"/>
              </a:xfrm>
              <a:grpFill/>
            </xdr:grpSpPr>
            <xdr:grpSp>
              <xdr:nvGrpSpPr>
                <xdr:cNvPr id="62" name="グループ化 26">
                  <a:extLst>
                    <a:ext uri="{FF2B5EF4-FFF2-40B4-BE49-F238E27FC236}">
                      <a16:creationId xmlns:a16="http://schemas.microsoft.com/office/drawing/2014/main" id="{00000000-0008-0000-0600-00003E000000}"/>
                    </a:ext>
                  </a:extLst>
                </xdr:cNvPr>
                <xdr:cNvGrpSpPr>
                  <a:grpSpLocks/>
                </xdr:cNvGrpSpPr>
              </xdr:nvGrpSpPr>
              <xdr:grpSpPr bwMode="auto">
                <a:xfrm>
                  <a:off x="333375" y="4810125"/>
                  <a:ext cx="3295650" cy="2390776"/>
                  <a:chOff x="190500" y="4810125"/>
                  <a:chExt cx="3295650" cy="2390775"/>
                </a:xfrm>
                <a:grpFill/>
              </xdr:grpSpPr>
              <xdr:cxnSp macro="">
                <xdr:nvCxnSpPr>
                  <xdr:cNvPr id="70" name="直線コネクタ 69">
                    <a:extLst>
                      <a:ext uri="{FF2B5EF4-FFF2-40B4-BE49-F238E27FC236}">
                        <a16:creationId xmlns:a16="http://schemas.microsoft.com/office/drawing/2014/main" id="{00000000-0008-0000-0600-000046000000}"/>
                      </a:ext>
                    </a:extLst>
                  </xdr:cNvPr>
                  <xdr:cNvCxnSpPr/>
                </xdr:nvCxnSpPr>
                <xdr:spPr>
                  <a:xfrm flipV="1">
                    <a:off x="190500" y="5381625"/>
                    <a:ext cx="3143250" cy="1219200"/>
                  </a:xfrm>
                  <a:prstGeom prst="line">
                    <a:avLst/>
                  </a:prstGeom>
                  <a:grpFill/>
                  <a:ln w="15875" cap="rnd">
                    <a:solidFill>
                      <a:schemeClr val="tx1"/>
                    </a:solidFill>
                    <a:headEnd type="ova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71" name="円弧 70">
                    <a:extLst>
                      <a:ext uri="{FF2B5EF4-FFF2-40B4-BE49-F238E27FC236}">
                        <a16:creationId xmlns:a16="http://schemas.microsoft.com/office/drawing/2014/main" id="{00000000-0008-0000-0600-000047000000}"/>
                      </a:ext>
                    </a:extLst>
                  </xdr:cNvPr>
                  <xdr:cNvSpPr/>
                </xdr:nvSpPr>
                <xdr:spPr>
                  <a:xfrm>
                    <a:off x="1524000" y="6086475"/>
                    <a:ext cx="123825" cy="628650"/>
                  </a:xfrm>
                  <a:prstGeom prst="arc">
                    <a:avLst/>
                  </a:prstGeom>
                  <a:grpFill/>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72" name="右中かっこ 71">
                    <a:extLst>
                      <a:ext uri="{FF2B5EF4-FFF2-40B4-BE49-F238E27FC236}">
                        <a16:creationId xmlns:a16="http://schemas.microsoft.com/office/drawing/2014/main" id="{00000000-0008-0000-0600-000048000000}"/>
                      </a:ext>
                    </a:extLst>
                  </xdr:cNvPr>
                  <xdr:cNvSpPr/>
                </xdr:nvSpPr>
                <xdr:spPr>
                  <a:xfrm>
                    <a:off x="3419475" y="5419725"/>
                    <a:ext cx="66675" cy="1781175"/>
                  </a:xfrm>
                  <a:prstGeom prst="rightBrace">
                    <a:avLst/>
                  </a:prstGeom>
                  <a:grp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73" name="右中かっこ 72">
                    <a:extLst>
                      <a:ext uri="{FF2B5EF4-FFF2-40B4-BE49-F238E27FC236}">
                        <a16:creationId xmlns:a16="http://schemas.microsoft.com/office/drawing/2014/main" id="{00000000-0008-0000-0600-000049000000}"/>
                      </a:ext>
                    </a:extLst>
                  </xdr:cNvPr>
                  <xdr:cNvSpPr/>
                </xdr:nvSpPr>
                <xdr:spPr>
                  <a:xfrm>
                    <a:off x="3419475" y="4829175"/>
                    <a:ext cx="47625" cy="466725"/>
                  </a:xfrm>
                  <a:prstGeom prst="rightBrace">
                    <a:avLst/>
                  </a:prstGeom>
                  <a:grp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xnSp macro="">
                <xdr:nvCxnSpPr>
                  <xdr:cNvPr id="74" name="直線コネクタ 73">
                    <a:extLst>
                      <a:ext uri="{FF2B5EF4-FFF2-40B4-BE49-F238E27FC236}">
                        <a16:creationId xmlns:a16="http://schemas.microsoft.com/office/drawing/2014/main" id="{00000000-0008-0000-0600-00004A000000}"/>
                      </a:ext>
                    </a:extLst>
                  </xdr:cNvPr>
                  <xdr:cNvCxnSpPr/>
                </xdr:nvCxnSpPr>
                <xdr:spPr>
                  <a:xfrm rot="5400000">
                    <a:off x="3057525" y="5095875"/>
                    <a:ext cx="571500" cy="0"/>
                  </a:xfrm>
                  <a:prstGeom prst="line">
                    <a:avLst/>
                  </a:prstGeom>
                  <a:grpFill/>
                  <a:ln w="15875">
                    <a:solidFill>
                      <a:schemeClr val="tx1"/>
                    </a:solidFill>
                    <a:headEnd type="oval"/>
                    <a:tailEnd type="oval"/>
                  </a:ln>
                </xdr:spPr>
                <xdr:style>
                  <a:lnRef idx="1">
                    <a:schemeClr val="accent1"/>
                  </a:lnRef>
                  <a:fillRef idx="0">
                    <a:schemeClr val="accent1"/>
                  </a:fillRef>
                  <a:effectRef idx="0">
                    <a:schemeClr val="accent1"/>
                  </a:effectRef>
                  <a:fontRef idx="minor">
                    <a:schemeClr val="tx1"/>
                  </a:fontRef>
                </xdr:style>
              </xdr:cxnSp>
            </xdr:grpSp>
            <xdr:grpSp>
              <xdr:nvGrpSpPr>
                <xdr:cNvPr id="63" name="グループ化 25">
                  <a:extLst>
                    <a:ext uri="{FF2B5EF4-FFF2-40B4-BE49-F238E27FC236}">
                      <a16:creationId xmlns:a16="http://schemas.microsoft.com/office/drawing/2014/main" id="{00000000-0008-0000-0600-00003F000000}"/>
                    </a:ext>
                  </a:extLst>
                </xdr:cNvPr>
                <xdr:cNvGrpSpPr/>
              </xdr:nvGrpSpPr>
              <xdr:grpSpPr>
                <a:xfrm>
                  <a:off x="4610100" y="4076700"/>
                  <a:ext cx="4629150" cy="3429001"/>
                  <a:chOff x="4467225" y="4076700"/>
                  <a:chExt cx="4629150" cy="3429001"/>
                </a:xfrm>
                <a:grpFill/>
              </xdr:grpSpPr>
              <xdr:cxnSp macro="">
                <xdr:nvCxnSpPr>
                  <xdr:cNvPr id="64" name="直線コネクタ 63">
                    <a:extLst>
                      <a:ext uri="{FF2B5EF4-FFF2-40B4-BE49-F238E27FC236}">
                        <a16:creationId xmlns:a16="http://schemas.microsoft.com/office/drawing/2014/main" id="{00000000-0008-0000-0600-000040000000}"/>
                      </a:ext>
                    </a:extLst>
                  </xdr:cNvPr>
                  <xdr:cNvCxnSpPr/>
                </xdr:nvCxnSpPr>
                <xdr:spPr>
                  <a:xfrm>
                    <a:off x="4467225" y="7258051"/>
                    <a:ext cx="4629150" cy="9525"/>
                  </a:xfrm>
                  <a:prstGeom prst="line">
                    <a:avLst/>
                  </a:prstGeom>
                  <a:grpFill/>
                  <a:ln w="158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5" name="直線コネクタ 64">
                    <a:extLst>
                      <a:ext uri="{FF2B5EF4-FFF2-40B4-BE49-F238E27FC236}">
                        <a16:creationId xmlns:a16="http://schemas.microsoft.com/office/drawing/2014/main" id="{00000000-0008-0000-0600-000041000000}"/>
                      </a:ext>
                    </a:extLst>
                  </xdr:cNvPr>
                  <xdr:cNvCxnSpPr/>
                </xdr:nvCxnSpPr>
                <xdr:spPr>
                  <a:xfrm flipV="1">
                    <a:off x="4476750" y="4076700"/>
                    <a:ext cx="3609975" cy="3162301"/>
                  </a:xfrm>
                  <a:prstGeom prst="line">
                    <a:avLst/>
                  </a:prstGeom>
                  <a:grpFill/>
                  <a:ln w="15875">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6" name="円弧 65">
                    <a:extLst>
                      <a:ext uri="{FF2B5EF4-FFF2-40B4-BE49-F238E27FC236}">
                        <a16:creationId xmlns:a16="http://schemas.microsoft.com/office/drawing/2014/main" id="{00000000-0008-0000-0600-000042000000}"/>
                      </a:ext>
                    </a:extLst>
                  </xdr:cNvPr>
                  <xdr:cNvSpPr/>
                </xdr:nvSpPr>
                <xdr:spPr>
                  <a:xfrm>
                    <a:off x="5343525" y="6238876"/>
                    <a:ext cx="590550" cy="1266825"/>
                  </a:xfrm>
                  <a:prstGeom prst="arc">
                    <a:avLst>
                      <a:gd name="adj1" fmla="val 16082185"/>
                      <a:gd name="adj2" fmla="val 3596867"/>
                    </a:avLst>
                  </a:prstGeom>
                  <a:grpFill/>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xnSp macro="">
                <xdr:nvCxnSpPr>
                  <xdr:cNvPr id="67" name="直線コネクタ 66">
                    <a:extLst>
                      <a:ext uri="{FF2B5EF4-FFF2-40B4-BE49-F238E27FC236}">
                        <a16:creationId xmlns:a16="http://schemas.microsoft.com/office/drawing/2014/main" id="{00000000-0008-0000-0600-000043000000}"/>
                      </a:ext>
                    </a:extLst>
                  </xdr:cNvPr>
                  <xdr:cNvCxnSpPr/>
                </xdr:nvCxnSpPr>
                <xdr:spPr>
                  <a:xfrm flipV="1">
                    <a:off x="5934075" y="5162550"/>
                    <a:ext cx="2714625" cy="1543050"/>
                  </a:xfrm>
                  <a:prstGeom prst="line">
                    <a:avLst/>
                  </a:prstGeom>
                  <a:grpFill/>
                  <a:ln w="15875">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8" name="円弧 67">
                    <a:extLst>
                      <a:ext uri="{FF2B5EF4-FFF2-40B4-BE49-F238E27FC236}">
                        <a16:creationId xmlns:a16="http://schemas.microsoft.com/office/drawing/2014/main" id="{00000000-0008-0000-0600-000044000000}"/>
                      </a:ext>
                    </a:extLst>
                  </xdr:cNvPr>
                  <xdr:cNvSpPr/>
                </xdr:nvSpPr>
                <xdr:spPr>
                  <a:xfrm>
                    <a:off x="6543675" y="6172201"/>
                    <a:ext cx="742950" cy="1333500"/>
                  </a:xfrm>
                  <a:prstGeom prst="arc">
                    <a:avLst>
                      <a:gd name="adj1" fmla="val 16082185"/>
                      <a:gd name="adj2" fmla="val 3423176"/>
                    </a:avLst>
                  </a:prstGeom>
                  <a:grpFill/>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xnSp macro="">
                <xdr:nvCxnSpPr>
                  <xdr:cNvPr id="69" name="直線コネクタ 68">
                    <a:extLst>
                      <a:ext uri="{FF2B5EF4-FFF2-40B4-BE49-F238E27FC236}">
                        <a16:creationId xmlns:a16="http://schemas.microsoft.com/office/drawing/2014/main" id="{00000000-0008-0000-0600-000045000000}"/>
                      </a:ext>
                    </a:extLst>
                  </xdr:cNvPr>
                  <xdr:cNvCxnSpPr/>
                </xdr:nvCxnSpPr>
                <xdr:spPr>
                  <a:xfrm flipV="1">
                    <a:off x="7277100" y="6172201"/>
                    <a:ext cx="1695450" cy="581025"/>
                  </a:xfrm>
                  <a:prstGeom prst="line">
                    <a:avLst/>
                  </a:prstGeom>
                  <a:grpFill/>
                  <a:ln w="15875">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56" name="下矢印 55">
                <a:extLst>
                  <a:ext uri="{FF2B5EF4-FFF2-40B4-BE49-F238E27FC236}">
                    <a16:creationId xmlns:a16="http://schemas.microsoft.com/office/drawing/2014/main" id="{00000000-0008-0000-0600-000038000000}"/>
                  </a:ext>
                </a:extLst>
              </xdr:cNvPr>
              <xdr:cNvSpPr/>
            </xdr:nvSpPr>
            <xdr:spPr>
              <a:xfrm>
                <a:off x="5734050" y="4105275"/>
                <a:ext cx="542925" cy="381000"/>
              </a:xfrm>
              <a:prstGeom prst="downArrow">
                <a:avLst/>
              </a:prstGeom>
              <a:grp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xnSp macro="">
            <xdr:nvCxnSpPr>
              <xdr:cNvPr id="57" name="直線コネクタ 56">
                <a:extLst>
                  <a:ext uri="{FF2B5EF4-FFF2-40B4-BE49-F238E27FC236}">
                    <a16:creationId xmlns:a16="http://schemas.microsoft.com/office/drawing/2014/main" id="{00000000-0008-0000-0600-000039000000}"/>
                  </a:ext>
                </a:extLst>
              </xdr:cNvPr>
              <xdr:cNvCxnSpPr/>
            </xdr:nvCxnSpPr>
            <xdr:spPr>
              <a:xfrm rot="5400000">
                <a:off x="2562225" y="6105525"/>
                <a:ext cx="3905250" cy="19050"/>
              </a:xfrm>
              <a:prstGeom prst="line">
                <a:avLst/>
              </a:prstGeom>
              <a:grpFill/>
              <a:ln>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sp macro="" textlink="">
            <xdr:nvSpPr>
              <xdr:cNvPr id="58" name="テキスト ボックス 57">
                <a:extLst>
                  <a:ext uri="{FF2B5EF4-FFF2-40B4-BE49-F238E27FC236}">
                    <a16:creationId xmlns:a16="http://schemas.microsoft.com/office/drawing/2014/main" id="{00000000-0008-0000-0600-00003A000000}"/>
                  </a:ext>
                </a:extLst>
              </xdr:cNvPr>
              <xdr:cNvSpPr txBox="1"/>
            </xdr:nvSpPr>
            <xdr:spPr>
              <a:xfrm>
                <a:off x="6991350" y="5572125"/>
                <a:ext cx="809625" cy="495300"/>
              </a:xfrm>
              <a:prstGeom prst="rect">
                <a:avLst/>
              </a:prstGeom>
              <a:grp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配分目安</a:t>
                </a:r>
                <a:endParaRPr kumimoji="1" lang="en-US" altLang="ja-JP" sz="1100"/>
              </a:p>
              <a:p>
                <a:r>
                  <a:rPr kumimoji="1" lang="ja-JP" altLang="en-US" sz="1100"/>
                  <a:t>　　１</a:t>
                </a:r>
                <a:r>
                  <a:rPr kumimoji="1" lang="en-US" altLang="ja-JP" sz="1100"/>
                  <a:t>/</a:t>
                </a:r>
                <a:r>
                  <a:rPr kumimoji="1" lang="ja-JP" altLang="en-US" sz="1100"/>
                  <a:t>３</a:t>
                </a:r>
              </a:p>
            </xdr:txBody>
          </xdr:sp>
          <xdr:sp macro="" textlink="">
            <xdr:nvSpPr>
              <xdr:cNvPr id="59" name="テキスト ボックス 58">
                <a:extLst>
                  <a:ext uri="{FF2B5EF4-FFF2-40B4-BE49-F238E27FC236}">
                    <a16:creationId xmlns:a16="http://schemas.microsoft.com/office/drawing/2014/main" id="{00000000-0008-0000-0600-00003B000000}"/>
                  </a:ext>
                </a:extLst>
              </xdr:cNvPr>
              <xdr:cNvSpPr txBox="1"/>
            </xdr:nvSpPr>
            <xdr:spPr>
              <a:xfrm>
                <a:off x="8791575" y="6686550"/>
                <a:ext cx="809625" cy="495300"/>
              </a:xfrm>
              <a:prstGeom prst="rect">
                <a:avLst/>
              </a:prstGeom>
              <a:grp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配分目安</a:t>
                </a:r>
                <a:endParaRPr kumimoji="1" lang="en-US" altLang="ja-JP" sz="1100"/>
              </a:p>
              <a:p>
                <a:r>
                  <a:rPr kumimoji="1" lang="ja-JP" altLang="en-US" sz="1100"/>
                  <a:t>　　２</a:t>
                </a:r>
                <a:r>
                  <a:rPr kumimoji="1" lang="en-US" altLang="ja-JP" sz="1100"/>
                  <a:t>/</a:t>
                </a:r>
                <a:r>
                  <a:rPr kumimoji="1" lang="ja-JP" altLang="en-US" sz="1100"/>
                  <a:t>３</a:t>
                </a:r>
              </a:p>
            </xdr:txBody>
          </xdr:sp>
          <xdr:sp macro="" textlink="">
            <xdr:nvSpPr>
              <xdr:cNvPr id="60" name="テキスト ボックス 59">
                <a:extLst>
                  <a:ext uri="{FF2B5EF4-FFF2-40B4-BE49-F238E27FC236}">
                    <a16:creationId xmlns:a16="http://schemas.microsoft.com/office/drawing/2014/main" id="{00000000-0008-0000-0600-00003C000000}"/>
                  </a:ext>
                </a:extLst>
              </xdr:cNvPr>
              <xdr:cNvSpPr txBox="1"/>
            </xdr:nvSpPr>
            <xdr:spPr>
              <a:xfrm>
                <a:off x="8248650" y="5934075"/>
                <a:ext cx="809625" cy="495300"/>
              </a:xfrm>
              <a:prstGeom prst="rect">
                <a:avLst/>
              </a:prstGeom>
              <a:grp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配分目安</a:t>
                </a:r>
                <a:endParaRPr kumimoji="1" lang="en-US" altLang="ja-JP" sz="1100"/>
              </a:p>
              <a:p>
                <a:r>
                  <a:rPr kumimoji="1" lang="ja-JP" altLang="en-US" sz="1100"/>
                  <a:t>　　１</a:t>
                </a:r>
                <a:r>
                  <a:rPr kumimoji="1" lang="en-US" altLang="ja-JP" sz="1100"/>
                  <a:t>/</a:t>
                </a:r>
                <a:r>
                  <a:rPr kumimoji="1" lang="ja-JP" altLang="en-US" sz="1100"/>
                  <a:t>３</a:t>
                </a:r>
              </a:p>
            </xdr:txBody>
          </xdr:sp>
          <xdr:sp macro="" textlink="">
            <xdr:nvSpPr>
              <xdr:cNvPr id="61" name="テキスト ボックス 60">
                <a:extLst>
                  <a:ext uri="{FF2B5EF4-FFF2-40B4-BE49-F238E27FC236}">
                    <a16:creationId xmlns:a16="http://schemas.microsoft.com/office/drawing/2014/main" id="{00000000-0008-0000-0600-00003D000000}"/>
                  </a:ext>
                </a:extLst>
              </xdr:cNvPr>
              <xdr:cNvSpPr txBox="1"/>
            </xdr:nvSpPr>
            <xdr:spPr>
              <a:xfrm>
                <a:off x="6496050" y="6696075"/>
                <a:ext cx="809625" cy="495300"/>
              </a:xfrm>
              <a:prstGeom prst="rect">
                <a:avLst/>
              </a:prstGeom>
              <a:grp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配分目安</a:t>
                </a:r>
                <a:endParaRPr kumimoji="1" lang="en-US" altLang="ja-JP" sz="1100"/>
              </a:p>
              <a:p>
                <a:r>
                  <a:rPr kumimoji="1" lang="ja-JP" altLang="en-US" sz="1100"/>
                  <a:t>　　２</a:t>
                </a:r>
                <a:r>
                  <a:rPr kumimoji="1" lang="en-US" altLang="ja-JP" sz="1100"/>
                  <a:t>/</a:t>
                </a:r>
                <a:r>
                  <a:rPr kumimoji="1" lang="ja-JP" altLang="en-US" sz="1100"/>
                  <a:t>３</a:t>
                </a:r>
              </a:p>
            </xdr:txBody>
          </xdr:sp>
        </xdr:grpSp>
        <xdr:cxnSp macro="">
          <xdr:nvCxnSpPr>
            <xdr:cNvPr id="36" name="直線コネクタ 35">
              <a:extLst>
                <a:ext uri="{FF2B5EF4-FFF2-40B4-BE49-F238E27FC236}">
                  <a16:creationId xmlns:a16="http://schemas.microsoft.com/office/drawing/2014/main" id="{00000000-0008-0000-0600-000024000000}"/>
                </a:ext>
              </a:extLst>
            </xdr:cNvPr>
            <xdr:cNvCxnSpPr/>
          </xdr:nvCxnSpPr>
          <xdr:spPr>
            <a:xfrm>
              <a:off x="3771901" y="19240500"/>
              <a:ext cx="0" cy="1876425"/>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37" name="直線コネクタ 36">
              <a:extLst>
                <a:ext uri="{FF2B5EF4-FFF2-40B4-BE49-F238E27FC236}">
                  <a16:creationId xmlns:a16="http://schemas.microsoft.com/office/drawing/2014/main" id="{00000000-0008-0000-0600-000025000000}"/>
                </a:ext>
              </a:extLst>
            </xdr:cNvPr>
            <xdr:cNvCxnSpPr/>
          </xdr:nvCxnSpPr>
          <xdr:spPr>
            <a:xfrm flipH="1">
              <a:off x="628651" y="21097875"/>
              <a:ext cx="3162300" cy="9525"/>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38" name="直線コネクタ 37">
              <a:extLst>
                <a:ext uri="{FF2B5EF4-FFF2-40B4-BE49-F238E27FC236}">
                  <a16:creationId xmlns:a16="http://schemas.microsoft.com/office/drawing/2014/main" id="{00000000-0008-0000-0600-000026000000}"/>
                </a:ext>
              </a:extLst>
            </xdr:cNvPr>
            <xdr:cNvCxnSpPr/>
          </xdr:nvCxnSpPr>
          <xdr:spPr>
            <a:xfrm>
              <a:off x="619126" y="20459700"/>
              <a:ext cx="9525" cy="657225"/>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39" name="直線コネクタ 38">
              <a:extLst>
                <a:ext uri="{FF2B5EF4-FFF2-40B4-BE49-F238E27FC236}">
                  <a16:creationId xmlns:a16="http://schemas.microsoft.com/office/drawing/2014/main" id="{00000000-0008-0000-0600-000027000000}"/>
                </a:ext>
              </a:extLst>
            </xdr:cNvPr>
            <xdr:cNvCxnSpPr/>
          </xdr:nvCxnSpPr>
          <xdr:spPr>
            <a:xfrm flipH="1">
              <a:off x="619126" y="20450175"/>
              <a:ext cx="3162300" cy="9525"/>
            </a:xfrm>
            <a:prstGeom prst="line">
              <a:avLst/>
            </a:prstGeom>
            <a:ln w="12700"/>
          </xdr:spPr>
          <xdr:style>
            <a:lnRef idx="1">
              <a:schemeClr val="dk1"/>
            </a:lnRef>
            <a:fillRef idx="0">
              <a:schemeClr val="dk1"/>
            </a:fillRef>
            <a:effectRef idx="0">
              <a:schemeClr val="dk1"/>
            </a:effectRef>
            <a:fontRef idx="minor">
              <a:schemeClr val="tx1"/>
            </a:fontRef>
          </xdr:style>
        </xdr:cxnSp>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1857376" y="20212050"/>
              <a:ext cx="16097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ゴシック" pitchFamily="49" charset="-128"/>
                  <a:ea typeface="ＭＳ ゴシック" pitchFamily="49" charset="-128"/>
                </a:rPr>
                <a:t>基本給ピッチ </a:t>
              </a:r>
              <a:r>
                <a:rPr kumimoji="1" lang="en-US" altLang="ja-JP" sz="1200" b="1">
                  <a:latin typeface="ＭＳ ゴシック" pitchFamily="49" charset="-128"/>
                  <a:ea typeface="ＭＳ ゴシック" pitchFamily="49" charset="-128"/>
                </a:rPr>
                <a:t>7200</a:t>
              </a:r>
              <a:r>
                <a:rPr kumimoji="1" lang="ja-JP" altLang="en-US" sz="1100" b="1">
                  <a:latin typeface="ＭＳ ゴシック" pitchFamily="49" charset="-128"/>
                  <a:ea typeface="ＭＳ ゴシック" pitchFamily="49" charset="-128"/>
                </a:rPr>
                <a:t>円</a:t>
              </a:r>
            </a:p>
          </xdr:txBody>
        </xdr:sp>
        <xdr:sp macro="" textlink="">
          <xdr:nvSpPr>
            <xdr:cNvPr id="41" name="テキスト ボックス 40">
              <a:extLst>
                <a:ext uri="{FF2B5EF4-FFF2-40B4-BE49-F238E27FC236}">
                  <a16:creationId xmlns:a16="http://schemas.microsoft.com/office/drawing/2014/main" id="{00000000-0008-0000-0600-000029000000}"/>
                </a:ext>
              </a:extLst>
            </xdr:cNvPr>
            <xdr:cNvSpPr txBox="1"/>
          </xdr:nvSpPr>
          <xdr:spPr>
            <a:xfrm>
              <a:off x="361951" y="19859625"/>
              <a:ext cx="1085850"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b="1">
                  <a:latin typeface="ＭＳ ゴシック" pitchFamily="49" charset="-128"/>
                  <a:ea typeface="ＭＳ ゴシック" pitchFamily="49" charset="-128"/>
                </a:rPr>
                <a:t>初任基本給</a:t>
              </a:r>
              <a:endParaRPr kumimoji="1" lang="en-US" altLang="ja-JP" sz="1100" b="1">
                <a:latin typeface="ＭＳ ゴシック" pitchFamily="49" charset="-128"/>
                <a:ea typeface="ＭＳ ゴシック" pitchFamily="49" charset="-128"/>
              </a:endParaRPr>
            </a:p>
            <a:p>
              <a:pPr>
                <a:lnSpc>
                  <a:spcPts val="1400"/>
                </a:lnSpc>
              </a:pPr>
              <a:r>
                <a:rPr kumimoji="1" lang="en-US" altLang="ja-JP" sz="1200" b="1">
                  <a:latin typeface="ＭＳ ゴシック" pitchFamily="49" charset="-128"/>
                  <a:ea typeface="ＭＳ ゴシック" pitchFamily="49" charset="-128"/>
                </a:rPr>
                <a:t>160000</a:t>
              </a:r>
              <a:r>
                <a:rPr kumimoji="1" lang="ja-JP" altLang="en-US" sz="1100" b="1">
                  <a:latin typeface="ＭＳ ゴシック" pitchFamily="49" charset="-128"/>
                  <a:ea typeface="ＭＳ ゴシック" pitchFamily="49" charset="-128"/>
                </a:rPr>
                <a:t>円</a:t>
              </a:r>
            </a:p>
          </xdr:txBody>
        </xdr:sp>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438151" y="21078825"/>
              <a:ext cx="40767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b="1"/>
                <a:t>１８歳　　　　　　　　　　　　　　　　　　　　　　　　　　３７歳（標準課長）</a:t>
              </a:r>
            </a:p>
          </xdr:txBody>
        </xdr:sp>
        <xdr:sp macro="" textlink="">
          <xdr:nvSpPr>
            <xdr:cNvPr id="43" name="テキスト ボックス 42">
              <a:extLst>
                <a:ext uri="{FF2B5EF4-FFF2-40B4-BE49-F238E27FC236}">
                  <a16:creationId xmlns:a16="http://schemas.microsoft.com/office/drawing/2014/main" id="{00000000-0008-0000-0600-00002B000000}"/>
                </a:ext>
              </a:extLst>
            </xdr:cNvPr>
            <xdr:cNvSpPr txBox="1"/>
          </xdr:nvSpPr>
          <xdr:spPr>
            <a:xfrm>
              <a:off x="3905251" y="19088100"/>
              <a:ext cx="800100"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b="1">
                  <a:latin typeface="ＭＳ ゴシック" pitchFamily="49" charset="-128"/>
                  <a:ea typeface="ＭＳ ゴシック" pitchFamily="49" charset="-128"/>
                </a:rPr>
                <a:t>基本給</a:t>
              </a:r>
              <a:endParaRPr kumimoji="1" lang="en-US" altLang="ja-JP" sz="1100" b="1">
                <a:latin typeface="ＭＳ ゴシック" pitchFamily="49" charset="-128"/>
                <a:ea typeface="ＭＳ ゴシック" pitchFamily="49" charset="-128"/>
              </a:endParaRPr>
            </a:p>
            <a:p>
              <a:pPr>
                <a:lnSpc>
                  <a:spcPts val="1400"/>
                </a:lnSpc>
              </a:pPr>
              <a:r>
                <a:rPr kumimoji="1" lang="en-US" altLang="ja-JP" sz="1200" b="1">
                  <a:latin typeface="ＭＳ ゴシック" pitchFamily="49" charset="-128"/>
                  <a:ea typeface="ＭＳ ゴシック" pitchFamily="49" charset="-128"/>
                </a:rPr>
                <a:t>297000</a:t>
              </a:r>
              <a:r>
                <a:rPr kumimoji="1" lang="ja-JP" altLang="en-US" sz="1100" b="1">
                  <a:latin typeface="ＭＳ ゴシック" pitchFamily="49" charset="-128"/>
                  <a:ea typeface="ＭＳ ゴシック" pitchFamily="49" charset="-128"/>
                </a:rPr>
                <a:t>円</a:t>
              </a:r>
            </a:p>
          </xdr:txBody>
        </xdr:sp>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3419476" y="18335625"/>
              <a:ext cx="9429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latin typeface="ＭＳ ゴシック" pitchFamily="49" charset="-128"/>
                  <a:ea typeface="ＭＳ ゴシック" pitchFamily="49" charset="-128"/>
                </a:rPr>
                <a:t>383000</a:t>
              </a:r>
              <a:r>
                <a:rPr kumimoji="1" lang="ja-JP" altLang="en-US" sz="1100" b="1">
                  <a:latin typeface="ＭＳ ゴシック" pitchFamily="49" charset="-128"/>
                  <a:ea typeface="ＭＳ ゴシック" pitchFamily="49" charset="-128"/>
                </a:rPr>
                <a:t>円</a:t>
              </a:r>
            </a:p>
          </xdr:txBody>
        </xdr:sp>
        <xdr:sp macro="" textlink="">
          <xdr:nvSpPr>
            <xdr:cNvPr id="45" name="テキスト ボックス 44">
              <a:extLst>
                <a:ext uri="{FF2B5EF4-FFF2-40B4-BE49-F238E27FC236}">
                  <a16:creationId xmlns:a16="http://schemas.microsoft.com/office/drawing/2014/main" id="{00000000-0008-0000-0600-00002D000000}"/>
                </a:ext>
              </a:extLst>
            </xdr:cNvPr>
            <xdr:cNvSpPr txBox="1"/>
          </xdr:nvSpPr>
          <xdr:spPr>
            <a:xfrm>
              <a:off x="3914776" y="18649950"/>
              <a:ext cx="76200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b="1">
                  <a:latin typeface="ＭＳ ゴシック" pitchFamily="49" charset="-128"/>
                  <a:ea typeface="ＭＳ ゴシック" pitchFamily="49" charset="-128"/>
                </a:rPr>
                <a:t>諸手当 </a:t>
              </a:r>
              <a:endParaRPr kumimoji="1" lang="en-US" altLang="ja-JP" sz="1100" b="1">
                <a:latin typeface="ＭＳ ゴシック" pitchFamily="49" charset="-128"/>
                <a:ea typeface="ＭＳ ゴシック" pitchFamily="49" charset="-128"/>
              </a:endParaRPr>
            </a:p>
            <a:p>
              <a:pPr>
                <a:lnSpc>
                  <a:spcPts val="1400"/>
                </a:lnSpc>
              </a:pPr>
              <a:r>
                <a:rPr kumimoji="1" lang="en-US" altLang="ja-JP" sz="1200" b="1">
                  <a:latin typeface="ＭＳ ゴシック" pitchFamily="49" charset="-128"/>
                  <a:ea typeface="ＭＳ ゴシック" pitchFamily="49" charset="-128"/>
                </a:rPr>
                <a:t>72000</a:t>
              </a:r>
              <a:r>
                <a:rPr kumimoji="1" lang="ja-JP" altLang="en-US" sz="1100" b="1">
                  <a:latin typeface="ＭＳ ゴシック" pitchFamily="49" charset="-128"/>
                  <a:ea typeface="ＭＳ ゴシック" pitchFamily="49" charset="-128"/>
                </a:rPr>
                <a:t>円</a:t>
              </a:r>
            </a:p>
          </xdr:txBody>
        </xdr:sp>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5343526" y="20593050"/>
              <a:ext cx="107632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b="1">
                  <a:latin typeface="ＭＳ ゴシック" pitchFamily="49" charset="-128"/>
                  <a:ea typeface="ＭＳ ゴシック" pitchFamily="49" charset="-128"/>
                </a:rPr>
                <a:t>基本給ピッチ</a:t>
              </a:r>
              <a:endParaRPr kumimoji="1" lang="en-US" altLang="ja-JP" sz="1100" b="1">
                <a:latin typeface="ＭＳ ゴシック" pitchFamily="49" charset="-128"/>
                <a:ea typeface="ＭＳ ゴシック" pitchFamily="49" charset="-128"/>
              </a:endParaRPr>
            </a:p>
            <a:p>
              <a:pPr>
                <a:lnSpc>
                  <a:spcPts val="1400"/>
                </a:lnSpc>
              </a:pPr>
              <a:r>
                <a:rPr kumimoji="1" lang="en-US" altLang="ja-JP" sz="1200" b="1">
                  <a:latin typeface="ＭＳ ゴシック" pitchFamily="49" charset="-128"/>
                  <a:ea typeface="ＭＳ ゴシック" pitchFamily="49" charset="-128"/>
                </a:rPr>
                <a:t>7200</a:t>
              </a:r>
              <a:r>
                <a:rPr kumimoji="1" lang="ja-JP" altLang="en-US" sz="1100" b="1">
                  <a:latin typeface="ＭＳ ゴシック" pitchFamily="49" charset="-128"/>
                  <a:ea typeface="ＭＳ ゴシック" pitchFamily="49" charset="-128"/>
                </a:rPr>
                <a:t>円</a:t>
              </a:r>
            </a:p>
          </xdr:txBody>
        </xdr:sp>
        <xdr:sp macro="" textlink="">
          <xdr:nvSpPr>
            <xdr:cNvPr id="47" name="テキスト ボックス 46">
              <a:extLst>
                <a:ext uri="{FF2B5EF4-FFF2-40B4-BE49-F238E27FC236}">
                  <a16:creationId xmlns:a16="http://schemas.microsoft.com/office/drawing/2014/main" id="{00000000-0008-0000-0600-00002F000000}"/>
                </a:ext>
              </a:extLst>
            </xdr:cNvPr>
            <xdr:cNvSpPr txBox="1"/>
          </xdr:nvSpPr>
          <xdr:spPr>
            <a:xfrm>
              <a:off x="6391276" y="19707225"/>
              <a:ext cx="12192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ゴシック" pitchFamily="49" charset="-128"/>
                  <a:ea typeface="ＭＳ ゴシック" pitchFamily="49" charset="-128"/>
                </a:rPr>
                <a:t>年齢給 </a:t>
              </a:r>
              <a:r>
                <a:rPr kumimoji="1" lang="en-US" altLang="ja-JP" sz="1200" b="1">
                  <a:latin typeface="ＭＳ ゴシック" pitchFamily="49" charset="-128"/>
                  <a:ea typeface="ＭＳ ゴシック" pitchFamily="49" charset="-128"/>
                </a:rPr>
                <a:t>2500</a:t>
              </a:r>
              <a:r>
                <a:rPr kumimoji="1" lang="ja-JP" altLang="en-US" sz="1100" b="1">
                  <a:latin typeface="ＭＳ ゴシック" pitchFamily="49" charset="-128"/>
                  <a:ea typeface="ＭＳ ゴシック" pitchFamily="49" charset="-128"/>
                </a:rPr>
                <a:t>円</a:t>
              </a:r>
            </a:p>
          </xdr:txBody>
        </xdr:sp>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6419851" y="20735925"/>
              <a:ext cx="12192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ゴシック" pitchFamily="49" charset="-128"/>
                  <a:ea typeface="ＭＳ ゴシック" pitchFamily="49" charset="-128"/>
                </a:rPr>
                <a:t>職能給 </a:t>
              </a:r>
              <a:r>
                <a:rPr kumimoji="1" lang="en-US" altLang="ja-JP" sz="1200" b="1">
                  <a:latin typeface="ＭＳ ゴシック" pitchFamily="49" charset="-128"/>
                  <a:ea typeface="ＭＳ ゴシック" pitchFamily="49" charset="-128"/>
                </a:rPr>
                <a:t>4700</a:t>
              </a:r>
              <a:r>
                <a:rPr kumimoji="1" lang="ja-JP" altLang="en-US" sz="1100" b="1">
                  <a:latin typeface="ＭＳ ゴシック" pitchFamily="49" charset="-128"/>
                  <a:ea typeface="ＭＳ ゴシック" pitchFamily="49" charset="-128"/>
                </a:rPr>
                <a:t>円</a:t>
              </a:r>
            </a:p>
          </xdr:txBody>
        </xdr:sp>
        <xdr:sp macro="" textlink="">
          <xdr:nvSpPr>
            <xdr:cNvPr id="49" name="テキスト ボックス 48">
              <a:extLst>
                <a:ext uri="{FF2B5EF4-FFF2-40B4-BE49-F238E27FC236}">
                  <a16:creationId xmlns:a16="http://schemas.microsoft.com/office/drawing/2014/main" id="{00000000-0008-0000-0600-000031000000}"/>
                </a:ext>
              </a:extLst>
            </xdr:cNvPr>
            <xdr:cNvSpPr txBox="1"/>
          </xdr:nvSpPr>
          <xdr:spPr>
            <a:xfrm>
              <a:off x="7705726" y="19935825"/>
              <a:ext cx="14859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ゴシック" pitchFamily="49" charset="-128"/>
                  <a:ea typeface="ＭＳ ゴシック" pitchFamily="49" charset="-128"/>
                </a:rPr>
                <a:t>昇格昇給 </a:t>
              </a:r>
              <a:r>
                <a:rPr kumimoji="1" lang="en-US" altLang="ja-JP" sz="1200" b="1">
                  <a:latin typeface="ＭＳ ゴシック" pitchFamily="49" charset="-128"/>
                  <a:ea typeface="ＭＳ ゴシック" pitchFamily="49" charset="-128"/>
                </a:rPr>
                <a:t>1500</a:t>
              </a:r>
              <a:r>
                <a:rPr kumimoji="1" lang="ja-JP" altLang="en-US" sz="1100" b="1">
                  <a:latin typeface="ＭＳ ゴシック" pitchFamily="49" charset="-128"/>
                  <a:ea typeface="ＭＳ ゴシック" pitchFamily="49" charset="-128"/>
                </a:rPr>
                <a:t>円</a:t>
              </a:r>
            </a:p>
          </xdr:txBody>
        </xdr:sp>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7867651" y="20707350"/>
              <a:ext cx="15716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ゴシック" pitchFamily="49" charset="-128"/>
                  <a:ea typeface="ＭＳ ゴシック" pitchFamily="49" charset="-128"/>
                </a:rPr>
                <a:t>習熟昇給 </a:t>
              </a:r>
              <a:r>
                <a:rPr kumimoji="1" lang="en-US" altLang="ja-JP" sz="1200" b="1">
                  <a:latin typeface="ＭＳ ゴシック" pitchFamily="49" charset="-128"/>
                  <a:ea typeface="ＭＳ ゴシック" pitchFamily="49" charset="-128"/>
                </a:rPr>
                <a:t>3200</a:t>
              </a:r>
              <a:r>
                <a:rPr kumimoji="1" lang="ja-JP" altLang="en-US" sz="1100" b="1">
                  <a:latin typeface="ＭＳ ゴシック" pitchFamily="49" charset="-128"/>
                  <a:ea typeface="ＭＳ ゴシック" pitchFamily="49" charset="-128"/>
                </a:rPr>
                <a:t>円</a:t>
              </a:r>
            </a:p>
          </xdr:txBody>
        </xdr:sp>
        <xdr:sp macro="" textlink="">
          <xdr:nvSpPr>
            <xdr:cNvPr id="51" name="テキスト ボックス 50">
              <a:extLst>
                <a:ext uri="{FF2B5EF4-FFF2-40B4-BE49-F238E27FC236}">
                  <a16:creationId xmlns:a16="http://schemas.microsoft.com/office/drawing/2014/main" id="{00000000-0008-0000-0600-000033000000}"/>
                </a:ext>
              </a:extLst>
            </xdr:cNvPr>
            <xdr:cNvSpPr txBox="1"/>
          </xdr:nvSpPr>
          <xdr:spPr>
            <a:xfrm>
              <a:off x="5905501" y="18049875"/>
              <a:ext cx="885825"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latin typeface="ＭＳ ゴシック" pitchFamily="49" charset="-128"/>
                  <a:ea typeface="ＭＳ ゴシック" pitchFamily="49" charset="-128"/>
                </a:rPr>
                <a:t>概念図</a:t>
              </a:r>
            </a:p>
          </xdr:txBody>
        </xdr:sp>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057276" y="18021300"/>
              <a:ext cx="885825"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latin typeface="ＭＳ ゴシック" pitchFamily="49" charset="-128"/>
                  <a:ea typeface="ＭＳ ゴシック" pitchFamily="49" charset="-128"/>
                </a:rPr>
                <a:t>概念図</a:t>
              </a:r>
            </a:p>
          </xdr:txBody>
        </xdr:sp>
        <xdr:sp macro="" textlink="">
          <xdr:nvSpPr>
            <xdr:cNvPr id="53" name="テキスト ボックス 52">
              <a:extLst>
                <a:ext uri="{FF2B5EF4-FFF2-40B4-BE49-F238E27FC236}">
                  <a16:creationId xmlns:a16="http://schemas.microsoft.com/office/drawing/2014/main" id="{00000000-0008-0000-0600-000035000000}"/>
                </a:ext>
              </a:extLst>
            </xdr:cNvPr>
            <xdr:cNvSpPr txBox="1"/>
          </xdr:nvSpPr>
          <xdr:spPr>
            <a:xfrm>
              <a:off x="4972051" y="21193125"/>
              <a:ext cx="46005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latin typeface="ＭＳ ゴシック" pitchFamily="49" charset="-128"/>
                  <a:ea typeface="ＭＳ ゴシック" pitchFamily="49" charset="-128"/>
                </a:rPr>
                <a:t>◇上記の配分目安にとらわれず、配分割合は自由に設計して下さい。</a:t>
              </a:r>
            </a:p>
          </xdr:txBody>
        </xdr:sp>
      </xdr:grpSp>
    </xdr:grpSp>
    <xdr:clientData/>
  </xdr:twoCellAnchor>
  <xdr:twoCellAnchor>
    <xdr:from>
      <xdr:col>13</xdr:col>
      <xdr:colOff>478154</xdr:colOff>
      <xdr:row>21</xdr:row>
      <xdr:rowOff>184783</xdr:rowOff>
    </xdr:from>
    <xdr:to>
      <xdr:col>14</xdr:col>
      <xdr:colOff>334353</xdr:colOff>
      <xdr:row>22</xdr:row>
      <xdr:rowOff>64183</xdr:rowOff>
    </xdr:to>
    <xdr:sp macro="" textlink="">
      <xdr:nvSpPr>
        <xdr:cNvPr id="76" name="右矢印 7">
          <a:extLst>
            <a:ext uri="{FF2B5EF4-FFF2-40B4-BE49-F238E27FC236}">
              <a16:creationId xmlns:a16="http://schemas.microsoft.com/office/drawing/2014/main" id="{4083DF00-6F81-4D2C-91C0-8A539F226050}"/>
            </a:ext>
          </a:extLst>
        </xdr:cNvPr>
        <xdr:cNvSpPr/>
      </xdr:nvSpPr>
      <xdr:spPr>
        <a:xfrm rot="9546794">
          <a:off x="12334874" y="4924423"/>
          <a:ext cx="663919" cy="108000"/>
        </a:xfrm>
        <a:prstGeom prst="rightArrow">
          <a:avLst/>
        </a:prstGeom>
        <a:solidFill>
          <a:schemeClr val="tx2">
            <a:lumMod val="40000"/>
            <a:lumOff val="60000"/>
          </a:schemeClr>
        </a:solidFill>
        <a:ln>
          <a:solidFill>
            <a:schemeClr val="tx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0</xdr:row>
      <xdr:rowOff>76200</xdr:rowOff>
    </xdr:from>
    <xdr:to>
      <xdr:col>2</xdr:col>
      <xdr:colOff>865156</xdr:colOff>
      <xdr:row>2</xdr:row>
      <xdr:rowOff>15240</xdr:rowOff>
    </xdr:to>
    <xdr:sp macro="" textlink="">
      <xdr:nvSpPr>
        <xdr:cNvPr id="78" name="矢印: 五方向 77">
          <a:hlinkClick xmlns:r="http://schemas.openxmlformats.org/officeDocument/2006/relationships" r:id="rId1" tooltip="メインメニューに戻る！"/>
          <a:extLst>
            <a:ext uri="{FF2B5EF4-FFF2-40B4-BE49-F238E27FC236}">
              <a16:creationId xmlns:a16="http://schemas.microsoft.com/office/drawing/2014/main" id="{AB369DE9-932D-41C4-AFF3-A05396827983}"/>
            </a:ext>
          </a:extLst>
        </xdr:cNvPr>
        <xdr:cNvSpPr/>
      </xdr:nvSpPr>
      <xdr:spPr>
        <a:xfrm flipH="1">
          <a:off x="142875" y="76200"/>
          <a:ext cx="1589056" cy="281940"/>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twoCellAnchor>
    <xdr:from>
      <xdr:col>9</xdr:col>
      <xdr:colOff>281940</xdr:colOff>
      <xdr:row>4</xdr:row>
      <xdr:rowOff>38100</xdr:rowOff>
    </xdr:from>
    <xdr:to>
      <xdr:col>11</xdr:col>
      <xdr:colOff>464820</xdr:colOff>
      <xdr:row>11</xdr:row>
      <xdr:rowOff>99060</xdr:rowOff>
    </xdr:to>
    <xdr:sp macro="" textlink="">
      <xdr:nvSpPr>
        <xdr:cNvPr id="5" name="吹き出し: 線 (枠付き、強調線付き) 4">
          <a:extLst>
            <a:ext uri="{FF2B5EF4-FFF2-40B4-BE49-F238E27FC236}">
              <a16:creationId xmlns:a16="http://schemas.microsoft.com/office/drawing/2014/main" id="{C3811689-8B99-4BC8-B1E7-8C7C5B476C4A}"/>
            </a:ext>
          </a:extLst>
        </xdr:cNvPr>
        <xdr:cNvSpPr/>
      </xdr:nvSpPr>
      <xdr:spPr>
        <a:xfrm>
          <a:off x="8542020" y="731520"/>
          <a:ext cx="2164080" cy="1661160"/>
        </a:xfrm>
        <a:prstGeom prst="accentBorderCallout1">
          <a:avLst>
            <a:gd name="adj1" fmla="val 18750"/>
            <a:gd name="adj2" fmla="val -8333"/>
            <a:gd name="adj3" fmla="val 193315"/>
            <a:gd name="adj4" fmla="val -10315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　</a:t>
          </a:r>
          <a:r>
            <a:rPr kumimoji="1" lang="ja-JP" altLang="en-US" sz="1100" b="1">
              <a:solidFill>
                <a:srgbClr val="FF0000"/>
              </a:solidFill>
            </a:rPr>
            <a:t>入力事例</a:t>
          </a:r>
          <a:r>
            <a:rPr kumimoji="1" lang="ja-JP" altLang="en-US" sz="1100" b="1">
              <a:solidFill>
                <a:sysClr val="windowText" lastClr="000000"/>
              </a:solidFill>
            </a:rPr>
            <a:t>は、</a:t>
          </a:r>
          <a:r>
            <a:rPr kumimoji="1" lang="ja-JP" altLang="en-US" sz="1100" b="1">
              <a:solidFill>
                <a:srgbClr val="0000CC"/>
              </a:solidFill>
            </a:rPr>
            <a:t>近年の最低賃金及び初任給の急速な上昇を考慮して２等級・３等級への配分を増やしています。</a:t>
          </a:r>
          <a:endParaRPr kumimoji="1" lang="en-US" altLang="ja-JP" sz="1100" b="1">
            <a:solidFill>
              <a:srgbClr val="0000CC"/>
            </a:solidFill>
          </a:endParaRPr>
        </a:p>
        <a:p>
          <a:pPr algn="l"/>
          <a:r>
            <a:rPr kumimoji="1" lang="ja-JP" altLang="en-US" sz="1100" b="1">
              <a:solidFill>
                <a:sysClr val="windowText" lastClr="000000"/>
              </a:solidFill>
            </a:rPr>
            <a:t>　昇格昇給について、中間層・管理層への配分は、役割・職務ウエイトを考慮してメリハリをつけています。</a:t>
          </a:r>
          <a:endParaRPr kumimoji="1" lang="en-US" altLang="ja-JP" sz="1100" b="1">
            <a:solidFill>
              <a:sysClr val="windowText" lastClr="000000"/>
            </a:solidFill>
          </a:endParaRPr>
        </a:p>
      </xdr:txBody>
    </xdr:sp>
    <xdr:clientData/>
  </xdr:twoCellAnchor>
  <xdr:twoCellAnchor editAs="oneCell">
    <xdr:from>
      <xdr:col>11</xdr:col>
      <xdr:colOff>632460</xdr:colOff>
      <xdr:row>4</xdr:row>
      <xdr:rowOff>114300</xdr:rowOff>
    </xdr:from>
    <xdr:to>
      <xdr:col>15</xdr:col>
      <xdr:colOff>99345</xdr:colOff>
      <xdr:row>11</xdr:row>
      <xdr:rowOff>87004</xdr:rowOff>
    </xdr:to>
    <xdr:pic>
      <xdr:nvPicPr>
        <xdr:cNvPr id="2" name="図 1">
          <a:extLst>
            <a:ext uri="{FF2B5EF4-FFF2-40B4-BE49-F238E27FC236}">
              <a16:creationId xmlns:a16="http://schemas.microsoft.com/office/drawing/2014/main" id="{4130FE4E-7B8B-92EF-DE9B-38C408EEDEA5}"/>
            </a:ext>
          </a:extLst>
        </xdr:cNvPr>
        <xdr:cNvPicPr>
          <a:picLocks noChangeAspect="1"/>
        </xdr:cNvPicPr>
      </xdr:nvPicPr>
      <xdr:blipFill>
        <a:blip xmlns:r="http://schemas.openxmlformats.org/officeDocument/2006/relationships" r:embed="rId2"/>
        <a:stretch>
          <a:fillRect/>
        </a:stretch>
      </xdr:blipFill>
      <xdr:spPr>
        <a:xfrm>
          <a:off x="10873740" y="807720"/>
          <a:ext cx="3292125" cy="1572904"/>
        </a:xfrm>
        <a:prstGeom prst="rect">
          <a:avLst/>
        </a:prstGeom>
      </xdr:spPr>
    </xdr:pic>
    <xdr:clientData/>
  </xdr:twoCellAnchor>
  <xdr:twoCellAnchor>
    <xdr:from>
      <xdr:col>8</xdr:col>
      <xdr:colOff>868680</xdr:colOff>
      <xdr:row>26</xdr:row>
      <xdr:rowOff>220980</xdr:rowOff>
    </xdr:from>
    <xdr:to>
      <xdr:col>12</xdr:col>
      <xdr:colOff>106680</xdr:colOff>
      <xdr:row>30</xdr:row>
      <xdr:rowOff>106045</xdr:rowOff>
    </xdr:to>
    <xdr:sp macro="" textlink="">
      <xdr:nvSpPr>
        <xdr:cNvPr id="4" name="四角形吹き出し 3">
          <a:extLst>
            <a:ext uri="{FF2B5EF4-FFF2-40B4-BE49-F238E27FC236}">
              <a16:creationId xmlns:a16="http://schemas.microsoft.com/office/drawing/2014/main" id="{00457553-D07F-AA27-03F4-D7EA45DEF80E}"/>
            </a:ext>
          </a:extLst>
        </xdr:cNvPr>
        <xdr:cNvSpPr/>
      </xdr:nvSpPr>
      <xdr:spPr>
        <a:xfrm>
          <a:off x="8244840" y="6103620"/>
          <a:ext cx="3139440" cy="799465"/>
        </a:xfrm>
        <a:prstGeom prst="wedgeRectCallout">
          <a:avLst>
            <a:gd name="adj1" fmla="val -76325"/>
            <a:gd name="adj2" fmla="val -68895"/>
          </a:avLst>
        </a:prstGeom>
        <a:solidFill>
          <a:sysClr val="window" lastClr="FFFFFF"/>
        </a:solidFill>
        <a:ln w="25400" cap="flat" cmpd="sng" algn="ctr">
          <a:solidFill>
            <a:srgbClr val="F79646"/>
          </a:solidFill>
          <a:prstDash val="solid"/>
        </a:ln>
        <a:effectLst/>
      </xdr:spPr>
      <xdr:txBody>
        <a:bodyPr wrap="square" rtlCol="0" anchor="t">
          <a:noAutofit/>
        </a:bodyPr>
        <a:lstStyle/>
        <a:p>
          <a:pPr algn="just">
            <a:buNone/>
          </a:pPr>
          <a:r>
            <a:rPr kumimoji="1" lang="ja-JP" sz="1100" b="1" kern="100">
              <a:solidFill>
                <a:srgbClr val="FF0000"/>
              </a:solidFill>
              <a:effectLst/>
              <a:latin typeface="Calibri" panose="020F0502020204030204" pitchFamily="34" charset="0"/>
              <a:ea typeface="ＭＳ 明朝" panose="02020609040205080304" pitchFamily="17" charset="-128"/>
              <a:cs typeface="+mn-cs"/>
            </a:rPr>
            <a:t>この「お試し無料版」では、行番号２</a:t>
          </a:r>
          <a:r>
            <a:rPr kumimoji="1" lang="ja-JP" altLang="en-US" sz="1100" b="1" kern="100">
              <a:solidFill>
                <a:srgbClr val="FF0000"/>
              </a:solidFill>
              <a:effectLst/>
              <a:latin typeface="Calibri" panose="020F0502020204030204" pitchFamily="34" charset="0"/>
              <a:ea typeface="ＭＳ 明朝" panose="02020609040205080304" pitchFamily="17" charset="-128"/>
              <a:cs typeface="+mn-cs"/>
            </a:rPr>
            <a:t>４</a:t>
          </a:r>
          <a:r>
            <a:rPr kumimoji="1" lang="ja-JP" sz="1100" b="1" kern="100">
              <a:solidFill>
                <a:srgbClr val="FF0000"/>
              </a:solidFill>
              <a:effectLst/>
              <a:latin typeface="Calibri" panose="020F0502020204030204" pitchFamily="34" charset="0"/>
              <a:ea typeface="ＭＳ 明朝" panose="02020609040205080304" pitchFamily="17" charset="-128"/>
              <a:cs typeface="+mn-cs"/>
            </a:rPr>
            <a:t>以降のセル入力が制限されています。</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buNone/>
          </a:pPr>
          <a:r>
            <a:rPr kumimoji="1" lang="ja-JP" sz="1100" b="1" u="sng" kern="100">
              <a:solidFill>
                <a:srgbClr val="0000CC"/>
              </a:solidFill>
              <a:effectLst/>
              <a:latin typeface="Calibri" panose="020F0502020204030204" pitchFamily="34" charset="0"/>
              <a:ea typeface="ＭＳ 明朝" panose="02020609040205080304" pitchFamily="17" charset="-128"/>
              <a:cs typeface="+mn-cs"/>
            </a:rPr>
            <a:t>制限のない【有料版】のご購入をご検討ください。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219075</xdr:colOff>
      <xdr:row>29</xdr:row>
      <xdr:rowOff>28575</xdr:rowOff>
    </xdr:from>
    <xdr:to>
      <xdr:col>10</xdr:col>
      <xdr:colOff>447675</xdr:colOff>
      <xdr:row>29</xdr:row>
      <xdr:rowOff>209550</xdr:rowOff>
    </xdr:to>
    <xdr:sp macro="" textlink="">
      <xdr:nvSpPr>
        <xdr:cNvPr id="2" name="AutoShape 7">
          <a:extLst>
            <a:ext uri="{FF2B5EF4-FFF2-40B4-BE49-F238E27FC236}">
              <a16:creationId xmlns:a16="http://schemas.microsoft.com/office/drawing/2014/main" id="{00000000-0008-0000-1400-000002000000}"/>
            </a:ext>
          </a:extLst>
        </xdr:cNvPr>
        <xdr:cNvSpPr>
          <a:spLocks noChangeArrowheads="1"/>
        </xdr:cNvSpPr>
      </xdr:nvSpPr>
      <xdr:spPr bwMode="auto">
        <a:xfrm rot="10800000">
          <a:off x="10515600" y="14925675"/>
          <a:ext cx="228600" cy="142875"/>
        </a:xfrm>
        <a:prstGeom prst="downArrow">
          <a:avLst>
            <a:gd name="adj1" fmla="val 50000"/>
            <a:gd name="adj2" fmla="val 25000"/>
          </a:avLst>
        </a:prstGeom>
        <a:solidFill>
          <a:srgbClr val="FF0000"/>
        </a:solidFill>
        <a:ln w="9525">
          <a:solidFill>
            <a:srgbClr val="FF0000"/>
          </a:solidFill>
          <a:miter lim="800000"/>
          <a:headEnd/>
          <a:tailEnd/>
        </a:ln>
      </xdr:spPr>
    </xdr:sp>
    <xdr:clientData/>
  </xdr:twoCellAnchor>
  <xdr:twoCellAnchor>
    <xdr:from>
      <xdr:col>10</xdr:col>
      <xdr:colOff>28575</xdr:colOff>
      <xdr:row>14</xdr:row>
      <xdr:rowOff>152400</xdr:rowOff>
    </xdr:from>
    <xdr:to>
      <xdr:col>10</xdr:col>
      <xdr:colOff>257175</xdr:colOff>
      <xdr:row>15</xdr:row>
      <xdr:rowOff>152400</xdr:rowOff>
    </xdr:to>
    <xdr:sp macro="" textlink="">
      <xdr:nvSpPr>
        <xdr:cNvPr id="4" name="AutoShape 1">
          <a:extLst>
            <a:ext uri="{FF2B5EF4-FFF2-40B4-BE49-F238E27FC236}">
              <a16:creationId xmlns:a16="http://schemas.microsoft.com/office/drawing/2014/main" id="{00000000-0008-0000-1400-000004000000}"/>
            </a:ext>
          </a:extLst>
        </xdr:cNvPr>
        <xdr:cNvSpPr>
          <a:spLocks noChangeArrowheads="1"/>
        </xdr:cNvSpPr>
      </xdr:nvSpPr>
      <xdr:spPr bwMode="auto">
        <a:xfrm rot="10800000" flipV="1">
          <a:off x="10325100" y="12306300"/>
          <a:ext cx="228600"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8</xdr:col>
      <xdr:colOff>28575</xdr:colOff>
      <xdr:row>15</xdr:row>
      <xdr:rowOff>28575</xdr:rowOff>
    </xdr:from>
    <xdr:to>
      <xdr:col>8</xdr:col>
      <xdr:colOff>257175</xdr:colOff>
      <xdr:row>15</xdr:row>
      <xdr:rowOff>200025</xdr:rowOff>
    </xdr:to>
    <xdr:sp macro="" textlink="">
      <xdr:nvSpPr>
        <xdr:cNvPr id="5" name="AutoShape 1">
          <a:extLst>
            <a:ext uri="{FF2B5EF4-FFF2-40B4-BE49-F238E27FC236}">
              <a16:creationId xmlns:a16="http://schemas.microsoft.com/office/drawing/2014/main" id="{00000000-0008-0000-1400-000005000000}"/>
            </a:ext>
          </a:extLst>
        </xdr:cNvPr>
        <xdr:cNvSpPr>
          <a:spLocks noChangeArrowheads="1"/>
        </xdr:cNvSpPr>
      </xdr:nvSpPr>
      <xdr:spPr bwMode="auto">
        <a:xfrm rot="10800000" flipV="1">
          <a:off x="8239125" y="12353925"/>
          <a:ext cx="228600"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10</xdr:col>
      <xdr:colOff>76200</xdr:colOff>
      <xdr:row>34</xdr:row>
      <xdr:rowOff>85725</xdr:rowOff>
    </xdr:from>
    <xdr:to>
      <xdr:col>10</xdr:col>
      <xdr:colOff>247650</xdr:colOff>
      <xdr:row>34</xdr:row>
      <xdr:rowOff>314325</xdr:rowOff>
    </xdr:to>
    <xdr:sp macro="" textlink="">
      <xdr:nvSpPr>
        <xdr:cNvPr id="6" name="AutoShape 1">
          <a:extLst>
            <a:ext uri="{FF2B5EF4-FFF2-40B4-BE49-F238E27FC236}">
              <a16:creationId xmlns:a16="http://schemas.microsoft.com/office/drawing/2014/main" id="{00000000-0008-0000-1400-000006000000}"/>
            </a:ext>
          </a:extLst>
        </xdr:cNvPr>
        <xdr:cNvSpPr>
          <a:spLocks noChangeArrowheads="1"/>
        </xdr:cNvSpPr>
      </xdr:nvSpPr>
      <xdr:spPr bwMode="auto">
        <a:xfrm rot="16200000" flipV="1">
          <a:off x="4524375" y="15878175"/>
          <a:ext cx="228600"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11</xdr:col>
      <xdr:colOff>569166</xdr:colOff>
      <xdr:row>28</xdr:row>
      <xdr:rowOff>220009</xdr:rowOff>
    </xdr:from>
    <xdr:to>
      <xdr:col>11</xdr:col>
      <xdr:colOff>1053092</xdr:colOff>
      <xdr:row>35</xdr:row>
      <xdr:rowOff>45977</xdr:rowOff>
    </xdr:to>
    <xdr:sp macro="" textlink="">
      <xdr:nvSpPr>
        <xdr:cNvPr id="7" name="矢印: 左カーブ 6">
          <a:extLst>
            <a:ext uri="{FF2B5EF4-FFF2-40B4-BE49-F238E27FC236}">
              <a16:creationId xmlns:a16="http://schemas.microsoft.com/office/drawing/2014/main" id="{00000000-0008-0000-1400-000007000000}"/>
            </a:ext>
          </a:extLst>
        </xdr:cNvPr>
        <xdr:cNvSpPr/>
      </xdr:nvSpPr>
      <xdr:spPr>
        <a:xfrm rot="1191311">
          <a:off x="11970591" y="6411259"/>
          <a:ext cx="483926" cy="1283293"/>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5</xdr:col>
      <xdr:colOff>809625</xdr:colOff>
      <xdr:row>31</xdr:row>
      <xdr:rowOff>38100</xdr:rowOff>
    </xdr:from>
    <xdr:to>
      <xdr:col>7</xdr:col>
      <xdr:colOff>133350</xdr:colOff>
      <xdr:row>34</xdr:row>
      <xdr:rowOff>142875</xdr:rowOff>
    </xdr:to>
    <xdr:sp macro="" textlink="">
      <xdr:nvSpPr>
        <xdr:cNvPr id="8" name="矢印: 上カーブ 7">
          <a:extLst>
            <a:ext uri="{FF2B5EF4-FFF2-40B4-BE49-F238E27FC236}">
              <a16:creationId xmlns:a16="http://schemas.microsoft.com/office/drawing/2014/main" id="{00000000-0008-0000-1400-000008000000}"/>
            </a:ext>
          </a:extLst>
        </xdr:cNvPr>
        <xdr:cNvSpPr/>
      </xdr:nvSpPr>
      <xdr:spPr>
        <a:xfrm rot="1788433">
          <a:off x="5286375" y="6800850"/>
          <a:ext cx="2257425" cy="638175"/>
        </a:xfrm>
        <a:prstGeom prst="curvedUpArrow">
          <a:avLst/>
        </a:prstGeom>
        <a:solidFill>
          <a:srgbClr val="4F81BD">
            <a:alpha val="30196"/>
          </a:srgbClr>
        </a:solidFill>
        <a:ln>
          <a:solidFill>
            <a:schemeClr val="accent1">
              <a:shade val="50000"/>
              <a:alpha val="3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0</xdr:col>
      <xdr:colOff>133350</xdr:colOff>
      <xdr:row>0</xdr:row>
      <xdr:rowOff>76200</xdr:rowOff>
    </xdr:from>
    <xdr:to>
      <xdr:col>2</xdr:col>
      <xdr:colOff>760381</xdr:colOff>
      <xdr:row>2</xdr:row>
      <xdr:rowOff>15240</xdr:rowOff>
    </xdr:to>
    <xdr:sp macro="" textlink="">
      <xdr:nvSpPr>
        <xdr:cNvPr id="9" name="矢印: 五方向 8">
          <a:hlinkClick xmlns:r="http://schemas.openxmlformats.org/officeDocument/2006/relationships" r:id="rId1" tooltip="メインメニューに戻る！"/>
          <a:extLst>
            <a:ext uri="{FF2B5EF4-FFF2-40B4-BE49-F238E27FC236}">
              <a16:creationId xmlns:a16="http://schemas.microsoft.com/office/drawing/2014/main" id="{43FB635F-8286-4EA6-9CCF-8889D4C2A070}"/>
            </a:ext>
          </a:extLst>
        </xdr:cNvPr>
        <xdr:cNvSpPr/>
      </xdr:nvSpPr>
      <xdr:spPr>
        <a:xfrm flipH="1">
          <a:off x="133350" y="76200"/>
          <a:ext cx="1589056" cy="281940"/>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twoCellAnchor>
    <xdr:from>
      <xdr:col>9</xdr:col>
      <xdr:colOff>160020</xdr:colOff>
      <xdr:row>7</xdr:row>
      <xdr:rowOff>213360</xdr:rowOff>
    </xdr:from>
    <xdr:to>
      <xdr:col>12</xdr:col>
      <xdr:colOff>281940</xdr:colOff>
      <xdr:row>11</xdr:row>
      <xdr:rowOff>6985</xdr:rowOff>
    </xdr:to>
    <xdr:sp macro="" textlink="">
      <xdr:nvSpPr>
        <xdr:cNvPr id="3" name="四角形吹き出し 3">
          <a:extLst>
            <a:ext uri="{FF2B5EF4-FFF2-40B4-BE49-F238E27FC236}">
              <a16:creationId xmlns:a16="http://schemas.microsoft.com/office/drawing/2014/main" id="{2862DD05-FE02-D510-5D72-066036B0601D}"/>
            </a:ext>
          </a:extLst>
        </xdr:cNvPr>
        <xdr:cNvSpPr/>
      </xdr:nvSpPr>
      <xdr:spPr>
        <a:xfrm>
          <a:off x="8511540" y="1577340"/>
          <a:ext cx="3139440" cy="799465"/>
        </a:xfrm>
        <a:prstGeom prst="wedgeRectCallout">
          <a:avLst>
            <a:gd name="adj1" fmla="val -59820"/>
            <a:gd name="adj2" fmla="val 55013"/>
          </a:avLst>
        </a:prstGeom>
        <a:solidFill>
          <a:sysClr val="window" lastClr="FFFFFF"/>
        </a:solidFill>
        <a:ln w="25400" cap="flat" cmpd="sng" algn="ctr">
          <a:solidFill>
            <a:srgbClr val="F79646"/>
          </a:solidFill>
          <a:prstDash val="solid"/>
        </a:ln>
        <a:effectLst/>
      </xdr:spPr>
      <xdr:txBody>
        <a:bodyPr wrap="square" rtlCol="0" anchor="t">
          <a:noAutofit/>
        </a:bodyPr>
        <a:lstStyle/>
        <a:p>
          <a:pPr algn="just">
            <a:buNone/>
          </a:pPr>
          <a:r>
            <a:rPr kumimoji="1" lang="ja-JP" sz="1100" b="1" kern="100">
              <a:solidFill>
                <a:srgbClr val="FF0000"/>
              </a:solidFill>
              <a:effectLst/>
              <a:latin typeface="Calibri" panose="020F0502020204030204" pitchFamily="34" charset="0"/>
              <a:ea typeface="ＭＳ 明朝" panose="02020609040205080304" pitchFamily="17" charset="-128"/>
              <a:cs typeface="+mn-cs"/>
            </a:rPr>
            <a:t>この「お試し無料版」では、行番号２</a:t>
          </a:r>
          <a:r>
            <a:rPr kumimoji="1" lang="ja-JP" altLang="en-US" sz="1100" b="1" kern="100">
              <a:solidFill>
                <a:srgbClr val="FF0000"/>
              </a:solidFill>
              <a:effectLst/>
              <a:latin typeface="Calibri" panose="020F0502020204030204" pitchFamily="34" charset="0"/>
              <a:ea typeface="ＭＳ 明朝" panose="02020609040205080304" pitchFamily="17" charset="-128"/>
              <a:cs typeface="+mn-cs"/>
            </a:rPr>
            <a:t>４</a:t>
          </a:r>
          <a:r>
            <a:rPr kumimoji="1" lang="ja-JP" sz="1100" b="1" kern="100">
              <a:solidFill>
                <a:srgbClr val="FF0000"/>
              </a:solidFill>
              <a:effectLst/>
              <a:latin typeface="Calibri" panose="020F0502020204030204" pitchFamily="34" charset="0"/>
              <a:ea typeface="ＭＳ 明朝" panose="02020609040205080304" pitchFamily="17" charset="-128"/>
              <a:cs typeface="+mn-cs"/>
            </a:rPr>
            <a:t>以降のセル入力が制限されています。</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buNone/>
          </a:pPr>
          <a:r>
            <a:rPr kumimoji="1" lang="ja-JP" sz="1100" b="1" u="sng" kern="100">
              <a:solidFill>
                <a:srgbClr val="0000CC"/>
              </a:solidFill>
              <a:effectLst/>
              <a:latin typeface="Calibri" panose="020F0502020204030204" pitchFamily="34" charset="0"/>
              <a:ea typeface="ＭＳ 明朝" panose="02020609040205080304" pitchFamily="17" charset="-128"/>
              <a:cs typeface="+mn-cs"/>
            </a:rPr>
            <a:t>制限のない【有料版】のご購入をご検討ください。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CC"/>
  </sheetPr>
  <dimension ref="B1:I33"/>
  <sheetViews>
    <sheetView showGridLines="0" tabSelected="1" zoomScaleNormal="100" workbookViewId="0"/>
  </sheetViews>
  <sheetFormatPr defaultRowHeight="13.2"/>
  <cols>
    <col min="1" max="1" width="4.6640625" customWidth="1"/>
    <col min="2" max="2" width="25.6640625" customWidth="1"/>
    <col min="3" max="3" width="4.6640625" customWidth="1"/>
    <col min="4" max="4" width="25.6640625" customWidth="1"/>
    <col min="5" max="5" width="4.6640625" customWidth="1"/>
    <col min="6" max="6" width="25.6640625" customWidth="1"/>
    <col min="7" max="7" width="4.6640625" customWidth="1"/>
    <col min="8" max="10" width="25.6640625" customWidth="1"/>
  </cols>
  <sheetData>
    <row r="1" spans="2:9" ht="9" customHeight="1">
      <c r="D1" s="272"/>
    </row>
    <row r="2" spans="2:9" ht="36.75" customHeight="1">
      <c r="D2" s="272" t="s">
        <v>259</v>
      </c>
    </row>
    <row r="3" spans="2:9" ht="30" customHeight="1">
      <c r="B3" s="270" t="s">
        <v>235</v>
      </c>
    </row>
    <row r="4" spans="2:9" ht="21.9" customHeight="1">
      <c r="B4" s="271" t="s">
        <v>233</v>
      </c>
      <c r="D4" s="271" t="s">
        <v>233</v>
      </c>
      <c r="F4" s="271" t="s">
        <v>233</v>
      </c>
      <c r="H4" s="271" t="s">
        <v>233</v>
      </c>
    </row>
    <row r="5" spans="2:9" ht="39.9" customHeight="1">
      <c r="D5" s="265"/>
    </row>
    <row r="6" spans="2:9" ht="9.9" customHeight="1"/>
    <row r="7" spans="2:9" ht="39.9" customHeight="1">
      <c r="I7" s="277" t="s">
        <v>234</v>
      </c>
    </row>
    <row r="8" spans="2:9" ht="9.9" customHeight="1"/>
    <row r="9" spans="2:9" ht="39.9" customHeight="1"/>
    <row r="10" spans="2:9" ht="9.9" customHeight="1"/>
    <row r="11" spans="2:9" ht="39.9" customHeight="1"/>
    <row r="12" spans="2:9" ht="9.9" customHeight="1"/>
    <row r="13" spans="2:9" ht="39.9" customHeight="1"/>
    <row r="14" spans="2:9" ht="9.9" customHeight="1"/>
    <row r="15" spans="2:9" ht="39.9" customHeight="1"/>
    <row r="16" spans="2:9" ht="9.9" customHeight="1"/>
    <row r="17" spans="4:4" ht="39.9" customHeight="1"/>
    <row r="18" spans="4:4" ht="9.9" customHeight="1"/>
    <row r="19" spans="4:4" ht="39.9" customHeight="1"/>
    <row r="20" spans="4:4" ht="13.5" customHeight="1"/>
    <row r="21" spans="4:4" ht="39.9" customHeight="1"/>
    <row r="22" spans="4:4" ht="13.5" customHeight="1">
      <c r="D22" s="261"/>
    </row>
    <row r="23" spans="4:4" ht="39.9" customHeight="1"/>
    <row r="24" spans="4:4" ht="13.5" customHeight="1"/>
    <row r="25" spans="4:4" ht="39.9" customHeight="1"/>
    <row r="26" spans="4:4" ht="13.5" customHeight="1"/>
    <row r="27" spans="4:4" ht="39.9" customHeight="1"/>
    <row r="28" spans="4:4" ht="39.9" customHeight="1"/>
    <row r="29" spans="4:4" ht="39.9" customHeight="1"/>
    <row r="30" spans="4:4" ht="39.9" customHeight="1"/>
    <row r="31" spans="4:4" ht="39.9" customHeight="1"/>
    <row r="32" spans="4:4" ht="39.9" customHeight="1"/>
    <row r="33" ht="39.9" customHeight="1"/>
  </sheetData>
  <sheetProtection sheet="1" objects="1" scenarios="1"/>
  <phoneticPr fontId="4"/>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FFFF"/>
    <pageSetUpPr autoPageBreaks="0"/>
  </sheetPr>
  <dimension ref="A3:AP191"/>
  <sheetViews>
    <sheetView showGridLines="0" zoomScaleNormal="100" workbookViewId="0">
      <pane ySplit="6" topLeftCell="A7" activePane="bottomLeft" state="frozen"/>
      <selection pane="bottomLeft" activeCell="F10" sqref="F10"/>
    </sheetView>
  </sheetViews>
  <sheetFormatPr defaultColWidth="9" defaultRowHeight="13.2"/>
  <cols>
    <col min="1" max="1" width="2.88671875" style="31" customWidth="1"/>
    <col min="2" max="2" width="9.88671875" style="38" customWidth="1"/>
    <col min="3" max="3" width="9.33203125" style="5" customWidth="1"/>
    <col min="4" max="4" width="6.44140625" style="5" customWidth="1"/>
    <col min="5" max="5" width="9.33203125" style="5" customWidth="1"/>
    <col min="6" max="6" width="6.33203125" style="5" customWidth="1"/>
    <col min="7" max="7" width="9.33203125" style="5" customWidth="1"/>
    <col min="8" max="8" width="6.109375" style="5" customWidth="1"/>
    <col min="9" max="9" width="9.33203125" style="5" customWidth="1"/>
    <col min="10" max="10" width="6.21875" style="5" customWidth="1"/>
    <col min="11" max="11" width="10.21875" style="5" customWidth="1"/>
    <col min="12" max="12" width="6.21875" style="5" customWidth="1"/>
    <col min="13" max="13" width="10.33203125" style="5" customWidth="1"/>
    <col min="14" max="14" width="6.33203125" style="5" customWidth="1"/>
    <col min="15" max="15" width="10.33203125" style="5" customWidth="1"/>
    <col min="16" max="16" width="6.33203125" style="5" customWidth="1"/>
    <col min="17" max="17" width="10.21875" style="5" customWidth="1"/>
    <col min="18" max="18" width="7.21875" style="5" customWidth="1"/>
    <col min="19" max="19" width="10.21875" style="5" customWidth="1"/>
    <col min="20" max="20" width="6.6640625" style="5" customWidth="1"/>
    <col min="21" max="21" width="10.33203125" style="5" customWidth="1"/>
    <col min="22" max="22" width="6.33203125" style="5" customWidth="1"/>
    <col min="23" max="23" width="10.21875" style="5" customWidth="1"/>
    <col min="24" max="24" width="7.21875" style="5" customWidth="1"/>
    <col min="25" max="25" width="10.21875" style="5" customWidth="1"/>
    <col min="26" max="26" width="6.6640625" style="5" customWidth="1"/>
    <col min="27" max="27" width="5.21875" style="5" customWidth="1"/>
    <col min="28" max="28" width="7.6640625" style="5" customWidth="1"/>
    <col min="29" max="30" width="11.109375" style="5" customWidth="1"/>
    <col min="31" max="31" width="9.44140625" style="5" customWidth="1"/>
    <col min="32" max="32" width="8.21875" style="5" customWidth="1"/>
    <col min="33" max="34" width="13.88671875" style="5" customWidth="1"/>
    <col min="35" max="35" width="10.44140625" style="5" customWidth="1"/>
    <col min="36" max="36" width="12.44140625" style="5" customWidth="1"/>
    <col min="37" max="37" width="12.77734375" style="5" customWidth="1"/>
    <col min="38" max="38" width="8.6640625" style="5" customWidth="1"/>
    <col min="39" max="16384" width="9" style="5"/>
  </cols>
  <sheetData>
    <row r="3" spans="1:42" ht="9.75" customHeight="1"/>
    <row r="4" spans="1:42" ht="23.25" customHeight="1">
      <c r="B4" s="16" t="s">
        <v>231</v>
      </c>
      <c r="C4" s="32"/>
      <c r="E4" s="32"/>
      <c r="F4" s="56" t="s">
        <v>114</v>
      </c>
      <c r="G4" s="32"/>
      <c r="H4" s="33"/>
      <c r="I4" s="55"/>
      <c r="J4" s="55"/>
      <c r="K4" s="55"/>
      <c r="L4" s="55"/>
      <c r="M4" s="303"/>
      <c r="N4" s="303"/>
      <c r="O4" s="388"/>
      <c r="P4" s="388"/>
      <c r="Q4" s="303"/>
      <c r="R4" s="33"/>
      <c r="S4" s="303"/>
      <c r="T4" s="33"/>
      <c r="U4" s="388"/>
      <c r="V4" s="388"/>
      <c r="W4" s="303"/>
      <c r="X4" s="33"/>
      <c r="Y4" s="303"/>
      <c r="Z4" s="33"/>
      <c r="AB4" s="109">
        <v>1</v>
      </c>
      <c r="AC4" s="109">
        <v>2</v>
      </c>
      <c r="AD4" s="109">
        <v>3</v>
      </c>
      <c r="AE4" s="109">
        <v>4</v>
      </c>
      <c r="AF4" s="109">
        <v>5</v>
      </c>
      <c r="AG4" s="109">
        <v>6</v>
      </c>
      <c r="AH4" s="109">
        <v>7</v>
      </c>
      <c r="AI4" s="109">
        <v>8</v>
      </c>
      <c r="AJ4" s="109">
        <v>9</v>
      </c>
      <c r="AK4" s="109">
        <v>10</v>
      </c>
      <c r="AL4" s="109">
        <v>11</v>
      </c>
      <c r="AM4" s="109">
        <v>12</v>
      </c>
      <c r="AN4" s="109">
        <v>13</v>
      </c>
      <c r="AO4" s="109">
        <v>14</v>
      </c>
      <c r="AP4" s="108"/>
    </row>
    <row r="5" spans="1:42" s="31" customFormat="1" ht="14.1" customHeight="1">
      <c r="B5" s="34">
        <v>1</v>
      </c>
      <c r="C5" s="34">
        <v>2</v>
      </c>
      <c r="D5" s="34">
        <v>3</v>
      </c>
      <c r="E5" s="34">
        <v>4</v>
      </c>
      <c r="F5" s="34">
        <v>5</v>
      </c>
      <c r="G5" s="34">
        <v>6</v>
      </c>
      <c r="H5" s="34">
        <v>7</v>
      </c>
      <c r="I5" s="35">
        <v>8</v>
      </c>
      <c r="J5" s="35">
        <v>9</v>
      </c>
      <c r="K5" s="35">
        <v>10</v>
      </c>
      <c r="L5" s="34">
        <v>11</v>
      </c>
      <c r="M5" s="35">
        <v>12</v>
      </c>
      <c r="N5" s="35">
        <v>13</v>
      </c>
      <c r="O5" s="35">
        <v>14</v>
      </c>
      <c r="P5" s="34">
        <v>15</v>
      </c>
      <c r="Q5" s="35">
        <v>16</v>
      </c>
      <c r="R5" s="35">
        <v>17</v>
      </c>
      <c r="S5" s="35">
        <v>18</v>
      </c>
      <c r="T5" s="34">
        <v>19</v>
      </c>
      <c r="U5" s="34">
        <v>20</v>
      </c>
      <c r="V5" s="35">
        <v>21</v>
      </c>
      <c r="W5" s="35">
        <v>22</v>
      </c>
      <c r="X5" s="35">
        <v>23</v>
      </c>
      <c r="Y5" s="34">
        <v>24</v>
      </c>
      <c r="Z5" s="35">
        <v>25</v>
      </c>
      <c r="AM5" s="57" t="s">
        <v>115</v>
      </c>
      <c r="AN5" s="57"/>
    </row>
    <row r="6" spans="1:42" s="4" customFormat="1" ht="16.5" customHeight="1">
      <c r="A6" s="31">
        <v>1</v>
      </c>
      <c r="B6" s="168" t="s">
        <v>42</v>
      </c>
      <c r="C6" s="169">
        <v>1</v>
      </c>
      <c r="D6" s="170" t="s">
        <v>42</v>
      </c>
      <c r="E6" s="169">
        <v>2</v>
      </c>
      <c r="F6" s="170" t="s">
        <v>42</v>
      </c>
      <c r="G6" s="169">
        <v>3</v>
      </c>
      <c r="H6" s="170" t="s">
        <v>42</v>
      </c>
      <c r="I6" s="169">
        <v>4</v>
      </c>
      <c r="J6" s="170" t="s">
        <v>42</v>
      </c>
      <c r="K6" s="169">
        <v>5</v>
      </c>
      <c r="L6" s="170" t="s">
        <v>42</v>
      </c>
      <c r="M6" s="169">
        <v>6</v>
      </c>
      <c r="N6" s="170" t="s">
        <v>42</v>
      </c>
      <c r="O6" s="169">
        <v>7</v>
      </c>
      <c r="P6" s="170" t="s">
        <v>42</v>
      </c>
      <c r="Q6" s="169">
        <v>8</v>
      </c>
      <c r="R6" s="170" t="s">
        <v>42</v>
      </c>
      <c r="S6" s="169">
        <v>9</v>
      </c>
      <c r="T6" s="170" t="s">
        <v>42</v>
      </c>
      <c r="U6" s="169">
        <v>10</v>
      </c>
      <c r="V6" s="170" t="s">
        <v>42</v>
      </c>
      <c r="W6" s="169">
        <v>11</v>
      </c>
      <c r="X6" s="170" t="s">
        <v>42</v>
      </c>
      <c r="Y6" s="169">
        <v>12</v>
      </c>
      <c r="Z6" s="170" t="s">
        <v>42</v>
      </c>
      <c r="AB6" s="60" t="s">
        <v>122</v>
      </c>
      <c r="AG6" s="4" t="s">
        <v>49</v>
      </c>
      <c r="AJ6" s="4" t="s">
        <v>49</v>
      </c>
      <c r="AM6" s="26"/>
      <c r="AN6" s="26"/>
    </row>
    <row r="7" spans="1:42" s="4" customFormat="1" ht="24.9" customHeight="1">
      <c r="A7" s="31">
        <v>2</v>
      </c>
      <c r="B7" s="171" t="s">
        <v>47</v>
      </c>
      <c r="C7" s="155">
        <f>'６.昇給上限年数の設計'!$D18</f>
        <v>2</v>
      </c>
      <c r="D7" s="156" t="s">
        <v>43</v>
      </c>
      <c r="E7" s="155">
        <f>'６.昇給上限年数の設計'!$D19</f>
        <v>2</v>
      </c>
      <c r="F7" s="156" t="s">
        <v>43</v>
      </c>
      <c r="G7" s="155">
        <f>'６.昇給上限年数の設計'!$D20</f>
        <v>3</v>
      </c>
      <c r="H7" s="156" t="s">
        <v>43</v>
      </c>
      <c r="I7" s="155">
        <f>'６.昇給上限年数の設計'!$D21</f>
        <v>3</v>
      </c>
      <c r="J7" s="156" t="s">
        <v>43</v>
      </c>
      <c r="K7" s="155">
        <f>'６.昇給上限年数の設計'!$D22</f>
        <v>4</v>
      </c>
      <c r="L7" s="156" t="s">
        <v>43</v>
      </c>
      <c r="M7" s="155">
        <f>'６.昇給上限年数の設計'!$D23</f>
        <v>5</v>
      </c>
      <c r="N7" s="156" t="s">
        <v>43</v>
      </c>
      <c r="O7" s="155">
        <f>'６.昇給上限年数の設計'!$D24</f>
        <v>5</v>
      </c>
      <c r="P7" s="156" t="s">
        <v>43</v>
      </c>
      <c r="Q7" s="155">
        <f>'６.昇給上限年数の設計'!$D25</f>
        <v>6</v>
      </c>
      <c r="R7" s="156" t="s">
        <v>43</v>
      </c>
      <c r="S7" s="155" t="str">
        <f>'６.昇給上限年数の設計'!$D26</f>
        <v/>
      </c>
      <c r="T7" s="156" t="s">
        <v>43</v>
      </c>
      <c r="U7" s="155" t="str">
        <f>'６.昇給上限年数の設計'!$D27</f>
        <v/>
      </c>
      <c r="V7" s="156" t="s">
        <v>43</v>
      </c>
      <c r="W7" s="155" t="str">
        <f>'６.昇給上限年数の設計'!$D28</f>
        <v/>
      </c>
      <c r="X7" s="156" t="s">
        <v>43</v>
      </c>
      <c r="Y7" s="155" t="str">
        <f>'６.昇給上限年数の設計'!$D29</f>
        <v/>
      </c>
      <c r="Z7" s="156" t="s">
        <v>43</v>
      </c>
      <c r="AB7" s="85" t="s">
        <v>42</v>
      </c>
      <c r="AC7" s="85" t="s">
        <v>50</v>
      </c>
      <c r="AD7" s="85" t="s">
        <v>227</v>
      </c>
      <c r="AE7" s="85" t="s">
        <v>51</v>
      </c>
      <c r="AF7" s="85" t="s">
        <v>34</v>
      </c>
      <c r="AG7" s="85" t="s">
        <v>48</v>
      </c>
      <c r="AH7" s="85" t="s">
        <v>228</v>
      </c>
      <c r="AI7" s="85" t="s">
        <v>111</v>
      </c>
      <c r="AJ7" s="85" t="s">
        <v>40</v>
      </c>
      <c r="AK7" s="85" t="s">
        <v>41</v>
      </c>
      <c r="AL7" s="85" t="s">
        <v>110</v>
      </c>
      <c r="AM7" s="88" t="s">
        <v>90</v>
      </c>
      <c r="AN7" s="88" t="s">
        <v>229</v>
      </c>
      <c r="AO7" s="85" t="s">
        <v>42</v>
      </c>
    </row>
    <row r="8" spans="1:42" ht="24.9" customHeight="1">
      <c r="A8" s="31">
        <v>3</v>
      </c>
      <c r="B8" s="171" t="s">
        <v>3</v>
      </c>
      <c r="C8" s="157"/>
      <c r="D8" s="158"/>
      <c r="E8" s="155">
        <f>'６.昇給上限年数の設計'!$G19</f>
        <v>6000</v>
      </c>
      <c r="F8" s="159" t="s">
        <v>46</v>
      </c>
      <c r="G8" s="155">
        <f>'６.昇給上限年数の設計'!$G20</f>
        <v>6000</v>
      </c>
      <c r="H8" s="159" t="s">
        <v>46</v>
      </c>
      <c r="I8" s="155">
        <f>'６.昇給上限年数の設計'!$G21</f>
        <v>6500</v>
      </c>
      <c r="J8" s="159" t="s">
        <v>46</v>
      </c>
      <c r="K8" s="155">
        <f>'６.昇給上限年数の設計'!$G22</f>
        <v>7000</v>
      </c>
      <c r="L8" s="159" t="s">
        <v>46</v>
      </c>
      <c r="M8" s="155">
        <f>'６.昇給上限年数の設計'!$G23</f>
        <v>7500</v>
      </c>
      <c r="N8" s="159" t="s">
        <v>46</v>
      </c>
      <c r="O8" s="155">
        <f>'６.昇給上限年数の設計'!$G24</f>
        <v>8000</v>
      </c>
      <c r="P8" s="159" t="s">
        <v>46</v>
      </c>
      <c r="Q8" s="155">
        <f>'６.昇給上限年数の設計'!$G25</f>
        <v>11000</v>
      </c>
      <c r="R8" s="159" t="s">
        <v>46</v>
      </c>
      <c r="S8" s="155">
        <f>'６.昇給上限年数の設計'!$G26</f>
        <v>15000</v>
      </c>
      <c r="T8" s="159" t="s">
        <v>46</v>
      </c>
      <c r="U8" s="155" t="str">
        <f>'６.昇給上限年数の設計'!$G27</f>
        <v/>
      </c>
      <c r="V8" s="159" t="s">
        <v>46</v>
      </c>
      <c r="W8" s="155" t="str">
        <f>'６.昇給上限年数の設計'!$G28</f>
        <v/>
      </c>
      <c r="X8" s="159" t="s">
        <v>46</v>
      </c>
      <c r="Y8" s="155" t="str">
        <f>'６.昇給上限年数の設計'!$G29</f>
        <v/>
      </c>
      <c r="Z8" s="159" t="s">
        <v>46</v>
      </c>
      <c r="AB8" s="90">
        <f>'６.昇給上限年数の設計'!$B18</f>
        <v>1</v>
      </c>
      <c r="AC8" s="90">
        <f>'６.昇給上限年数の設計'!$H18</f>
        <v>77360</v>
      </c>
      <c r="AD8" s="90">
        <f>'６.昇給上限年数の設計'!$F18</f>
        <v>5000</v>
      </c>
      <c r="AE8" s="90">
        <f>IF($AD8="","",ROUNDUP($AD8/$AB$23,-1))</f>
        <v>1670</v>
      </c>
      <c r="AF8" s="90">
        <f>'６.昇給上限年数の設計'!$I18</f>
        <v>4</v>
      </c>
      <c r="AG8" s="90">
        <f>'６.昇給上限年数の設計'!$J18</f>
        <v>97360</v>
      </c>
      <c r="AH8" s="90">
        <f>IF($AD8="","",ROUNDUP($AD8*$AE$23,-1))</f>
        <v>2500</v>
      </c>
      <c r="AI8" s="90">
        <f>IF($AH8="","",ROUNDUP($AH8/$AB$23,-1))</f>
        <v>840</v>
      </c>
      <c r="AJ8" s="91">
        <f>'６.昇給上限年数の設計'!$K18</f>
        <v>8</v>
      </c>
      <c r="AK8" s="90">
        <f>'６.昇給上限年数の設計'!$L18</f>
        <v>107360</v>
      </c>
      <c r="AL8" s="90">
        <f>IF($AF8="","",AF8*$AB$23+1)</f>
        <v>13</v>
      </c>
      <c r="AM8" s="90">
        <f>IF($AJ8="","",AJ8*$AB$23+1)</f>
        <v>25</v>
      </c>
      <c r="AN8" s="90" t="str">
        <f>'６.昇給上限年数の設計'!$G18</f>
        <v>―</v>
      </c>
      <c r="AO8" s="90">
        <f>AB8</f>
        <v>1</v>
      </c>
    </row>
    <row r="9" spans="1:42" ht="24.9" customHeight="1">
      <c r="A9" s="31">
        <v>4</v>
      </c>
      <c r="B9" s="171" t="s">
        <v>44</v>
      </c>
      <c r="C9" s="160">
        <f>'６.昇給上限年数の設計'!$F18</f>
        <v>5000</v>
      </c>
      <c r="D9" s="159" t="s">
        <v>46</v>
      </c>
      <c r="E9" s="160">
        <f>'６.昇給上限年数の設計'!$F19</f>
        <v>5000</v>
      </c>
      <c r="F9" s="159" t="s">
        <v>46</v>
      </c>
      <c r="G9" s="160">
        <f>'６.昇給上限年数の設計'!$F20</f>
        <v>5000</v>
      </c>
      <c r="H9" s="159" t="s">
        <v>46</v>
      </c>
      <c r="I9" s="160">
        <f>'６.昇給上限年数の設計'!$F21</f>
        <v>5000</v>
      </c>
      <c r="J9" s="159" t="s">
        <v>46</v>
      </c>
      <c r="K9" s="160">
        <f>'６.昇給上限年数の設計'!$F22</f>
        <v>5500</v>
      </c>
      <c r="L9" s="159" t="s">
        <v>46</v>
      </c>
      <c r="M9" s="160">
        <f>'６.昇給上限年数の設計'!$F23</f>
        <v>5500</v>
      </c>
      <c r="N9" s="159" t="s">
        <v>46</v>
      </c>
      <c r="O9" s="160">
        <f>'６.昇給上限年数の設計'!$F24</f>
        <v>6000</v>
      </c>
      <c r="P9" s="159" t="s">
        <v>46</v>
      </c>
      <c r="Q9" s="160">
        <f>'６.昇給上限年数の設計'!$F25</f>
        <v>6000</v>
      </c>
      <c r="R9" s="159" t="s">
        <v>46</v>
      </c>
      <c r="S9" s="160">
        <f>'６.昇給上限年数の設計'!$F26</f>
        <v>6500</v>
      </c>
      <c r="T9" s="159" t="s">
        <v>46</v>
      </c>
      <c r="U9" s="160" t="str">
        <f>'６.昇給上限年数の設計'!$F27</f>
        <v/>
      </c>
      <c r="V9" s="159" t="s">
        <v>46</v>
      </c>
      <c r="W9" s="160" t="str">
        <f>'６.昇給上限年数の設計'!$F28</f>
        <v/>
      </c>
      <c r="X9" s="159" t="s">
        <v>46</v>
      </c>
      <c r="Y9" s="160" t="str">
        <f>'６.昇給上限年数の設計'!$F29</f>
        <v/>
      </c>
      <c r="Z9" s="159" t="s">
        <v>46</v>
      </c>
      <c r="AB9" s="91">
        <f>'６.昇給上限年数の設計'!$B19</f>
        <v>2</v>
      </c>
      <c r="AC9" s="91">
        <f>'６.昇給上限年数の設計'!$H19</f>
        <v>93360</v>
      </c>
      <c r="AD9" s="91">
        <f>'６.昇給上限年数の設計'!$F19</f>
        <v>5000</v>
      </c>
      <c r="AE9" s="91">
        <f t="shared" ref="AE9:AE19" si="0">IF($AD9="","",ROUNDUP($AD9/$AB$23,-1))</f>
        <v>1670</v>
      </c>
      <c r="AF9" s="91">
        <f>'６.昇給上限年数の設計'!$I19</f>
        <v>4</v>
      </c>
      <c r="AG9" s="91">
        <f>'６.昇給上限年数の設計'!$J19</f>
        <v>113360</v>
      </c>
      <c r="AH9" s="91">
        <f t="shared" ref="AH9:AH19" si="1">IF($AD9="","",ROUNDUP($AD9*$AE$23,-1))</f>
        <v>2500</v>
      </c>
      <c r="AI9" s="91">
        <f t="shared" ref="AI9:AI19" si="2">IF($AH9="","",ROUNDUP($AH9/$AB$23,-1))</f>
        <v>840</v>
      </c>
      <c r="AJ9" s="91">
        <f>'６.昇給上限年数の設計'!$K19</f>
        <v>8</v>
      </c>
      <c r="AK9" s="91">
        <f>'６.昇給上限年数の設計'!$L19</f>
        <v>123360</v>
      </c>
      <c r="AL9" s="91">
        <f t="shared" ref="AL9:AL19" si="3">IF($AF9="","",AF9*$AB$23+1)</f>
        <v>13</v>
      </c>
      <c r="AM9" s="91">
        <f t="shared" ref="AM9:AM19" si="4">IF($AJ9="","",AJ9*$AB$23+1)</f>
        <v>25</v>
      </c>
      <c r="AN9" s="91">
        <f>'６.昇給上限年数の設計'!$G19</f>
        <v>6000</v>
      </c>
      <c r="AO9" s="91">
        <f t="shared" ref="AO9:AO19" si="5">AB9</f>
        <v>2</v>
      </c>
    </row>
    <row r="10" spans="1:42" ht="24.9" customHeight="1">
      <c r="A10" s="31">
        <v>5</v>
      </c>
      <c r="B10" s="171" t="s">
        <v>45</v>
      </c>
      <c r="C10" s="160">
        <f>IF(C9="","",ROUNDUP(C9/$AB$23,-1))</f>
        <v>1670</v>
      </c>
      <c r="D10" s="159" t="s">
        <v>46</v>
      </c>
      <c r="E10" s="160">
        <f>IF(E9="","",ROUNDUP(E9/$AB$23,-1))</f>
        <v>1670</v>
      </c>
      <c r="F10" s="159" t="s">
        <v>46</v>
      </c>
      <c r="G10" s="160">
        <f>IF(G9="","",ROUNDUP(G9/$AB$23,-1))</f>
        <v>1670</v>
      </c>
      <c r="H10" s="159" t="s">
        <v>46</v>
      </c>
      <c r="I10" s="160">
        <f>IF(I9="","",ROUNDUP(I9/$AB$23,-1))</f>
        <v>1670</v>
      </c>
      <c r="J10" s="159" t="s">
        <v>46</v>
      </c>
      <c r="K10" s="160">
        <f>IF(K9="","",ROUNDUP(K9/$AB$23,-1))</f>
        <v>1840</v>
      </c>
      <c r="L10" s="159" t="s">
        <v>46</v>
      </c>
      <c r="M10" s="160">
        <f>IF(M9="","",ROUNDUP(M9/$AB$23,-1))</f>
        <v>1840</v>
      </c>
      <c r="N10" s="159" t="s">
        <v>46</v>
      </c>
      <c r="O10" s="160">
        <f>IF(O9="","",ROUNDUP(O9/$AB$23,-1))</f>
        <v>2000</v>
      </c>
      <c r="P10" s="159" t="s">
        <v>46</v>
      </c>
      <c r="Q10" s="160">
        <f>IF(Q9="","",ROUNDUP(Q9/$AB$23,-1))</f>
        <v>2000</v>
      </c>
      <c r="R10" s="159" t="s">
        <v>46</v>
      </c>
      <c r="S10" s="160">
        <f>IF(S9="","",ROUNDUP(S9/$AB$23,-1))</f>
        <v>2170</v>
      </c>
      <c r="T10" s="159" t="s">
        <v>46</v>
      </c>
      <c r="U10" s="160" t="str">
        <f>IF(U9="","",ROUNDUP(U9/$AB$23,-1))</f>
        <v/>
      </c>
      <c r="V10" s="159" t="s">
        <v>46</v>
      </c>
      <c r="W10" s="160" t="str">
        <f>IF(W9="","",ROUNDUP(W9/$AB$23,-1))</f>
        <v/>
      </c>
      <c r="X10" s="159" t="s">
        <v>46</v>
      </c>
      <c r="Y10" s="160" t="str">
        <f>IF(Y9="","",ROUNDUP(Y9/$AB$23,-1))</f>
        <v/>
      </c>
      <c r="Z10" s="159" t="s">
        <v>46</v>
      </c>
      <c r="AB10" s="91">
        <f>'６.昇給上限年数の設計'!$B20</f>
        <v>3</v>
      </c>
      <c r="AC10" s="91">
        <f>'６.昇給上限年数の設計'!$H20</f>
        <v>109360</v>
      </c>
      <c r="AD10" s="91">
        <f>'６.昇給上限年数の設計'!$F20</f>
        <v>5000</v>
      </c>
      <c r="AE10" s="91">
        <f t="shared" si="0"/>
        <v>1670</v>
      </c>
      <c r="AF10" s="91">
        <f>'６.昇給上限年数の設計'!$I20</f>
        <v>6</v>
      </c>
      <c r="AG10" s="91">
        <f>'６.昇給上限年数の設計'!$J20</f>
        <v>139360</v>
      </c>
      <c r="AH10" s="91">
        <f t="shared" si="1"/>
        <v>2500</v>
      </c>
      <c r="AI10" s="91">
        <f t="shared" si="2"/>
        <v>840</v>
      </c>
      <c r="AJ10" s="91">
        <f>'６.昇給上限年数の設計'!$K20</f>
        <v>12</v>
      </c>
      <c r="AK10" s="91">
        <f>'６.昇給上限年数の設計'!$L20</f>
        <v>154360</v>
      </c>
      <c r="AL10" s="91">
        <f t="shared" si="3"/>
        <v>19</v>
      </c>
      <c r="AM10" s="91">
        <f t="shared" si="4"/>
        <v>37</v>
      </c>
      <c r="AN10" s="91">
        <f>'６.昇給上限年数の設計'!$G20</f>
        <v>6000</v>
      </c>
      <c r="AO10" s="91">
        <f t="shared" si="5"/>
        <v>3</v>
      </c>
    </row>
    <row r="11" spans="1:42" ht="24.9" customHeight="1">
      <c r="A11" s="31">
        <v>6</v>
      </c>
      <c r="B11" s="171" t="s">
        <v>111</v>
      </c>
      <c r="C11" s="160">
        <f>IF(C9="","",ROUNDUP(C10*$AE$23,-1))</f>
        <v>840</v>
      </c>
      <c r="D11" s="159" t="s">
        <v>46</v>
      </c>
      <c r="E11" s="160">
        <f>IF(E9="","",ROUNDUP(E10*$AE$23,-1))</f>
        <v>840</v>
      </c>
      <c r="F11" s="159" t="s">
        <v>46</v>
      </c>
      <c r="G11" s="160">
        <f>IF(G9="","",ROUNDUP(G10*$AE$23,-1))</f>
        <v>840</v>
      </c>
      <c r="H11" s="159" t="s">
        <v>46</v>
      </c>
      <c r="I11" s="160">
        <f>IF(I9="","",ROUNDUP(I10*$AE$23,-1))</f>
        <v>840</v>
      </c>
      <c r="J11" s="159" t="s">
        <v>46</v>
      </c>
      <c r="K11" s="160">
        <f>IF(K9="","",ROUNDUP(K10*$AE$23,-1))</f>
        <v>920</v>
      </c>
      <c r="L11" s="159" t="s">
        <v>46</v>
      </c>
      <c r="M11" s="160">
        <f>IF(M9="","",ROUNDUP(M10*$AE$23,-1))</f>
        <v>920</v>
      </c>
      <c r="N11" s="159" t="s">
        <v>46</v>
      </c>
      <c r="O11" s="160">
        <f>IF(O9="","",ROUNDUP(O10*$AE$23,-1))</f>
        <v>1000</v>
      </c>
      <c r="P11" s="159" t="s">
        <v>46</v>
      </c>
      <c r="Q11" s="160">
        <f>IF(Q9="","",ROUNDUP(Q10*$AE$23,-1))</f>
        <v>1000</v>
      </c>
      <c r="R11" s="159" t="s">
        <v>46</v>
      </c>
      <c r="S11" s="160">
        <f>IF(S9="","",ROUNDUP(S10*$AE$23,-1))</f>
        <v>1090</v>
      </c>
      <c r="T11" s="159" t="s">
        <v>46</v>
      </c>
      <c r="U11" s="160" t="str">
        <f>IF(U9="","",ROUNDUP(U10*$AE$23,-1))</f>
        <v/>
      </c>
      <c r="V11" s="159" t="s">
        <v>46</v>
      </c>
      <c r="W11" s="160" t="str">
        <f>IF(W9="","",ROUNDUP(W10*$AE$23,-1))</f>
        <v/>
      </c>
      <c r="X11" s="159" t="s">
        <v>46</v>
      </c>
      <c r="Y11" s="160" t="str">
        <f>IF(Y9="","",ROUND(Y10*$AE$23,-1))</f>
        <v/>
      </c>
      <c r="Z11" s="159" t="s">
        <v>46</v>
      </c>
      <c r="AB11" s="91">
        <f>'６.昇給上限年数の設計'!$B21</f>
        <v>4</v>
      </c>
      <c r="AC11" s="91">
        <f>'６.昇給上限年数の設計'!$H21</f>
        <v>130860</v>
      </c>
      <c r="AD11" s="91">
        <f>'６.昇給上限年数の設計'!$F21</f>
        <v>5000</v>
      </c>
      <c r="AE11" s="91">
        <f t="shared" si="0"/>
        <v>1670</v>
      </c>
      <c r="AF11" s="91">
        <f>'６.昇給上限年数の設計'!$I21</f>
        <v>6</v>
      </c>
      <c r="AG11" s="91">
        <f>'６.昇給上限年数の設計'!$J21</f>
        <v>160860</v>
      </c>
      <c r="AH11" s="91">
        <f t="shared" si="1"/>
        <v>2500</v>
      </c>
      <c r="AI11" s="91">
        <f t="shared" si="2"/>
        <v>840</v>
      </c>
      <c r="AJ11" s="91">
        <f>'６.昇給上限年数の設計'!$K21</f>
        <v>15</v>
      </c>
      <c r="AK11" s="91">
        <f>'６.昇給上限年数の設計'!$L21</f>
        <v>183360</v>
      </c>
      <c r="AL11" s="91">
        <f t="shared" si="3"/>
        <v>19</v>
      </c>
      <c r="AM11" s="91">
        <f t="shared" si="4"/>
        <v>46</v>
      </c>
      <c r="AN11" s="91">
        <f>'６.昇給上限年数の設計'!$G21</f>
        <v>6500</v>
      </c>
      <c r="AO11" s="91">
        <f t="shared" si="5"/>
        <v>4</v>
      </c>
    </row>
    <row r="12" spans="1:42" ht="15" customHeight="1">
      <c r="A12" s="31">
        <v>7</v>
      </c>
      <c r="B12" s="172">
        <v>1</v>
      </c>
      <c r="C12" s="161">
        <f>IF('６.昇給上限年数の設計'!$H18="","",'６.昇給上限年数の設計'!$H18)</f>
        <v>77360</v>
      </c>
      <c r="D12" s="162"/>
      <c r="E12" s="161">
        <f>IF('６.昇給上限年数の設計'!$H19="","",'６.昇給上限年数の設計'!$H19)</f>
        <v>93360</v>
      </c>
      <c r="F12" s="162"/>
      <c r="G12" s="161">
        <f>IF('６.昇給上限年数の設計'!$H20="","",'６.昇給上限年数の設計'!$H20)</f>
        <v>109360</v>
      </c>
      <c r="H12" s="162"/>
      <c r="I12" s="161">
        <f>IF('６.昇給上限年数の設計'!$H21="","",'６.昇給上限年数の設計'!$H21)</f>
        <v>130860</v>
      </c>
      <c r="J12" s="162"/>
      <c r="K12" s="161">
        <f>IF('６.昇給上限年数の設計'!$H22="","",'６.昇給上限年数の設計'!$H22)</f>
        <v>152860</v>
      </c>
      <c r="L12" s="162"/>
      <c r="M12" s="161">
        <f>IF('６.昇給上限年数の設計'!$H23="","",'６.昇給上限年数の設計'!$H23)</f>
        <v>182360</v>
      </c>
      <c r="N12" s="162"/>
      <c r="O12" s="161">
        <f>IF('６.昇給上限年数の設計'!$H24="","",'６.昇給上限年数の設計'!$H24)</f>
        <v>217860</v>
      </c>
      <c r="P12" s="162"/>
      <c r="Q12" s="161">
        <f>IF('６.昇給上限年数の設計'!$H25="","",'６.昇給上限年数の設計'!$H25)</f>
        <v>258860</v>
      </c>
      <c r="R12" s="163"/>
      <c r="S12" s="161">
        <f>IF('６.昇給上限年数の設計'!$H26="","",'６.昇給上限年数の設計'!$H26)</f>
        <v>309860</v>
      </c>
      <c r="T12" s="163"/>
      <c r="U12" s="161" t="str">
        <f>IF('６.昇給上限年数の設計'!$H27="","",'６.昇給上限年数の設計'!$H27)</f>
        <v/>
      </c>
      <c r="V12" s="162"/>
      <c r="W12" s="161" t="str">
        <f>IF('６.昇給上限年数の設計'!$H28="","",'６.昇給上限年数の設計'!$H28)</f>
        <v/>
      </c>
      <c r="X12" s="163"/>
      <c r="Y12" s="161" t="str">
        <f>IF('６.昇給上限年数の設計'!$H29="","",'６.昇給上限年数の設計'!$H29)</f>
        <v/>
      </c>
      <c r="Z12" s="163"/>
      <c r="AB12" s="91">
        <f>'６.昇給上限年数の設計'!$B22</f>
        <v>5</v>
      </c>
      <c r="AC12" s="91">
        <f>'６.昇給上限年数の設計'!$H22</f>
        <v>152860</v>
      </c>
      <c r="AD12" s="91">
        <f>'６.昇給上限年数の設計'!$F22</f>
        <v>5500</v>
      </c>
      <c r="AE12" s="91">
        <f t="shared" si="0"/>
        <v>1840</v>
      </c>
      <c r="AF12" s="91">
        <f>'６.昇給上限年数の設計'!$I22</f>
        <v>8</v>
      </c>
      <c r="AG12" s="91">
        <f>'６.昇給上限年数の設計'!$J22</f>
        <v>196860</v>
      </c>
      <c r="AH12" s="91">
        <f t="shared" si="1"/>
        <v>2750</v>
      </c>
      <c r="AI12" s="91">
        <f t="shared" si="2"/>
        <v>920</v>
      </c>
      <c r="AJ12" s="91">
        <f>'６.昇給上限年数の設計'!$K22</f>
        <v>15</v>
      </c>
      <c r="AK12" s="91">
        <f>'６.昇給上限年数の設計'!$L22</f>
        <v>216110</v>
      </c>
      <c r="AL12" s="91">
        <f t="shared" si="3"/>
        <v>25</v>
      </c>
      <c r="AM12" s="91">
        <f t="shared" si="4"/>
        <v>46</v>
      </c>
      <c r="AN12" s="91">
        <f>'６.昇給上限年数の設計'!$G22</f>
        <v>7000</v>
      </c>
      <c r="AO12" s="91">
        <f t="shared" si="5"/>
        <v>5</v>
      </c>
    </row>
    <row r="13" spans="1:42" ht="15" customHeight="1">
      <c r="A13" s="31">
        <v>8</v>
      </c>
      <c r="B13" s="173">
        <v>2</v>
      </c>
      <c r="C13" s="164">
        <f>IF(D13="","",C12+D13)</f>
        <v>79030</v>
      </c>
      <c r="D13" s="164">
        <f t="shared" ref="D13:D44" si="6">IF($B12&lt;=$AF$8*$AB$23,$C$10,IF($B12&lt;=$AJ$8*$AB$23,$C$11,""))</f>
        <v>1670</v>
      </c>
      <c r="E13" s="164">
        <f>IF(F13="","",E12+F13)</f>
        <v>95030</v>
      </c>
      <c r="F13" s="164">
        <f t="shared" ref="F13:F44" si="7">IF($B12&lt;=$AF$9*$AB$23,$E$10,IF($B12&lt;=$AJ$9*$AB$23,$E$11,""))</f>
        <v>1670</v>
      </c>
      <c r="G13" s="164">
        <f>IF(H13="","",G12+H13)</f>
        <v>111030</v>
      </c>
      <c r="H13" s="164">
        <f t="shared" ref="H13:H44" si="8">IF($B12&lt;=$AF$10*$AB$23,$G$10,IF($B12&lt;=$AJ$10*$AB$23,$G$11,""))</f>
        <v>1670</v>
      </c>
      <c r="I13" s="164">
        <f>IF(J13="","",I12+J13)</f>
        <v>132530</v>
      </c>
      <c r="J13" s="164">
        <f t="shared" ref="J13:J44" si="9">IF($B12&lt;=$AF$11*$AB$23,$I$10,IF($B12&lt;=$AJ$11*$AB$23,$I$11,""))</f>
        <v>1670</v>
      </c>
      <c r="K13" s="164">
        <f>IF(L13="","",K12+L13)</f>
        <v>154700</v>
      </c>
      <c r="L13" s="164">
        <f t="shared" ref="L13:L44" si="10">IF($B12&lt;=$AF$12*$AB$23,$K$10,IF($B12&lt;=$AJ$12*$AB$23,$K$11,""))</f>
        <v>1840</v>
      </c>
      <c r="M13" s="164">
        <f>IF(N13="","",M12+N13)</f>
        <v>184200</v>
      </c>
      <c r="N13" s="164">
        <f t="shared" ref="N13:N44" si="11">IF($B12&lt;=$AF$13*$AB$23,$M$10,IF($B12&lt;=$AJ$13*$AB$23,$M$11,""))</f>
        <v>1840</v>
      </c>
      <c r="O13" s="164">
        <f>IF(P13="","",O12+P13)</f>
        <v>219860</v>
      </c>
      <c r="P13" s="164">
        <f t="shared" ref="P13:P44" si="12">IF($B12&lt;=$AF$14*$AB$23,$O$10,IF($B12&lt;=$AJ$14*$AB$23,$O$11,""))</f>
        <v>2000</v>
      </c>
      <c r="Q13" s="164">
        <f>IF(R13="","",Q12+R13)</f>
        <v>260860</v>
      </c>
      <c r="R13" s="164">
        <f t="shared" ref="R13:R44" si="13">IF($B12&lt;=$AF$15*$AB$23,$Q$10,IF($B12&lt;=$AJ$15*$AB$23,$Q$11,""))</f>
        <v>2000</v>
      </c>
      <c r="S13" s="164">
        <f>IF(T13="","",S12+T13)</f>
        <v>312030</v>
      </c>
      <c r="T13" s="165">
        <f t="shared" ref="T13:T44" si="14">IF($B12&lt;=$AF$16*$AB$23,$S$10,IF($B12&lt;=$AJ$16*$AB$23,$S$11,""))</f>
        <v>2170</v>
      </c>
      <c r="U13" s="164" t="str">
        <f>IF(V13="","",U12+V13)</f>
        <v/>
      </c>
      <c r="V13" s="165" t="str">
        <f>IF($B12&lt;=$AF$17*$AB$23,$U$10,IF($B12&lt;=$AJ$17*$AB$23,$U$11,""))</f>
        <v/>
      </c>
      <c r="W13" s="164" t="str">
        <f>IF(X13="","",W12+X13)</f>
        <v/>
      </c>
      <c r="X13" s="165" t="str">
        <f>IF($B12&lt;=$AF$18*$AB$23,$W$10,IF($B12&lt;=$AJ$18*$AB$23,$W$11,""))</f>
        <v/>
      </c>
      <c r="Y13" s="164" t="str">
        <f>IF(Z13="","",Y12+Z13)</f>
        <v/>
      </c>
      <c r="Z13" s="165" t="str">
        <f>IF($B12&lt;=$AF$19*$AB$23,$Y$10,IF($B12&lt;=$AJ$19*$AB$23,$Y$11,""))</f>
        <v/>
      </c>
      <c r="AB13" s="91">
        <f>'６.昇給上限年数の設計'!$B23</f>
        <v>6</v>
      </c>
      <c r="AC13" s="91">
        <f>'６.昇給上限年数の設計'!$H23</f>
        <v>182360</v>
      </c>
      <c r="AD13" s="91">
        <f>'６.昇給上限年数の設計'!$F23</f>
        <v>5500</v>
      </c>
      <c r="AE13" s="91">
        <f t="shared" si="0"/>
        <v>1840</v>
      </c>
      <c r="AF13" s="91">
        <f>'６.昇給上限年数の設計'!$I23</f>
        <v>10</v>
      </c>
      <c r="AG13" s="91">
        <f>'６.昇給上限年数の設計'!$J23</f>
        <v>237360</v>
      </c>
      <c r="AH13" s="91">
        <f t="shared" si="1"/>
        <v>2750</v>
      </c>
      <c r="AI13" s="91">
        <f t="shared" si="2"/>
        <v>920</v>
      </c>
      <c r="AJ13" s="91">
        <f>'６.昇給上限年数の設計'!$K23</f>
        <v>20</v>
      </c>
      <c r="AK13" s="91">
        <f>'６.昇給上限年数の設計'!$L23</f>
        <v>264860</v>
      </c>
      <c r="AL13" s="91">
        <f t="shared" si="3"/>
        <v>31</v>
      </c>
      <c r="AM13" s="91">
        <f t="shared" si="4"/>
        <v>61</v>
      </c>
      <c r="AN13" s="91">
        <f>'６.昇給上限年数の設計'!$G23</f>
        <v>7500</v>
      </c>
      <c r="AO13" s="91">
        <f t="shared" si="5"/>
        <v>6</v>
      </c>
    </row>
    <row r="14" spans="1:42" ht="15" customHeight="1">
      <c r="A14" s="31">
        <v>9</v>
      </c>
      <c r="B14" s="173">
        <v>3</v>
      </c>
      <c r="C14" s="164">
        <f t="shared" ref="C14:C71" si="15">IF(D14="","",C13+D14)</f>
        <v>80700</v>
      </c>
      <c r="D14" s="164">
        <f t="shared" si="6"/>
        <v>1670</v>
      </c>
      <c r="E14" s="164">
        <f t="shared" ref="E14:E71" si="16">IF(F14="","",E13+F14)</f>
        <v>96700</v>
      </c>
      <c r="F14" s="164">
        <f t="shared" si="7"/>
        <v>1670</v>
      </c>
      <c r="G14" s="164">
        <f t="shared" ref="G14:G71" si="17">IF(H14="","",G13+H14)</f>
        <v>112700</v>
      </c>
      <c r="H14" s="164">
        <f t="shared" si="8"/>
        <v>1670</v>
      </c>
      <c r="I14" s="164">
        <f t="shared" ref="I14:I71" si="18">IF(J14="","",I13+J14)</f>
        <v>134200</v>
      </c>
      <c r="J14" s="164">
        <f t="shared" si="9"/>
        <v>1670</v>
      </c>
      <c r="K14" s="164">
        <f t="shared" ref="K14:K71" si="19">IF(L14="","",K13+L14)</f>
        <v>156540</v>
      </c>
      <c r="L14" s="164">
        <f t="shared" si="10"/>
        <v>1840</v>
      </c>
      <c r="M14" s="164">
        <f t="shared" ref="M14:M71" si="20">IF(N14="","",M13+N14)</f>
        <v>186040</v>
      </c>
      <c r="N14" s="164">
        <f t="shared" si="11"/>
        <v>1840</v>
      </c>
      <c r="O14" s="164">
        <f t="shared" ref="O14:O71" si="21">IF(P14="","",O13+P14)</f>
        <v>221860</v>
      </c>
      <c r="P14" s="164">
        <f t="shared" si="12"/>
        <v>2000</v>
      </c>
      <c r="Q14" s="164">
        <f t="shared" ref="Q14:Q71" si="22">IF(R14="","",Q13+R14)</f>
        <v>262860</v>
      </c>
      <c r="R14" s="165">
        <f t="shared" si="13"/>
        <v>2000</v>
      </c>
      <c r="S14" s="164">
        <f t="shared" ref="S14:S71" si="23">IF(T14="","",S13+T14)</f>
        <v>314200</v>
      </c>
      <c r="T14" s="165">
        <f t="shared" si="14"/>
        <v>2170</v>
      </c>
      <c r="U14" s="164" t="str">
        <f t="shared" ref="U14:U77" si="24">IF(V14="","",U13+V14)</f>
        <v/>
      </c>
      <c r="V14" s="164" t="str">
        <f t="shared" ref="V14:V77" si="25">IF($B13&lt;=$AF$17*$AB$23,$U$10,IF($B13&lt;=$AJ$17*$AB$23,$U$11,""))</f>
        <v/>
      </c>
      <c r="W14" s="164" t="str">
        <f t="shared" ref="W14:W77" si="26">IF(X14="","",W13+X14)</f>
        <v/>
      </c>
      <c r="X14" s="165" t="str">
        <f t="shared" ref="X14:X77" si="27">IF($B13&lt;=$AF$18*$AB$23,$W$10,IF($B13&lt;=$AJ$18*$AB$23,$W$11,""))</f>
        <v/>
      </c>
      <c r="Y14" s="164" t="str">
        <f t="shared" ref="Y14:Y77" si="28">IF(Z14="","",Y13+Z14)</f>
        <v/>
      </c>
      <c r="Z14" s="165" t="str">
        <f t="shared" ref="Z14:Z77" si="29">IF($B13&lt;=$AF$19*$AB$23,$Y$10,IF($B13&lt;=$AJ$19*$AB$23,$Y$11,""))</f>
        <v/>
      </c>
      <c r="AB14" s="91">
        <f>'６.昇給上限年数の設計'!$B24</f>
        <v>7</v>
      </c>
      <c r="AC14" s="91">
        <f>'６.昇給上限年数の設計'!$H24</f>
        <v>217860</v>
      </c>
      <c r="AD14" s="91">
        <f>'６.昇給上限年数の設計'!$F24</f>
        <v>6000</v>
      </c>
      <c r="AE14" s="91">
        <f t="shared" si="0"/>
        <v>2000</v>
      </c>
      <c r="AF14" s="91">
        <f>'６.昇給上限年数の設計'!$I24</f>
        <v>10</v>
      </c>
      <c r="AG14" s="91">
        <f>'６.昇給上限年数の設計'!$J24</f>
        <v>277860</v>
      </c>
      <c r="AH14" s="91">
        <f t="shared" si="1"/>
        <v>3000</v>
      </c>
      <c r="AI14" s="91">
        <f t="shared" si="2"/>
        <v>1000</v>
      </c>
      <c r="AJ14" s="91">
        <f>'６.昇給上限年数の設計'!$K24</f>
        <v>20</v>
      </c>
      <c r="AK14" s="91">
        <f>'６.昇給上限年数の設計'!$L24</f>
        <v>307860</v>
      </c>
      <c r="AL14" s="91">
        <f t="shared" si="3"/>
        <v>31</v>
      </c>
      <c r="AM14" s="91">
        <f t="shared" si="4"/>
        <v>61</v>
      </c>
      <c r="AN14" s="91">
        <f>'６.昇給上限年数の設計'!$G24</f>
        <v>8000</v>
      </c>
      <c r="AO14" s="91">
        <f t="shared" si="5"/>
        <v>7</v>
      </c>
    </row>
    <row r="15" spans="1:42" ht="15" customHeight="1">
      <c r="A15" s="31">
        <v>10</v>
      </c>
      <c r="B15" s="173">
        <v>4</v>
      </c>
      <c r="C15" s="164">
        <f t="shared" si="15"/>
        <v>82370</v>
      </c>
      <c r="D15" s="164">
        <f t="shared" si="6"/>
        <v>1670</v>
      </c>
      <c r="E15" s="164">
        <f t="shared" si="16"/>
        <v>98370</v>
      </c>
      <c r="F15" s="164">
        <f t="shared" si="7"/>
        <v>1670</v>
      </c>
      <c r="G15" s="164">
        <f t="shared" si="17"/>
        <v>114370</v>
      </c>
      <c r="H15" s="164">
        <f t="shared" si="8"/>
        <v>1670</v>
      </c>
      <c r="I15" s="164">
        <f t="shared" si="18"/>
        <v>135870</v>
      </c>
      <c r="J15" s="164">
        <f t="shared" si="9"/>
        <v>1670</v>
      </c>
      <c r="K15" s="164">
        <f t="shared" si="19"/>
        <v>158380</v>
      </c>
      <c r="L15" s="164">
        <f t="shared" si="10"/>
        <v>1840</v>
      </c>
      <c r="M15" s="164">
        <f t="shared" si="20"/>
        <v>187880</v>
      </c>
      <c r="N15" s="164">
        <f t="shared" si="11"/>
        <v>1840</v>
      </c>
      <c r="O15" s="164">
        <f t="shared" si="21"/>
        <v>223860</v>
      </c>
      <c r="P15" s="164">
        <f t="shared" si="12"/>
        <v>2000</v>
      </c>
      <c r="Q15" s="164">
        <f t="shared" si="22"/>
        <v>264860</v>
      </c>
      <c r="R15" s="165">
        <f t="shared" si="13"/>
        <v>2000</v>
      </c>
      <c r="S15" s="164">
        <f t="shared" si="23"/>
        <v>316370</v>
      </c>
      <c r="T15" s="165">
        <f t="shared" si="14"/>
        <v>2170</v>
      </c>
      <c r="U15" s="164" t="str">
        <f t="shared" si="24"/>
        <v/>
      </c>
      <c r="V15" s="164" t="str">
        <f t="shared" si="25"/>
        <v/>
      </c>
      <c r="W15" s="164" t="str">
        <f t="shared" si="26"/>
        <v/>
      </c>
      <c r="X15" s="165" t="str">
        <f t="shared" si="27"/>
        <v/>
      </c>
      <c r="Y15" s="164" t="str">
        <f t="shared" si="28"/>
        <v/>
      </c>
      <c r="Z15" s="165" t="str">
        <f t="shared" si="29"/>
        <v/>
      </c>
      <c r="AB15" s="91">
        <f>'６.昇給上限年数の設計'!$B25</f>
        <v>8</v>
      </c>
      <c r="AC15" s="91">
        <f>'６.昇給上限年数の設計'!$H25</f>
        <v>258860</v>
      </c>
      <c r="AD15" s="91">
        <f>'６.昇給上限年数の設計'!$F25</f>
        <v>6000</v>
      </c>
      <c r="AE15" s="91">
        <f t="shared" si="0"/>
        <v>2000</v>
      </c>
      <c r="AF15" s="91">
        <f>'６.昇給上限年数の設計'!$I25</f>
        <v>12</v>
      </c>
      <c r="AG15" s="91">
        <f>'６.昇給上限年数の設計'!$J25</f>
        <v>330860</v>
      </c>
      <c r="AH15" s="91">
        <f t="shared" si="1"/>
        <v>3000</v>
      </c>
      <c r="AI15" s="91">
        <f t="shared" si="2"/>
        <v>1000</v>
      </c>
      <c r="AJ15" s="91">
        <f>'６.昇給上限年数の設計'!$K25</f>
        <v>20</v>
      </c>
      <c r="AK15" s="91">
        <f>'６.昇給上限年数の設計'!$L25</f>
        <v>354860</v>
      </c>
      <c r="AL15" s="91">
        <f t="shared" si="3"/>
        <v>37</v>
      </c>
      <c r="AM15" s="91">
        <f t="shared" si="4"/>
        <v>61</v>
      </c>
      <c r="AN15" s="91">
        <f>'６.昇給上限年数の設計'!$G25</f>
        <v>11000</v>
      </c>
      <c r="AO15" s="91">
        <f t="shared" si="5"/>
        <v>8</v>
      </c>
    </row>
    <row r="16" spans="1:42" ht="15" customHeight="1">
      <c r="A16" s="31">
        <v>11</v>
      </c>
      <c r="B16" s="173">
        <v>5</v>
      </c>
      <c r="C16" s="164">
        <f t="shared" si="15"/>
        <v>84040</v>
      </c>
      <c r="D16" s="164">
        <f t="shared" si="6"/>
        <v>1670</v>
      </c>
      <c r="E16" s="164">
        <f t="shared" si="16"/>
        <v>100040</v>
      </c>
      <c r="F16" s="164">
        <f t="shared" si="7"/>
        <v>1670</v>
      </c>
      <c r="G16" s="164">
        <f t="shared" si="17"/>
        <v>116040</v>
      </c>
      <c r="H16" s="164">
        <f t="shared" si="8"/>
        <v>1670</v>
      </c>
      <c r="I16" s="164">
        <f t="shared" si="18"/>
        <v>137540</v>
      </c>
      <c r="J16" s="164">
        <f t="shared" si="9"/>
        <v>1670</v>
      </c>
      <c r="K16" s="164">
        <f t="shared" si="19"/>
        <v>160220</v>
      </c>
      <c r="L16" s="164">
        <f t="shared" si="10"/>
        <v>1840</v>
      </c>
      <c r="M16" s="164">
        <f t="shared" si="20"/>
        <v>189720</v>
      </c>
      <c r="N16" s="164">
        <f t="shared" si="11"/>
        <v>1840</v>
      </c>
      <c r="O16" s="164">
        <f t="shared" si="21"/>
        <v>225860</v>
      </c>
      <c r="P16" s="164">
        <f t="shared" si="12"/>
        <v>2000</v>
      </c>
      <c r="Q16" s="164">
        <f t="shared" si="22"/>
        <v>266860</v>
      </c>
      <c r="R16" s="165">
        <f t="shared" si="13"/>
        <v>2000</v>
      </c>
      <c r="S16" s="164">
        <f t="shared" si="23"/>
        <v>318540</v>
      </c>
      <c r="T16" s="165">
        <f t="shared" si="14"/>
        <v>2170</v>
      </c>
      <c r="U16" s="164" t="str">
        <f t="shared" si="24"/>
        <v/>
      </c>
      <c r="V16" s="164" t="str">
        <f t="shared" si="25"/>
        <v/>
      </c>
      <c r="W16" s="164" t="str">
        <f t="shared" si="26"/>
        <v/>
      </c>
      <c r="X16" s="165" t="str">
        <f t="shared" si="27"/>
        <v/>
      </c>
      <c r="Y16" s="164" t="str">
        <f t="shared" si="28"/>
        <v/>
      </c>
      <c r="Z16" s="165" t="str">
        <f t="shared" si="29"/>
        <v/>
      </c>
      <c r="AB16" s="91">
        <f>'６.昇給上限年数の設計'!$B26</f>
        <v>9</v>
      </c>
      <c r="AC16" s="91">
        <f>'６.昇給上限年数の設計'!$H26</f>
        <v>309860</v>
      </c>
      <c r="AD16" s="91">
        <f>'６.昇給上限年数の設計'!$F26</f>
        <v>6500</v>
      </c>
      <c r="AE16" s="91">
        <f t="shared" si="0"/>
        <v>2170</v>
      </c>
      <c r="AF16" s="91">
        <f>'６.昇給上限年数の設計'!$I26</f>
        <v>12</v>
      </c>
      <c r="AG16" s="91">
        <f>'６.昇給上限年数の設計'!$J26</f>
        <v>387860</v>
      </c>
      <c r="AH16" s="91">
        <f t="shared" si="1"/>
        <v>3250</v>
      </c>
      <c r="AI16" s="91">
        <f t="shared" si="2"/>
        <v>1090</v>
      </c>
      <c r="AJ16" s="91">
        <f>'６.昇給上限年数の設計'!$K26</f>
        <v>20</v>
      </c>
      <c r="AK16" s="91">
        <f>'６.昇給上限年数の設計'!$L26</f>
        <v>413860</v>
      </c>
      <c r="AL16" s="91">
        <f t="shared" si="3"/>
        <v>37</v>
      </c>
      <c r="AM16" s="91">
        <f t="shared" si="4"/>
        <v>61</v>
      </c>
      <c r="AN16" s="91">
        <f>'６.昇給上限年数の設計'!$G26</f>
        <v>15000</v>
      </c>
      <c r="AO16" s="91">
        <f t="shared" si="5"/>
        <v>9</v>
      </c>
    </row>
    <row r="17" spans="1:41" ht="15" customHeight="1">
      <c r="A17" s="31">
        <v>12</v>
      </c>
      <c r="B17" s="173">
        <v>6</v>
      </c>
      <c r="C17" s="164">
        <f t="shared" si="15"/>
        <v>85710</v>
      </c>
      <c r="D17" s="164">
        <f t="shared" si="6"/>
        <v>1670</v>
      </c>
      <c r="E17" s="164">
        <f t="shared" si="16"/>
        <v>101710</v>
      </c>
      <c r="F17" s="164">
        <f t="shared" si="7"/>
        <v>1670</v>
      </c>
      <c r="G17" s="164">
        <f t="shared" si="17"/>
        <v>117710</v>
      </c>
      <c r="H17" s="164">
        <f t="shared" si="8"/>
        <v>1670</v>
      </c>
      <c r="I17" s="164">
        <f t="shared" si="18"/>
        <v>139210</v>
      </c>
      <c r="J17" s="164">
        <f t="shared" si="9"/>
        <v>1670</v>
      </c>
      <c r="K17" s="164">
        <f t="shared" si="19"/>
        <v>162060</v>
      </c>
      <c r="L17" s="164">
        <f t="shared" si="10"/>
        <v>1840</v>
      </c>
      <c r="M17" s="164">
        <f t="shared" si="20"/>
        <v>191560</v>
      </c>
      <c r="N17" s="164">
        <f t="shared" si="11"/>
        <v>1840</v>
      </c>
      <c r="O17" s="164">
        <f t="shared" si="21"/>
        <v>227860</v>
      </c>
      <c r="P17" s="164">
        <f t="shared" si="12"/>
        <v>2000</v>
      </c>
      <c r="Q17" s="164">
        <f t="shared" si="22"/>
        <v>268860</v>
      </c>
      <c r="R17" s="165">
        <f t="shared" si="13"/>
        <v>2000</v>
      </c>
      <c r="S17" s="164">
        <f t="shared" si="23"/>
        <v>320710</v>
      </c>
      <c r="T17" s="165">
        <f t="shared" si="14"/>
        <v>2170</v>
      </c>
      <c r="U17" s="164" t="str">
        <f t="shared" si="24"/>
        <v/>
      </c>
      <c r="V17" s="164" t="str">
        <f t="shared" si="25"/>
        <v/>
      </c>
      <c r="W17" s="164" t="str">
        <f t="shared" si="26"/>
        <v/>
      </c>
      <c r="X17" s="165" t="str">
        <f t="shared" si="27"/>
        <v/>
      </c>
      <c r="Y17" s="164" t="str">
        <f t="shared" si="28"/>
        <v/>
      </c>
      <c r="Z17" s="165" t="str">
        <f t="shared" si="29"/>
        <v/>
      </c>
      <c r="AB17" s="91">
        <f>'６.昇給上限年数の設計'!$B27</f>
        <v>10</v>
      </c>
      <c r="AC17" s="91" t="str">
        <f>'６.昇給上限年数の設計'!$H27</f>
        <v/>
      </c>
      <c r="AD17" s="91" t="str">
        <f>'６.昇給上限年数の設計'!$F27</f>
        <v/>
      </c>
      <c r="AE17" s="91" t="str">
        <f t="shared" si="0"/>
        <v/>
      </c>
      <c r="AF17" s="91">
        <f>'６.昇給上限年数の設計'!$I27</f>
        <v>0</v>
      </c>
      <c r="AG17" s="91" t="str">
        <f>'６.昇給上限年数の設計'!$J27</f>
        <v/>
      </c>
      <c r="AH17" s="91" t="str">
        <f t="shared" si="1"/>
        <v/>
      </c>
      <c r="AI17" s="91" t="str">
        <f t="shared" si="2"/>
        <v/>
      </c>
      <c r="AJ17" s="91">
        <f>'６.昇給上限年数の設計'!$K27</f>
        <v>0</v>
      </c>
      <c r="AK17" s="91" t="str">
        <f>'６.昇給上限年数の設計'!$L27</f>
        <v/>
      </c>
      <c r="AL17" s="91">
        <f t="shared" si="3"/>
        <v>1</v>
      </c>
      <c r="AM17" s="91">
        <f t="shared" si="4"/>
        <v>1</v>
      </c>
      <c r="AN17" s="91" t="str">
        <f>'６.昇給上限年数の設計'!$G27</f>
        <v/>
      </c>
      <c r="AO17" s="91">
        <f t="shared" si="5"/>
        <v>10</v>
      </c>
    </row>
    <row r="18" spans="1:41" ht="15" customHeight="1">
      <c r="A18" s="31">
        <v>13</v>
      </c>
      <c r="B18" s="173">
        <v>7</v>
      </c>
      <c r="C18" s="164">
        <f t="shared" si="15"/>
        <v>87380</v>
      </c>
      <c r="D18" s="164">
        <f t="shared" si="6"/>
        <v>1670</v>
      </c>
      <c r="E18" s="164">
        <f t="shared" si="16"/>
        <v>103380</v>
      </c>
      <c r="F18" s="164">
        <f t="shared" si="7"/>
        <v>1670</v>
      </c>
      <c r="G18" s="164">
        <f t="shared" si="17"/>
        <v>119380</v>
      </c>
      <c r="H18" s="164">
        <f t="shared" si="8"/>
        <v>1670</v>
      </c>
      <c r="I18" s="164">
        <f t="shared" si="18"/>
        <v>140880</v>
      </c>
      <c r="J18" s="164">
        <f t="shared" si="9"/>
        <v>1670</v>
      </c>
      <c r="K18" s="164">
        <f t="shared" si="19"/>
        <v>163900</v>
      </c>
      <c r="L18" s="164">
        <f t="shared" si="10"/>
        <v>1840</v>
      </c>
      <c r="M18" s="164">
        <f t="shared" si="20"/>
        <v>193400</v>
      </c>
      <c r="N18" s="164">
        <f t="shared" si="11"/>
        <v>1840</v>
      </c>
      <c r="O18" s="164">
        <f t="shared" si="21"/>
        <v>229860</v>
      </c>
      <c r="P18" s="164">
        <f t="shared" si="12"/>
        <v>2000</v>
      </c>
      <c r="Q18" s="164">
        <f t="shared" si="22"/>
        <v>270860</v>
      </c>
      <c r="R18" s="165">
        <f t="shared" si="13"/>
        <v>2000</v>
      </c>
      <c r="S18" s="164">
        <f t="shared" si="23"/>
        <v>322880</v>
      </c>
      <c r="T18" s="165">
        <f t="shared" si="14"/>
        <v>2170</v>
      </c>
      <c r="U18" s="164" t="str">
        <f t="shared" si="24"/>
        <v/>
      </c>
      <c r="V18" s="164" t="str">
        <f t="shared" si="25"/>
        <v/>
      </c>
      <c r="W18" s="164" t="str">
        <f t="shared" si="26"/>
        <v/>
      </c>
      <c r="X18" s="165" t="str">
        <f t="shared" si="27"/>
        <v/>
      </c>
      <c r="Y18" s="164" t="str">
        <f t="shared" si="28"/>
        <v/>
      </c>
      <c r="Z18" s="165" t="str">
        <f t="shared" si="29"/>
        <v/>
      </c>
      <c r="AB18" s="91">
        <f>'６.昇給上限年数の設計'!$B28</f>
        <v>11</v>
      </c>
      <c r="AC18" s="91" t="str">
        <f>'６.昇給上限年数の設計'!$H28</f>
        <v/>
      </c>
      <c r="AD18" s="91" t="str">
        <f>'６.昇給上限年数の設計'!$F28</f>
        <v/>
      </c>
      <c r="AE18" s="91" t="str">
        <f t="shared" si="0"/>
        <v/>
      </c>
      <c r="AF18" s="91">
        <f>'６.昇給上限年数の設計'!$I28</f>
        <v>0</v>
      </c>
      <c r="AG18" s="91" t="str">
        <f>'６.昇給上限年数の設計'!$J28</f>
        <v/>
      </c>
      <c r="AH18" s="91" t="str">
        <f t="shared" si="1"/>
        <v/>
      </c>
      <c r="AI18" s="91" t="str">
        <f t="shared" si="2"/>
        <v/>
      </c>
      <c r="AJ18" s="91">
        <f>'６.昇給上限年数の設計'!$K28</f>
        <v>0</v>
      </c>
      <c r="AK18" s="91" t="str">
        <f>'６.昇給上限年数の設計'!$L28</f>
        <v/>
      </c>
      <c r="AL18" s="91">
        <f t="shared" si="3"/>
        <v>1</v>
      </c>
      <c r="AM18" s="91">
        <f t="shared" si="4"/>
        <v>1</v>
      </c>
      <c r="AN18" s="91" t="str">
        <f>'６.昇給上限年数の設計'!$G28</f>
        <v/>
      </c>
      <c r="AO18" s="91">
        <f t="shared" si="5"/>
        <v>11</v>
      </c>
    </row>
    <row r="19" spans="1:41" ht="15" customHeight="1">
      <c r="A19" s="31">
        <v>14</v>
      </c>
      <c r="B19" s="173">
        <v>8</v>
      </c>
      <c r="C19" s="164">
        <f t="shared" si="15"/>
        <v>89050</v>
      </c>
      <c r="D19" s="164">
        <f t="shared" si="6"/>
        <v>1670</v>
      </c>
      <c r="E19" s="164">
        <f t="shared" si="16"/>
        <v>105050</v>
      </c>
      <c r="F19" s="164">
        <f t="shared" si="7"/>
        <v>1670</v>
      </c>
      <c r="G19" s="164">
        <f t="shared" si="17"/>
        <v>121050</v>
      </c>
      <c r="H19" s="164">
        <f t="shared" si="8"/>
        <v>1670</v>
      </c>
      <c r="I19" s="164">
        <f t="shared" si="18"/>
        <v>142550</v>
      </c>
      <c r="J19" s="164">
        <f t="shared" si="9"/>
        <v>1670</v>
      </c>
      <c r="K19" s="164">
        <f t="shared" si="19"/>
        <v>165740</v>
      </c>
      <c r="L19" s="164">
        <f t="shared" si="10"/>
        <v>1840</v>
      </c>
      <c r="M19" s="164">
        <f t="shared" si="20"/>
        <v>195240</v>
      </c>
      <c r="N19" s="164">
        <f t="shared" si="11"/>
        <v>1840</v>
      </c>
      <c r="O19" s="164">
        <f t="shared" si="21"/>
        <v>231860</v>
      </c>
      <c r="P19" s="164">
        <f t="shared" si="12"/>
        <v>2000</v>
      </c>
      <c r="Q19" s="164">
        <f t="shared" si="22"/>
        <v>272860</v>
      </c>
      <c r="R19" s="165">
        <f t="shared" si="13"/>
        <v>2000</v>
      </c>
      <c r="S19" s="164">
        <f t="shared" si="23"/>
        <v>325050</v>
      </c>
      <c r="T19" s="165">
        <f t="shared" si="14"/>
        <v>2170</v>
      </c>
      <c r="U19" s="164" t="str">
        <f t="shared" si="24"/>
        <v/>
      </c>
      <c r="V19" s="164" t="str">
        <f t="shared" si="25"/>
        <v/>
      </c>
      <c r="W19" s="164" t="str">
        <f t="shared" si="26"/>
        <v/>
      </c>
      <c r="X19" s="165" t="str">
        <f t="shared" si="27"/>
        <v/>
      </c>
      <c r="Y19" s="164" t="str">
        <f t="shared" si="28"/>
        <v/>
      </c>
      <c r="Z19" s="165" t="str">
        <f t="shared" si="29"/>
        <v/>
      </c>
      <c r="AB19" s="92">
        <f>'６.昇給上限年数の設計'!$B29</f>
        <v>12</v>
      </c>
      <c r="AC19" s="92" t="str">
        <f>'６.昇給上限年数の設計'!$H29</f>
        <v/>
      </c>
      <c r="AD19" s="92" t="str">
        <f>'６.昇給上限年数の設計'!$F29</f>
        <v/>
      </c>
      <c r="AE19" s="92" t="str">
        <f t="shared" si="0"/>
        <v/>
      </c>
      <c r="AF19" s="92">
        <f>'６.昇給上限年数の設計'!$I29</f>
        <v>0</v>
      </c>
      <c r="AG19" s="92" t="str">
        <f>'６.昇給上限年数の設計'!$J29</f>
        <v/>
      </c>
      <c r="AH19" s="92" t="str">
        <f t="shared" si="1"/>
        <v/>
      </c>
      <c r="AI19" s="92" t="str">
        <f t="shared" si="2"/>
        <v/>
      </c>
      <c r="AJ19" s="92">
        <f>'６.昇給上限年数の設計'!$K29</f>
        <v>0</v>
      </c>
      <c r="AK19" s="92" t="str">
        <f>'６.昇給上限年数の設計'!$L29</f>
        <v/>
      </c>
      <c r="AL19" s="92">
        <f t="shared" si="3"/>
        <v>1</v>
      </c>
      <c r="AM19" s="92">
        <f t="shared" si="4"/>
        <v>1</v>
      </c>
      <c r="AN19" s="92" t="str">
        <f>'６.昇給上限年数の設計'!$G29</f>
        <v/>
      </c>
      <c r="AO19" s="92">
        <f t="shared" si="5"/>
        <v>12</v>
      </c>
    </row>
    <row r="20" spans="1:41" ht="15" customHeight="1">
      <c r="A20" s="31">
        <v>15</v>
      </c>
      <c r="B20" s="173">
        <v>9</v>
      </c>
      <c r="C20" s="164">
        <f t="shared" si="15"/>
        <v>90720</v>
      </c>
      <c r="D20" s="164">
        <f t="shared" si="6"/>
        <v>1670</v>
      </c>
      <c r="E20" s="164">
        <f t="shared" si="16"/>
        <v>106720</v>
      </c>
      <c r="F20" s="164">
        <f t="shared" si="7"/>
        <v>1670</v>
      </c>
      <c r="G20" s="164">
        <f t="shared" si="17"/>
        <v>122720</v>
      </c>
      <c r="H20" s="164">
        <f t="shared" si="8"/>
        <v>1670</v>
      </c>
      <c r="I20" s="164">
        <f t="shared" si="18"/>
        <v>144220</v>
      </c>
      <c r="J20" s="164">
        <f t="shared" si="9"/>
        <v>1670</v>
      </c>
      <c r="K20" s="164">
        <f t="shared" si="19"/>
        <v>167580</v>
      </c>
      <c r="L20" s="164">
        <f t="shared" si="10"/>
        <v>1840</v>
      </c>
      <c r="M20" s="164">
        <f t="shared" si="20"/>
        <v>197080</v>
      </c>
      <c r="N20" s="164">
        <f t="shared" si="11"/>
        <v>1840</v>
      </c>
      <c r="O20" s="164">
        <f t="shared" si="21"/>
        <v>233860</v>
      </c>
      <c r="P20" s="164">
        <f t="shared" si="12"/>
        <v>2000</v>
      </c>
      <c r="Q20" s="164">
        <f t="shared" si="22"/>
        <v>274860</v>
      </c>
      <c r="R20" s="165">
        <f t="shared" si="13"/>
        <v>2000</v>
      </c>
      <c r="S20" s="164">
        <f t="shared" si="23"/>
        <v>327220</v>
      </c>
      <c r="T20" s="165">
        <f t="shared" si="14"/>
        <v>2170</v>
      </c>
      <c r="U20" s="164" t="str">
        <f t="shared" si="24"/>
        <v/>
      </c>
      <c r="V20" s="164" t="str">
        <f t="shared" si="25"/>
        <v/>
      </c>
      <c r="W20" s="164" t="str">
        <f t="shared" si="26"/>
        <v/>
      </c>
      <c r="X20" s="165" t="str">
        <f t="shared" si="27"/>
        <v/>
      </c>
      <c r="Y20" s="164" t="str">
        <f t="shared" si="28"/>
        <v/>
      </c>
      <c r="Z20" s="165" t="str">
        <f t="shared" si="29"/>
        <v/>
      </c>
    </row>
    <row r="21" spans="1:41" ht="15" customHeight="1" thickBot="1">
      <c r="A21" s="31">
        <v>16</v>
      </c>
      <c r="B21" s="173">
        <v>10</v>
      </c>
      <c r="C21" s="164">
        <f t="shared" si="15"/>
        <v>92390</v>
      </c>
      <c r="D21" s="164">
        <f t="shared" si="6"/>
        <v>1670</v>
      </c>
      <c r="E21" s="164">
        <f t="shared" si="16"/>
        <v>108390</v>
      </c>
      <c r="F21" s="164">
        <f t="shared" si="7"/>
        <v>1670</v>
      </c>
      <c r="G21" s="164">
        <f t="shared" si="17"/>
        <v>124390</v>
      </c>
      <c r="H21" s="164">
        <f t="shared" si="8"/>
        <v>1670</v>
      </c>
      <c r="I21" s="164">
        <f t="shared" si="18"/>
        <v>145890</v>
      </c>
      <c r="J21" s="164">
        <f t="shared" si="9"/>
        <v>1670</v>
      </c>
      <c r="K21" s="164">
        <f t="shared" si="19"/>
        <v>169420</v>
      </c>
      <c r="L21" s="164">
        <f t="shared" si="10"/>
        <v>1840</v>
      </c>
      <c r="M21" s="164">
        <f t="shared" si="20"/>
        <v>198920</v>
      </c>
      <c r="N21" s="164">
        <f t="shared" si="11"/>
        <v>1840</v>
      </c>
      <c r="O21" s="164">
        <f t="shared" si="21"/>
        <v>235860</v>
      </c>
      <c r="P21" s="164">
        <f t="shared" si="12"/>
        <v>2000</v>
      </c>
      <c r="Q21" s="164">
        <f t="shared" si="22"/>
        <v>276860</v>
      </c>
      <c r="R21" s="165">
        <f t="shared" si="13"/>
        <v>2000</v>
      </c>
      <c r="S21" s="164">
        <f t="shared" si="23"/>
        <v>329390</v>
      </c>
      <c r="T21" s="165">
        <f t="shared" si="14"/>
        <v>2170</v>
      </c>
      <c r="U21" s="164" t="str">
        <f t="shared" si="24"/>
        <v/>
      </c>
      <c r="V21" s="164" t="str">
        <f t="shared" si="25"/>
        <v/>
      </c>
      <c r="W21" s="164" t="str">
        <f t="shared" si="26"/>
        <v/>
      </c>
      <c r="X21" s="165" t="str">
        <f t="shared" si="27"/>
        <v/>
      </c>
      <c r="Y21" s="164" t="str">
        <f t="shared" si="28"/>
        <v/>
      </c>
      <c r="Z21" s="165" t="str">
        <f t="shared" si="29"/>
        <v/>
      </c>
      <c r="AB21" s="50" t="s">
        <v>124</v>
      </c>
      <c r="AC21" s="36"/>
      <c r="AD21" s="36"/>
      <c r="AE21" s="36" t="s">
        <v>123</v>
      </c>
      <c r="AI21" s="58" t="s">
        <v>113</v>
      </c>
    </row>
    <row r="22" spans="1:41" ht="15" customHeight="1">
      <c r="A22" s="31">
        <v>17</v>
      </c>
      <c r="B22" s="173">
        <v>11</v>
      </c>
      <c r="C22" s="164">
        <f t="shared" si="15"/>
        <v>94060</v>
      </c>
      <c r="D22" s="164">
        <f t="shared" si="6"/>
        <v>1670</v>
      </c>
      <c r="E22" s="164">
        <f t="shared" si="16"/>
        <v>110060</v>
      </c>
      <c r="F22" s="164">
        <f t="shared" si="7"/>
        <v>1670</v>
      </c>
      <c r="G22" s="164">
        <f t="shared" si="17"/>
        <v>126060</v>
      </c>
      <c r="H22" s="164">
        <f t="shared" si="8"/>
        <v>1670</v>
      </c>
      <c r="I22" s="164">
        <f t="shared" si="18"/>
        <v>147560</v>
      </c>
      <c r="J22" s="164">
        <f t="shared" si="9"/>
        <v>1670</v>
      </c>
      <c r="K22" s="164">
        <f t="shared" si="19"/>
        <v>171260</v>
      </c>
      <c r="L22" s="164">
        <f t="shared" si="10"/>
        <v>1840</v>
      </c>
      <c r="M22" s="164">
        <f t="shared" si="20"/>
        <v>200760</v>
      </c>
      <c r="N22" s="164">
        <f t="shared" si="11"/>
        <v>1840</v>
      </c>
      <c r="O22" s="164">
        <f t="shared" si="21"/>
        <v>237860</v>
      </c>
      <c r="P22" s="164">
        <f t="shared" si="12"/>
        <v>2000</v>
      </c>
      <c r="Q22" s="164">
        <f t="shared" si="22"/>
        <v>278860</v>
      </c>
      <c r="R22" s="165">
        <f t="shared" si="13"/>
        <v>2000</v>
      </c>
      <c r="S22" s="164">
        <f t="shared" si="23"/>
        <v>331560</v>
      </c>
      <c r="T22" s="165">
        <f t="shared" si="14"/>
        <v>2170</v>
      </c>
      <c r="U22" s="164" t="str">
        <f t="shared" si="24"/>
        <v/>
      </c>
      <c r="V22" s="164" t="str">
        <f t="shared" si="25"/>
        <v/>
      </c>
      <c r="W22" s="164" t="str">
        <f t="shared" si="26"/>
        <v/>
      </c>
      <c r="X22" s="165" t="str">
        <f t="shared" si="27"/>
        <v/>
      </c>
      <c r="Y22" s="164" t="str">
        <f t="shared" si="28"/>
        <v/>
      </c>
      <c r="Z22" s="165" t="str">
        <f t="shared" si="29"/>
        <v/>
      </c>
      <c r="AB22" s="89" t="str">
        <f>'２.基本給設計と配分'!R12</f>
        <v>B</v>
      </c>
      <c r="AC22" s="37"/>
      <c r="AD22" s="37"/>
      <c r="AE22" s="389" t="s">
        <v>116</v>
      </c>
      <c r="AF22" s="390"/>
      <c r="AG22" s="391"/>
      <c r="AH22" s="268"/>
      <c r="AI22" s="59" t="s">
        <v>112</v>
      </c>
      <c r="AL22" s="23"/>
    </row>
    <row r="23" spans="1:41" ht="15" customHeight="1" thickBot="1">
      <c r="A23" s="31">
        <v>18</v>
      </c>
      <c r="B23" s="173">
        <v>12</v>
      </c>
      <c r="C23" s="164">
        <f t="shared" si="15"/>
        <v>95730</v>
      </c>
      <c r="D23" s="164">
        <f t="shared" si="6"/>
        <v>1670</v>
      </c>
      <c r="E23" s="164">
        <f t="shared" si="16"/>
        <v>111730</v>
      </c>
      <c r="F23" s="164">
        <f t="shared" si="7"/>
        <v>1670</v>
      </c>
      <c r="G23" s="164">
        <f t="shared" si="17"/>
        <v>127730</v>
      </c>
      <c r="H23" s="164">
        <f t="shared" si="8"/>
        <v>1670</v>
      </c>
      <c r="I23" s="164">
        <f t="shared" si="18"/>
        <v>149230</v>
      </c>
      <c r="J23" s="164">
        <f t="shared" si="9"/>
        <v>1670</v>
      </c>
      <c r="K23" s="164">
        <f t="shared" si="19"/>
        <v>173100</v>
      </c>
      <c r="L23" s="164">
        <f t="shared" si="10"/>
        <v>1840</v>
      </c>
      <c r="M23" s="164">
        <f t="shared" si="20"/>
        <v>202600</v>
      </c>
      <c r="N23" s="164">
        <f t="shared" si="11"/>
        <v>1840</v>
      </c>
      <c r="O23" s="164">
        <f t="shared" si="21"/>
        <v>239860</v>
      </c>
      <c r="P23" s="164">
        <f t="shared" si="12"/>
        <v>2000</v>
      </c>
      <c r="Q23" s="164">
        <f t="shared" si="22"/>
        <v>280860</v>
      </c>
      <c r="R23" s="165">
        <f t="shared" si="13"/>
        <v>2000</v>
      </c>
      <c r="S23" s="164">
        <f t="shared" si="23"/>
        <v>333730</v>
      </c>
      <c r="T23" s="165">
        <f t="shared" si="14"/>
        <v>2170</v>
      </c>
      <c r="U23" s="164" t="str">
        <f t="shared" si="24"/>
        <v/>
      </c>
      <c r="V23" s="164" t="str">
        <f t="shared" si="25"/>
        <v/>
      </c>
      <c r="W23" s="164" t="str">
        <f t="shared" si="26"/>
        <v/>
      </c>
      <c r="X23" s="165" t="str">
        <f t="shared" si="27"/>
        <v/>
      </c>
      <c r="Y23" s="164" t="str">
        <f t="shared" si="28"/>
        <v/>
      </c>
      <c r="Z23" s="165" t="str">
        <f t="shared" si="29"/>
        <v/>
      </c>
      <c r="AB23" s="93">
        <f>'２.基本給設計と配分'!R13</f>
        <v>3</v>
      </c>
      <c r="AC23" s="94"/>
      <c r="AD23" s="94"/>
      <c r="AE23" s="392">
        <f>IF('６.昇給上限年数の設計'!$J$35="","",'６.昇給上限年数の設計'!$J$35)</f>
        <v>0.5</v>
      </c>
      <c r="AF23" s="393"/>
      <c r="AG23" s="394"/>
      <c r="AH23" s="269"/>
    </row>
    <row r="24" spans="1:41" ht="15" customHeight="1">
      <c r="A24" s="31">
        <v>19</v>
      </c>
      <c r="B24" s="173">
        <v>13</v>
      </c>
      <c r="C24" s="164">
        <f t="shared" si="15"/>
        <v>97400</v>
      </c>
      <c r="D24" s="164">
        <f t="shared" si="6"/>
        <v>1670</v>
      </c>
      <c r="E24" s="164">
        <f t="shared" si="16"/>
        <v>113400</v>
      </c>
      <c r="F24" s="164">
        <f t="shared" si="7"/>
        <v>1670</v>
      </c>
      <c r="G24" s="164">
        <f t="shared" si="17"/>
        <v>129400</v>
      </c>
      <c r="H24" s="164">
        <f t="shared" si="8"/>
        <v>1670</v>
      </c>
      <c r="I24" s="164">
        <f t="shared" si="18"/>
        <v>150900</v>
      </c>
      <c r="J24" s="164">
        <f t="shared" si="9"/>
        <v>1670</v>
      </c>
      <c r="K24" s="164">
        <f t="shared" si="19"/>
        <v>174940</v>
      </c>
      <c r="L24" s="164">
        <f t="shared" si="10"/>
        <v>1840</v>
      </c>
      <c r="M24" s="164">
        <f t="shared" si="20"/>
        <v>204440</v>
      </c>
      <c r="N24" s="164">
        <f t="shared" si="11"/>
        <v>1840</v>
      </c>
      <c r="O24" s="164">
        <f t="shared" si="21"/>
        <v>241860</v>
      </c>
      <c r="P24" s="164">
        <f t="shared" si="12"/>
        <v>2000</v>
      </c>
      <c r="Q24" s="164">
        <f t="shared" si="22"/>
        <v>282860</v>
      </c>
      <c r="R24" s="165">
        <f t="shared" si="13"/>
        <v>2000</v>
      </c>
      <c r="S24" s="164">
        <f t="shared" si="23"/>
        <v>335900</v>
      </c>
      <c r="T24" s="165">
        <f t="shared" si="14"/>
        <v>2170</v>
      </c>
      <c r="U24" s="164" t="str">
        <f t="shared" si="24"/>
        <v/>
      </c>
      <c r="V24" s="164" t="str">
        <f t="shared" si="25"/>
        <v/>
      </c>
      <c r="W24" s="164" t="str">
        <f t="shared" si="26"/>
        <v/>
      </c>
      <c r="X24" s="165" t="str">
        <f t="shared" si="27"/>
        <v/>
      </c>
      <c r="Y24" s="164" t="str">
        <f t="shared" si="28"/>
        <v/>
      </c>
      <c r="Z24" s="165" t="str">
        <f t="shared" si="29"/>
        <v/>
      </c>
    </row>
    <row r="25" spans="1:41" ht="15" customHeight="1">
      <c r="A25" s="31">
        <v>20</v>
      </c>
      <c r="B25" s="173">
        <v>14</v>
      </c>
      <c r="C25" s="164">
        <f t="shared" si="15"/>
        <v>98240</v>
      </c>
      <c r="D25" s="164">
        <f t="shared" si="6"/>
        <v>840</v>
      </c>
      <c r="E25" s="164">
        <f t="shared" si="16"/>
        <v>114240</v>
      </c>
      <c r="F25" s="164">
        <f t="shared" si="7"/>
        <v>840</v>
      </c>
      <c r="G25" s="164">
        <f t="shared" si="17"/>
        <v>131070</v>
      </c>
      <c r="H25" s="164">
        <f t="shared" si="8"/>
        <v>1670</v>
      </c>
      <c r="I25" s="164">
        <f t="shared" si="18"/>
        <v>152570</v>
      </c>
      <c r="J25" s="164">
        <f t="shared" si="9"/>
        <v>1670</v>
      </c>
      <c r="K25" s="164">
        <f t="shared" si="19"/>
        <v>176780</v>
      </c>
      <c r="L25" s="164">
        <f t="shared" si="10"/>
        <v>1840</v>
      </c>
      <c r="M25" s="164">
        <f t="shared" si="20"/>
        <v>206280</v>
      </c>
      <c r="N25" s="164">
        <f t="shared" si="11"/>
        <v>1840</v>
      </c>
      <c r="O25" s="164">
        <f t="shared" si="21"/>
        <v>243860</v>
      </c>
      <c r="P25" s="164">
        <f t="shared" si="12"/>
        <v>2000</v>
      </c>
      <c r="Q25" s="164">
        <f t="shared" si="22"/>
        <v>284860</v>
      </c>
      <c r="R25" s="165">
        <f t="shared" si="13"/>
        <v>2000</v>
      </c>
      <c r="S25" s="164">
        <f t="shared" si="23"/>
        <v>338070</v>
      </c>
      <c r="T25" s="165">
        <f t="shared" si="14"/>
        <v>2170</v>
      </c>
      <c r="U25" s="164" t="str">
        <f t="shared" si="24"/>
        <v/>
      </c>
      <c r="V25" s="164" t="str">
        <f t="shared" si="25"/>
        <v/>
      </c>
      <c r="W25" s="164" t="str">
        <f t="shared" si="26"/>
        <v/>
      </c>
      <c r="X25" s="165" t="str">
        <f t="shared" si="27"/>
        <v/>
      </c>
      <c r="Y25" s="164" t="str">
        <f t="shared" si="28"/>
        <v/>
      </c>
      <c r="Z25" s="165" t="str">
        <f t="shared" si="29"/>
        <v/>
      </c>
      <c r="AB25" s="119" t="s">
        <v>224</v>
      </c>
    </row>
    <row r="26" spans="1:41" ht="15" customHeight="1">
      <c r="A26" s="31">
        <v>21</v>
      </c>
      <c r="B26" s="173">
        <v>15</v>
      </c>
      <c r="C26" s="164">
        <f t="shared" si="15"/>
        <v>99080</v>
      </c>
      <c r="D26" s="164">
        <f t="shared" si="6"/>
        <v>840</v>
      </c>
      <c r="E26" s="164">
        <f t="shared" si="16"/>
        <v>115080</v>
      </c>
      <c r="F26" s="164">
        <f t="shared" si="7"/>
        <v>840</v>
      </c>
      <c r="G26" s="164">
        <f t="shared" si="17"/>
        <v>132740</v>
      </c>
      <c r="H26" s="164">
        <f t="shared" si="8"/>
        <v>1670</v>
      </c>
      <c r="I26" s="164">
        <f t="shared" si="18"/>
        <v>154240</v>
      </c>
      <c r="J26" s="164">
        <f t="shared" si="9"/>
        <v>1670</v>
      </c>
      <c r="K26" s="164">
        <f t="shared" si="19"/>
        <v>178620</v>
      </c>
      <c r="L26" s="164">
        <f t="shared" si="10"/>
        <v>1840</v>
      </c>
      <c r="M26" s="164">
        <f t="shared" si="20"/>
        <v>208120</v>
      </c>
      <c r="N26" s="164">
        <f t="shared" si="11"/>
        <v>1840</v>
      </c>
      <c r="O26" s="164">
        <f t="shared" si="21"/>
        <v>245860</v>
      </c>
      <c r="P26" s="164">
        <f t="shared" si="12"/>
        <v>2000</v>
      </c>
      <c r="Q26" s="164">
        <f t="shared" si="22"/>
        <v>286860</v>
      </c>
      <c r="R26" s="165">
        <f t="shared" si="13"/>
        <v>2000</v>
      </c>
      <c r="S26" s="164">
        <f t="shared" si="23"/>
        <v>340240</v>
      </c>
      <c r="T26" s="165">
        <f t="shared" si="14"/>
        <v>2170</v>
      </c>
      <c r="U26" s="164" t="str">
        <f t="shared" si="24"/>
        <v/>
      </c>
      <c r="V26" s="164" t="str">
        <f t="shared" si="25"/>
        <v/>
      </c>
      <c r="W26" s="164" t="str">
        <f t="shared" si="26"/>
        <v/>
      </c>
      <c r="X26" s="165" t="str">
        <f t="shared" si="27"/>
        <v/>
      </c>
      <c r="Y26" s="164" t="str">
        <f t="shared" si="28"/>
        <v/>
      </c>
      <c r="Z26" s="165" t="str">
        <f t="shared" si="29"/>
        <v/>
      </c>
      <c r="AB26" s="276" t="s">
        <v>36</v>
      </c>
      <c r="AC26" s="276" t="s">
        <v>225</v>
      </c>
      <c r="AD26" s="276" t="s">
        <v>226</v>
      </c>
    </row>
    <row r="27" spans="1:41" ht="15" customHeight="1">
      <c r="A27" s="31">
        <v>22</v>
      </c>
      <c r="B27" s="173">
        <v>16</v>
      </c>
      <c r="C27" s="164">
        <f t="shared" si="15"/>
        <v>99920</v>
      </c>
      <c r="D27" s="164">
        <f t="shared" si="6"/>
        <v>840</v>
      </c>
      <c r="E27" s="164">
        <f t="shared" si="16"/>
        <v>115920</v>
      </c>
      <c r="F27" s="164">
        <f t="shared" si="7"/>
        <v>840</v>
      </c>
      <c r="G27" s="164">
        <f t="shared" si="17"/>
        <v>134410</v>
      </c>
      <c r="H27" s="164">
        <f t="shared" si="8"/>
        <v>1670</v>
      </c>
      <c r="I27" s="164">
        <f t="shared" si="18"/>
        <v>155910</v>
      </c>
      <c r="J27" s="164">
        <f t="shared" si="9"/>
        <v>1670</v>
      </c>
      <c r="K27" s="164">
        <f t="shared" si="19"/>
        <v>180460</v>
      </c>
      <c r="L27" s="164">
        <f t="shared" si="10"/>
        <v>1840</v>
      </c>
      <c r="M27" s="164">
        <f t="shared" si="20"/>
        <v>209960</v>
      </c>
      <c r="N27" s="164">
        <f t="shared" si="11"/>
        <v>1840</v>
      </c>
      <c r="O27" s="164">
        <f t="shared" si="21"/>
        <v>247860</v>
      </c>
      <c r="P27" s="164">
        <f t="shared" si="12"/>
        <v>2000</v>
      </c>
      <c r="Q27" s="164">
        <f t="shared" si="22"/>
        <v>288860</v>
      </c>
      <c r="R27" s="165">
        <f t="shared" si="13"/>
        <v>2000</v>
      </c>
      <c r="S27" s="164">
        <f t="shared" si="23"/>
        <v>342410</v>
      </c>
      <c r="T27" s="165">
        <f t="shared" si="14"/>
        <v>2170</v>
      </c>
      <c r="U27" s="164" t="str">
        <f t="shared" si="24"/>
        <v/>
      </c>
      <c r="V27" s="164" t="str">
        <f t="shared" si="25"/>
        <v/>
      </c>
      <c r="W27" s="164" t="str">
        <f t="shared" si="26"/>
        <v/>
      </c>
      <c r="X27" s="165" t="str">
        <f t="shared" si="27"/>
        <v/>
      </c>
      <c r="Y27" s="164" t="str">
        <f t="shared" si="28"/>
        <v/>
      </c>
      <c r="Z27" s="165" t="str">
        <f t="shared" si="29"/>
        <v/>
      </c>
      <c r="AB27" s="264">
        <f>$AB8</f>
        <v>1</v>
      </c>
      <c r="AC27" s="153">
        <v>0</v>
      </c>
      <c r="AD27" s="154">
        <v>0</v>
      </c>
    </row>
    <row r="28" spans="1:41" ht="15" customHeight="1">
      <c r="A28" s="31">
        <v>23</v>
      </c>
      <c r="B28" s="173">
        <v>17</v>
      </c>
      <c r="C28" s="164">
        <f t="shared" si="15"/>
        <v>100760</v>
      </c>
      <c r="D28" s="164">
        <f t="shared" si="6"/>
        <v>840</v>
      </c>
      <c r="E28" s="164">
        <f t="shared" si="16"/>
        <v>116760</v>
      </c>
      <c r="F28" s="164">
        <f t="shared" si="7"/>
        <v>840</v>
      </c>
      <c r="G28" s="164">
        <f t="shared" si="17"/>
        <v>136080</v>
      </c>
      <c r="H28" s="164">
        <f t="shared" si="8"/>
        <v>1670</v>
      </c>
      <c r="I28" s="164">
        <f t="shared" si="18"/>
        <v>157580</v>
      </c>
      <c r="J28" s="164">
        <f t="shared" si="9"/>
        <v>1670</v>
      </c>
      <c r="K28" s="164">
        <f t="shared" si="19"/>
        <v>182300</v>
      </c>
      <c r="L28" s="164">
        <f t="shared" si="10"/>
        <v>1840</v>
      </c>
      <c r="M28" s="164">
        <f t="shared" si="20"/>
        <v>211800</v>
      </c>
      <c r="N28" s="164">
        <f t="shared" si="11"/>
        <v>1840</v>
      </c>
      <c r="O28" s="164">
        <f t="shared" si="21"/>
        <v>249860</v>
      </c>
      <c r="P28" s="164">
        <f t="shared" si="12"/>
        <v>2000</v>
      </c>
      <c r="Q28" s="164">
        <f t="shared" si="22"/>
        <v>290860</v>
      </c>
      <c r="R28" s="165">
        <f t="shared" si="13"/>
        <v>2000</v>
      </c>
      <c r="S28" s="164">
        <f t="shared" si="23"/>
        <v>344580</v>
      </c>
      <c r="T28" s="165">
        <f t="shared" si="14"/>
        <v>2170</v>
      </c>
      <c r="U28" s="164" t="str">
        <f t="shared" si="24"/>
        <v/>
      </c>
      <c r="V28" s="164" t="str">
        <f t="shared" si="25"/>
        <v/>
      </c>
      <c r="W28" s="164" t="str">
        <f t="shared" si="26"/>
        <v/>
      </c>
      <c r="X28" s="165" t="str">
        <f t="shared" si="27"/>
        <v/>
      </c>
      <c r="Y28" s="164" t="str">
        <f t="shared" si="28"/>
        <v/>
      </c>
      <c r="Z28" s="165" t="str">
        <f t="shared" si="29"/>
        <v/>
      </c>
      <c r="AB28" s="264">
        <f t="shared" ref="AB28:AB38" si="30">$AB9</f>
        <v>2</v>
      </c>
      <c r="AC28" s="153">
        <f t="shared" ref="AC28:AC38" si="31">$AN9</f>
        <v>6000</v>
      </c>
      <c r="AD28" s="263">
        <f>IF(AC28="","",AD27+AC28)</f>
        <v>6000</v>
      </c>
    </row>
    <row r="29" spans="1:41" ht="15" customHeight="1">
      <c r="A29" s="31">
        <v>24</v>
      </c>
      <c r="B29" s="173">
        <v>18</v>
      </c>
      <c r="C29" s="164">
        <f t="shared" si="15"/>
        <v>101600</v>
      </c>
      <c r="D29" s="164">
        <f t="shared" si="6"/>
        <v>840</v>
      </c>
      <c r="E29" s="164">
        <f t="shared" si="16"/>
        <v>117600</v>
      </c>
      <c r="F29" s="164">
        <f t="shared" si="7"/>
        <v>840</v>
      </c>
      <c r="G29" s="164">
        <f t="shared" si="17"/>
        <v>137750</v>
      </c>
      <c r="H29" s="164">
        <f t="shared" si="8"/>
        <v>1670</v>
      </c>
      <c r="I29" s="164">
        <f t="shared" si="18"/>
        <v>159250</v>
      </c>
      <c r="J29" s="164">
        <f t="shared" si="9"/>
        <v>1670</v>
      </c>
      <c r="K29" s="164">
        <f t="shared" si="19"/>
        <v>184140</v>
      </c>
      <c r="L29" s="164">
        <f t="shared" si="10"/>
        <v>1840</v>
      </c>
      <c r="M29" s="164">
        <f t="shared" si="20"/>
        <v>213640</v>
      </c>
      <c r="N29" s="164">
        <f t="shared" si="11"/>
        <v>1840</v>
      </c>
      <c r="O29" s="164">
        <f t="shared" si="21"/>
        <v>251860</v>
      </c>
      <c r="P29" s="164">
        <f t="shared" si="12"/>
        <v>2000</v>
      </c>
      <c r="Q29" s="164">
        <f t="shared" si="22"/>
        <v>292860</v>
      </c>
      <c r="R29" s="165">
        <f t="shared" si="13"/>
        <v>2000</v>
      </c>
      <c r="S29" s="164">
        <f t="shared" si="23"/>
        <v>346750</v>
      </c>
      <c r="T29" s="165">
        <f t="shared" si="14"/>
        <v>2170</v>
      </c>
      <c r="U29" s="164" t="str">
        <f t="shared" si="24"/>
        <v/>
      </c>
      <c r="V29" s="164" t="str">
        <f t="shared" si="25"/>
        <v/>
      </c>
      <c r="W29" s="164" t="str">
        <f t="shared" si="26"/>
        <v/>
      </c>
      <c r="X29" s="165" t="str">
        <f t="shared" si="27"/>
        <v/>
      </c>
      <c r="Y29" s="164" t="str">
        <f t="shared" si="28"/>
        <v/>
      </c>
      <c r="Z29" s="165" t="str">
        <f t="shared" si="29"/>
        <v/>
      </c>
      <c r="AB29" s="264">
        <f t="shared" si="30"/>
        <v>3</v>
      </c>
      <c r="AC29" s="153">
        <f t="shared" si="31"/>
        <v>6000</v>
      </c>
      <c r="AD29" s="263">
        <f t="shared" ref="AD29:AD34" si="32">IF(AC29="","",AD28+AC29)</f>
        <v>12000</v>
      </c>
    </row>
    <row r="30" spans="1:41" ht="15" customHeight="1">
      <c r="A30" s="31">
        <v>25</v>
      </c>
      <c r="B30" s="173">
        <v>19</v>
      </c>
      <c r="C30" s="164">
        <f t="shared" si="15"/>
        <v>102440</v>
      </c>
      <c r="D30" s="164">
        <f t="shared" si="6"/>
        <v>840</v>
      </c>
      <c r="E30" s="164">
        <f t="shared" si="16"/>
        <v>118440</v>
      </c>
      <c r="F30" s="164">
        <f t="shared" si="7"/>
        <v>840</v>
      </c>
      <c r="G30" s="164">
        <f t="shared" si="17"/>
        <v>139420</v>
      </c>
      <c r="H30" s="164">
        <f t="shared" si="8"/>
        <v>1670</v>
      </c>
      <c r="I30" s="164">
        <f t="shared" si="18"/>
        <v>160920</v>
      </c>
      <c r="J30" s="164">
        <f t="shared" si="9"/>
        <v>1670</v>
      </c>
      <c r="K30" s="164">
        <f t="shared" si="19"/>
        <v>185980</v>
      </c>
      <c r="L30" s="164">
        <f t="shared" si="10"/>
        <v>1840</v>
      </c>
      <c r="M30" s="164">
        <f t="shared" si="20"/>
        <v>215480</v>
      </c>
      <c r="N30" s="164">
        <f t="shared" si="11"/>
        <v>1840</v>
      </c>
      <c r="O30" s="164">
        <f t="shared" si="21"/>
        <v>253860</v>
      </c>
      <c r="P30" s="164">
        <f t="shared" si="12"/>
        <v>2000</v>
      </c>
      <c r="Q30" s="164">
        <f t="shared" si="22"/>
        <v>294860</v>
      </c>
      <c r="R30" s="165">
        <f t="shared" si="13"/>
        <v>2000</v>
      </c>
      <c r="S30" s="164">
        <f t="shared" si="23"/>
        <v>348920</v>
      </c>
      <c r="T30" s="165">
        <f t="shared" si="14"/>
        <v>2170</v>
      </c>
      <c r="U30" s="164" t="str">
        <f t="shared" si="24"/>
        <v/>
      </c>
      <c r="V30" s="164" t="str">
        <f t="shared" si="25"/>
        <v/>
      </c>
      <c r="W30" s="164" t="str">
        <f t="shared" si="26"/>
        <v/>
      </c>
      <c r="X30" s="165" t="str">
        <f t="shared" si="27"/>
        <v/>
      </c>
      <c r="Y30" s="164" t="str">
        <f t="shared" si="28"/>
        <v/>
      </c>
      <c r="Z30" s="165" t="str">
        <f t="shared" si="29"/>
        <v/>
      </c>
      <c r="AB30" s="264">
        <f t="shared" si="30"/>
        <v>4</v>
      </c>
      <c r="AC30" s="153">
        <f t="shared" si="31"/>
        <v>6500</v>
      </c>
      <c r="AD30" s="263">
        <f t="shared" si="32"/>
        <v>18500</v>
      </c>
    </row>
    <row r="31" spans="1:41" ht="15" customHeight="1">
      <c r="A31" s="31">
        <v>26</v>
      </c>
      <c r="B31" s="173">
        <v>20</v>
      </c>
      <c r="C31" s="164">
        <f t="shared" si="15"/>
        <v>103280</v>
      </c>
      <c r="D31" s="164">
        <f t="shared" si="6"/>
        <v>840</v>
      </c>
      <c r="E31" s="164">
        <f t="shared" si="16"/>
        <v>119280</v>
      </c>
      <c r="F31" s="164">
        <f t="shared" si="7"/>
        <v>840</v>
      </c>
      <c r="G31" s="164">
        <f t="shared" si="17"/>
        <v>140260</v>
      </c>
      <c r="H31" s="164">
        <f t="shared" si="8"/>
        <v>840</v>
      </c>
      <c r="I31" s="164">
        <f t="shared" si="18"/>
        <v>161760</v>
      </c>
      <c r="J31" s="164">
        <f t="shared" si="9"/>
        <v>840</v>
      </c>
      <c r="K31" s="164">
        <f t="shared" si="19"/>
        <v>187820</v>
      </c>
      <c r="L31" s="164">
        <f t="shared" si="10"/>
        <v>1840</v>
      </c>
      <c r="M31" s="164">
        <f t="shared" si="20"/>
        <v>217320</v>
      </c>
      <c r="N31" s="164">
        <f t="shared" si="11"/>
        <v>1840</v>
      </c>
      <c r="O31" s="164">
        <f t="shared" si="21"/>
        <v>255860</v>
      </c>
      <c r="P31" s="164">
        <f t="shared" si="12"/>
        <v>2000</v>
      </c>
      <c r="Q31" s="164">
        <f t="shared" si="22"/>
        <v>296860</v>
      </c>
      <c r="R31" s="165">
        <f t="shared" si="13"/>
        <v>2000</v>
      </c>
      <c r="S31" s="164">
        <f t="shared" si="23"/>
        <v>351090</v>
      </c>
      <c r="T31" s="165">
        <f t="shared" si="14"/>
        <v>2170</v>
      </c>
      <c r="U31" s="164" t="str">
        <f t="shared" si="24"/>
        <v/>
      </c>
      <c r="V31" s="164" t="str">
        <f t="shared" si="25"/>
        <v/>
      </c>
      <c r="W31" s="164" t="str">
        <f t="shared" si="26"/>
        <v/>
      </c>
      <c r="X31" s="165" t="str">
        <f t="shared" si="27"/>
        <v/>
      </c>
      <c r="Y31" s="164" t="str">
        <f t="shared" si="28"/>
        <v/>
      </c>
      <c r="Z31" s="165" t="str">
        <f t="shared" si="29"/>
        <v/>
      </c>
      <c r="AB31" s="264">
        <f t="shared" si="30"/>
        <v>5</v>
      </c>
      <c r="AC31" s="153">
        <f t="shared" si="31"/>
        <v>7000</v>
      </c>
      <c r="AD31" s="263">
        <f t="shared" si="32"/>
        <v>25500</v>
      </c>
    </row>
    <row r="32" spans="1:41" ht="15" customHeight="1">
      <c r="A32" s="31">
        <v>27</v>
      </c>
      <c r="B32" s="173">
        <v>21</v>
      </c>
      <c r="C32" s="164">
        <f t="shared" si="15"/>
        <v>104120</v>
      </c>
      <c r="D32" s="164">
        <f t="shared" si="6"/>
        <v>840</v>
      </c>
      <c r="E32" s="164">
        <f t="shared" si="16"/>
        <v>120120</v>
      </c>
      <c r="F32" s="164">
        <f t="shared" si="7"/>
        <v>840</v>
      </c>
      <c r="G32" s="164">
        <f t="shared" si="17"/>
        <v>141100</v>
      </c>
      <c r="H32" s="164">
        <f t="shared" si="8"/>
        <v>840</v>
      </c>
      <c r="I32" s="164">
        <f t="shared" si="18"/>
        <v>162600</v>
      </c>
      <c r="J32" s="164">
        <f t="shared" si="9"/>
        <v>840</v>
      </c>
      <c r="K32" s="164">
        <f t="shared" si="19"/>
        <v>189660</v>
      </c>
      <c r="L32" s="164">
        <f t="shared" si="10"/>
        <v>1840</v>
      </c>
      <c r="M32" s="164">
        <f t="shared" si="20"/>
        <v>219160</v>
      </c>
      <c r="N32" s="164">
        <f t="shared" si="11"/>
        <v>1840</v>
      </c>
      <c r="O32" s="164">
        <f t="shared" si="21"/>
        <v>257860</v>
      </c>
      <c r="P32" s="164">
        <f t="shared" si="12"/>
        <v>2000</v>
      </c>
      <c r="Q32" s="164">
        <f t="shared" si="22"/>
        <v>298860</v>
      </c>
      <c r="R32" s="165">
        <f t="shared" si="13"/>
        <v>2000</v>
      </c>
      <c r="S32" s="164">
        <f t="shared" si="23"/>
        <v>353260</v>
      </c>
      <c r="T32" s="165">
        <f t="shared" si="14"/>
        <v>2170</v>
      </c>
      <c r="U32" s="164" t="str">
        <f t="shared" si="24"/>
        <v/>
      </c>
      <c r="V32" s="164" t="str">
        <f t="shared" si="25"/>
        <v/>
      </c>
      <c r="W32" s="164" t="str">
        <f t="shared" si="26"/>
        <v/>
      </c>
      <c r="X32" s="165" t="str">
        <f t="shared" si="27"/>
        <v/>
      </c>
      <c r="Y32" s="164" t="str">
        <f t="shared" si="28"/>
        <v/>
      </c>
      <c r="Z32" s="165" t="str">
        <f t="shared" si="29"/>
        <v/>
      </c>
      <c r="AB32" s="264">
        <f t="shared" si="30"/>
        <v>6</v>
      </c>
      <c r="AC32" s="153">
        <f t="shared" si="31"/>
        <v>7500</v>
      </c>
      <c r="AD32" s="263">
        <f t="shared" si="32"/>
        <v>33000</v>
      </c>
    </row>
    <row r="33" spans="1:30" ht="15" customHeight="1">
      <c r="A33" s="31">
        <v>28</v>
      </c>
      <c r="B33" s="173">
        <v>22</v>
      </c>
      <c r="C33" s="164">
        <f t="shared" si="15"/>
        <v>104960</v>
      </c>
      <c r="D33" s="164">
        <f t="shared" si="6"/>
        <v>840</v>
      </c>
      <c r="E33" s="164">
        <f t="shared" si="16"/>
        <v>120960</v>
      </c>
      <c r="F33" s="164">
        <f t="shared" si="7"/>
        <v>840</v>
      </c>
      <c r="G33" s="164">
        <f t="shared" si="17"/>
        <v>141940</v>
      </c>
      <c r="H33" s="164">
        <f t="shared" si="8"/>
        <v>840</v>
      </c>
      <c r="I33" s="164">
        <f t="shared" si="18"/>
        <v>163440</v>
      </c>
      <c r="J33" s="164">
        <f t="shared" si="9"/>
        <v>840</v>
      </c>
      <c r="K33" s="164">
        <f t="shared" si="19"/>
        <v>191500</v>
      </c>
      <c r="L33" s="164">
        <f t="shared" si="10"/>
        <v>1840</v>
      </c>
      <c r="M33" s="164">
        <f t="shared" si="20"/>
        <v>221000</v>
      </c>
      <c r="N33" s="164">
        <f t="shared" si="11"/>
        <v>1840</v>
      </c>
      <c r="O33" s="164">
        <f t="shared" si="21"/>
        <v>259860</v>
      </c>
      <c r="P33" s="164">
        <f t="shared" si="12"/>
        <v>2000</v>
      </c>
      <c r="Q33" s="164">
        <f t="shared" si="22"/>
        <v>300860</v>
      </c>
      <c r="R33" s="165">
        <f t="shared" si="13"/>
        <v>2000</v>
      </c>
      <c r="S33" s="164">
        <f t="shared" si="23"/>
        <v>355430</v>
      </c>
      <c r="T33" s="165">
        <f t="shared" si="14"/>
        <v>2170</v>
      </c>
      <c r="U33" s="164" t="str">
        <f t="shared" si="24"/>
        <v/>
      </c>
      <c r="V33" s="164" t="str">
        <f t="shared" si="25"/>
        <v/>
      </c>
      <c r="W33" s="164" t="str">
        <f t="shared" si="26"/>
        <v/>
      </c>
      <c r="X33" s="165" t="str">
        <f t="shared" si="27"/>
        <v/>
      </c>
      <c r="Y33" s="164" t="str">
        <f t="shared" si="28"/>
        <v/>
      </c>
      <c r="Z33" s="165" t="str">
        <f t="shared" si="29"/>
        <v/>
      </c>
      <c r="AB33" s="264">
        <f t="shared" si="30"/>
        <v>7</v>
      </c>
      <c r="AC33" s="153">
        <f t="shared" si="31"/>
        <v>8000</v>
      </c>
      <c r="AD33" s="263">
        <f t="shared" si="32"/>
        <v>41000</v>
      </c>
    </row>
    <row r="34" spans="1:30" ht="15" customHeight="1">
      <c r="A34" s="31">
        <v>29</v>
      </c>
      <c r="B34" s="173">
        <v>23</v>
      </c>
      <c r="C34" s="164">
        <f t="shared" si="15"/>
        <v>105800</v>
      </c>
      <c r="D34" s="164">
        <f t="shared" si="6"/>
        <v>840</v>
      </c>
      <c r="E34" s="164">
        <f t="shared" si="16"/>
        <v>121800</v>
      </c>
      <c r="F34" s="164">
        <f t="shared" si="7"/>
        <v>840</v>
      </c>
      <c r="G34" s="164">
        <f t="shared" si="17"/>
        <v>142780</v>
      </c>
      <c r="H34" s="164">
        <f t="shared" si="8"/>
        <v>840</v>
      </c>
      <c r="I34" s="164">
        <f t="shared" si="18"/>
        <v>164280</v>
      </c>
      <c r="J34" s="164">
        <f t="shared" si="9"/>
        <v>840</v>
      </c>
      <c r="K34" s="164">
        <f t="shared" si="19"/>
        <v>193340</v>
      </c>
      <c r="L34" s="164">
        <f t="shared" si="10"/>
        <v>1840</v>
      </c>
      <c r="M34" s="164">
        <f t="shared" si="20"/>
        <v>222840</v>
      </c>
      <c r="N34" s="164">
        <f t="shared" si="11"/>
        <v>1840</v>
      </c>
      <c r="O34" s="164">
        <f t="shared" si="21"/>
        <v>261860</v>
      </c>
      <c r="P34" s="164">
        <f t="shared" si="12"/>
        <v>2000</v>
      </c>
      <c r="Q34" s="164">
        <f t="shared" si="22"/>
        <v>302860</v>
      </c>
      <c r="R34" s="165">
        <f t="shared" si="13"/>
        <v>2000</v>
      </c>
      <c r="S34" s="164">
        <f t="shared" si="23"/>
        <v>357600</v>
      </c>
      <c r="T34" s="165">
        <f t="shared" si="14"/>
        <v>2170</v>
      </c>
      <c r="U34" s="164" t="str">
        <f t="shared" si="24"/>
        <v/>
      </c>
      <c r="V34" s="164" t="str">
        <f t="shared" si="25"/>
        <v/>
      </c>
      <c r="W34" s="164" t="str">
        <f t="shared" si="26"/>
        <v/>
      </c>
      <c r="X34" s="165" t="str">
        <f t="shared" si="27"/>
        <v/>
      </c>
      <c r="Y34" s="164" t="str">
        <f t="shared" si="28"/>
        <v/>
      </c>
      <c r="Z34" s="165" t="str">
        <f t="shared" si="29"/>
        <v/>
      </c>
      <c r="AB34" s="264">
        <f t="shared" si="30"/>
        <v>8</v>
      </c>
      <c r="AC34" s="153">
        <f t="shared" si="31"/>
        <v>11000</v>
      </c>
      <c r="AD34" s="263">
        <f t="shared" si="32"/>
        <v>52000</v>
      </c>
    </row>
    <row r="35" spans="1:30" ht="15" customHeight="1">
      <c r="A35" s="31">
        <v>30</v>
      </c>
      <c r="B35" s="173">
        <v>24</v>
      </c>
      <c r="C35" s="164">
        <f t="shared" si="15"/>
        <v>106640</v>
      </c>
      <c r="D35" s="164">
        <f t="shared" si="6"/>
        <v>840</v>
      </c>
      <c r="E35" s="164">
        <f t="shared" si="16"/>
        <v>122640</v>
      </c>
      <c r="F35" s="164">
        <f t="shared" si="7"/>
        <v>840</v>
      </c>
      <c r="G35" s="164">
        <f t="shared" si="17"/>
        <v>143620</v>
      </c>
      <c r="H35" s="164">
        <f t="shared" si="8"/>
        <v>840</v>
      </c>
      <c r="I35" s="164">
        <f t="shared" si="18"/>
        <v>165120</v>
      </c>
      <c r="J35" s="164">
        <f t="shared" si="9"/>
        <v>840</v>
      </c>
      <c r="K35" s="164">
        <f t="shared" si="19"/>
        <v>195180</v>
      </c>
      <c r="L35" s="164">
        <f t="shared" si="10"/>
        <v>1840</v>
      </c>
      <c r="M35" s="164">
        <f t="shared" si="20"/>
        <v>224680</v>
      </c>
      <c r="N35" s="164">
        <f t="shared" si="11"/>
        <v>1840</v>
      </c>
      <c r="O35" s="164">
        <f t="shared" si="21"/>
        <v>263860</v>
      </c>
      <c r="P35" s="164">
        <f t="shared" si="12"/>
        <v>2000</v>
      </c>
      <c r="Q35" s="164">
        <f t="shared" si="22"/>
        <v>304860</v>
      </c>
      <c r="R35" s="165">
        <f t="shared" si="13"/>
        <v>2000</v>
      </c>
      <c r="S35" s="164">
        <f t="shared" si="23"/>
        <v>359770</v>
      </c>
      <c r="T35" s="165">
        <f t="shared" si="14"/>
        <v>2170</v>
      </c>
      <c r="U35" s="164" t="str">
        <f t="shared" si="24"/>
        <v/>
      </c>
      <c r="V35" s="164" t="str">
        <f t="shared" si="25"/>
        <v/>
      </c>
      <c r="W35" s="164" t="str">
        <f t="shared" si="26"/>
        <v/>
      </c>
      <c r="X35" s="165" t="str">
        <f t="shared" si="27"/>
        <v/>
      </c>
      <c r="Y35" s="164" t="str">
        <f t="shared" si="28"/>
        <v/>
      </c>
      <c r="Z35" s="165" t="str">
        <f t="shared" si="29"/>
        <v/>
      </c>
      <c r="AB35" s="264">
        <f t="shared" si="30"/>
        <v>9</v>
      </c>
      <c r="AC35" s="100">
        <f t="shared" si="31"/>
        <v>15000</v>
      </c>
      <c r="AD35" s="263">
        <f>IF(AC35="","",AD34+AC35)</f>
        <v>67000</v>
      </c>
    </row>
    <row r="36" spans="1:30" ht="15" customHeight="1">
      <c r="A36" s="31">
        <v>31</v>
      </c>
      <c r="B36" s="173">
        <v>25</v>
      </c>
      <c r="C36" s="164">
        <f>IF(D36="","",C35+D36)</f>
        <v>107480</v>
      </c>
      <c r="D36" s="164">
        <f t="shared" si="6"/>
        <v>840</v>
      </c>
      <c r="E36" s="164">
        <f t="shared" si="16"/>
        <v>123480</v>
      </c>
      <c r="F36" s="164">
        <f t="shared" si="7"/>
        <v>840</v>
      </c>
      <c r="G36" s="164">
        <f t="shared" si="17"/>
        <v>144460</v>
      </c>
      <c r="H36" s="164">
        <f t="shared" si="8"/>
        <v>840</v>
      </c>
      <c r="I36" s="164">
        <f t="shared" si="18"/>
        <v>165960</v>
      </c>
      <c r="J36" s="164">
        <f t="shared" si="9"/>
        <v>840</v>
      </c>
      <c r="K36" s="164">
        <f t="shared" si="19"/>
        <v>197020</v>
      </c>
      <c r="L36" s="164">
        <f t="shared" si="10"/>
        <v>1840</v>
      </c>
      <c r="M36" s="164">
        <f t="shared" si="20"/>
        <v>226520</v>
      </c>
      <c r="N36" s="164">
        <f t="shared" si="11"/>
        <v>1840</v>
      </c>
      <c r="O36" s="164">
        <f t="shared" si="21"/>
        <v>265860</v>
      </c>
      <c r="P36" s="164">
        <f t="shared" si="12"/>
        <v>2000</v>
      </c>
      <c r="Q36" s="164">
        <f t="shared" si="22"/>
        <v>306860</v>
      </c>
      <c r="R36" s="165">
        <f t="shared" si="13"/>
        <v>2000</v>
      </c>
      <c r="S36" s="164">
        <f t="shared" si="23"/>
        <v>361940</v>
      </c>
      <c r="T36" s="165">
        <f t="shared" si="14"/>
        <v>2170</v>
      </c>
      <c r="U36" s="164" t="str">
        <f t="shared" si="24"/>
        <v/>
      </c>
      <c r="V36" s="164" t="str">
        <f t="shared" si="25"/>
        <v/>
      </c>
      <c r="W36" s="164" t="str">
        <f t="shared" si="26"/>
        <v/>
      </c>
      <c r="X36" s="165" t="str">
        <f t="shared" si="27"/>
        <v/>
      </c>
      <c r="Y36" s="164" t="str">
        <f t="shared" si="28"/>
        <v/>
      </c>
      <c r="Z36" s="165" t="str">
        <f t="shared" si="29"/>
        <v/>
      </c>
      <c r="AB36" s="264">
        <f t="shared" si="30"/>
        <v>10</v>
      </c>
      <c r="AC36" s="226" t="str">
        <f t="shared" si="31"/>
        <v/>
      </c>
      <c r="AD36" s="263" t="str">
        <f t="shared" ref="AD36:AD38" si="33">IF(AC36="","",AD35+AC36)</f>
        <v/>
      </c>
    </row>
    <row r="37" spans="1:30" ht="15" customHeight="1">
      <c r="A37" s="31">
        <v>32</v>
      </c>
      <c r="B37" s="173">
        <v>26</v>
      </c>
      <c r="C37" s="164" t="str">
        <f t="shared" si="15"/>
        <v/>
      </c>
      <c r="D37" s="164" t="str">
        <f t="shared" si="6"/>
        <v/>
      </c>
      <c r="E37" s="164" t="str">
        <f t="shared" si="16"/>
        <v/>
      </c>
      <c r="F37" s="164" t="str">
        <f t="shared" si="7"/>
        <v/>
      </c>
      <c r="G37" s="164">
        <f t="shared" si="17"/>
        <v>145300</v>
      </c>
      <c r="H37" s="164">
        <f t="shared" si="8"/>
        <v>840</v>
      </c>
      <c r="I37" s="164">
        <f t="shared" si="18"/>
        <v>166800</v>
      </c>
      <c r="J37" s="164">
        <f t="shared" si="9"/>
        <v>840</v>
      </c>
      <c r="K37" s="164">
        <f t="shared" si="19"/>
        <v>197940</v>
      </c>
      <c r="L37" s="164">
        <f t="shared" si="10"/>
        <v>920</v>
      </c>
      <c r="M37" s="164">
        <f t="shared" si="20"/>
        <v>228360</v>
      </c>
      <c r="N37" s="164">
        <f t="shared" si="11"/>
        <v>1840</v>
      </c>
      <c r="O37" s="164">
        <f t="shared" si="21"/>
        <v>267860</v>
      </c>
      <c r="P37" s="164">
        <f t="shared" si="12"/>
        <v>2000</v>
      </c>
      <c r="Q37" s="164">
        <f t="shared" si="22"/>
        <v>308860</v>
      </c>
      <c r="R37" s="165">
        <f t="shared" si="13"/>
        <v>2000</v>
      </c>
      <c r="S37" s="164">
        <f t="shared" si="23"/>
        <v>364110</v>
      </c>
      <c r="T37" s="165">
        <f t="shared" si="14"/>
        <v>2170</v>
      </c>
      <c r="U37" s="164" t="str">
        <f t="shared" si="24"/>
        <v/>
      </c>
      <c r="V37" s="164" t="str">
        <f t="shared" si="25"/>
        <v/>
      </c>
      <c r="W37" s="164" t="str">
        <f t="shared" si="26"/>
        <v/>
      </c>
      <c r="X37" s="165" t="str">
        <f t="shared" si="27"/>
        <v/>
      </c>
      <c r="Y37" s="164" t="str">
        <f t="shared" si="28"/>
        <v/>
      </c>
      <c r="Z37" s="165" t="str">
        <f t="shared" si="29"/>
        <v/>
      </c>
      <c r="AB37" s="264">
        <f t="shared" si="30"/>
        <v>11</v>
      </c>
      <c r="AC37" s="226" t="str">
        <f t="shared" si="31"/>
        <v/>
      </c>
      <c r="AD37" s="263" t="str">
        <f t="shared" si="33"/>
        <v/>
      </c>
    </row>
    <row r="38" spans="1:30" ht="15" customHeight="1">
      <c r="A38" s="31">
        <v>33</v>
      </c>
      <c r="B38" s="173">
        <v>27</v>
      </c>
      <c r="C38" s="164" t="str">
        <f t="shared" si="15"/>
        <v/>
      </c>
      <c r="D38" s="164" t="str">
        <f t="shared" si="6"/>
        <v/>
      </c>
      <c r="E38" s="164" t="str">
        <f t="shared" si="16"/>
        <v/>
      </c>
      <c r="F38" s="164" t="str">
        <f t="shared" si="7"/>
        <v/>
      </c>
      <c r="G38" s="164">
        <f t="shared" si="17"/>
        <v>146140</v>
      </c>
      <c r="H38" s="164">
        <f t="shared" si="8"/>
        <v>840</v>
      </c>
      <c r="I38" s="164">
        <f t="shared" si="18"/>
        <v>167640</v>
      </c>
      <c r="J38" s="164">
        <f t="shared" si="9"/>
        <v>840</v>
      </c>
      <c r="K38" s="164">
        <f t="shared" si="19"/>
        <v>198860</v>
      </c>
      <c r="L38" s="164">
        <f t="shared" si="10"/>
        <v>920</v>
      </c>
      <c r="M38" s="164">
        <f t="shared" si="20"/>
        <v>230200</v>
      </c>
      <c r="N38" s="164">
        <f t="shared" si="11"/>
        <v>1840</v>
      </c>
      <c r="O38" s="164">
        <f t="shared" si="21"/>
        <v>269860</v>
      </c>
      <c r="P38" s="164">
        <f t="shared" si="12"/>
        <v>2000</v>
      </c>
      <c r="Q38" s="164">
        <f t="shared" si="22"/>
        <v>310860</v>
      </c>
      <c r="R38" s="165">
        <f t="shared" si="13"/>
        <v>2000</v>
      </c>
      <c r="S38" s="164">
        <f t="shared" si="23"/>
        <v>366280</v>
      </c>
      <c r="T38" s="165">
        <f t="shared" si="14"/>
        <v>2170</v>
      </c>
      <c r="U38" s="164" t="str">
        <f t="shared" si="24"/>
        <v/>
      </c>
      <c r="V38" s="164" t="str">
        <f t="shared" si="25"/>
        <v/>
      </c>
      <c r="W38" s="164" t="str">
        <f t="shared" si="26"/>
        <v/>
      </c>
      <c r="X38" s="165" t="str">
        <f t="shared" si="27"/>
        <v/>
      </c>
      <c r="Y38" s="164" t="str">
        <f t="shared" si="28"/>
        <v/>
      </c>
      <c r="Z38" s="165" t="str">
        <f t="shared" si="29"/>
        <v/>
      </c>
      <c r="AB38" s="264">
        <f t="shared" si="30"/>
        <v>12</v>
      </c>
      <c r="AC38" s="226" t="str">
        <f t="shared" si="31"/>
        <v/>
      </c>
      <c r="AD38" s="263" t="str">
        <f t="shared" si="33"/>
        <v/>
      </c>
    </row>
    <row r="39" spans="1:30" ht="15" customHeight="1">
      <c r="A39" s="31">
        <v>34</v>
      </c>
      <c r="B39" s="173">
        <v>28</v>
      </c>
      <c r="C39" s="164" t="str">
        <f t="shared" si="15"/>
        <v/>
      </c>
      <c r="D39" s="164" t="str">
        <f t="shared" si="6"/>
        <v/>
      </c>
      <c r="E39" s="164" t="str">
        <f t="shared" si="16"/>
        <v/>
      </c>
      <c r="F39" s="164" t="str">
        <f t="shared" si="7"/>
        <v/>
      </c>
      <c r="G39" s="164">
        <f t="shared" si="17"/>
        <v>146980</v>
      </c>
      <c r="H39" s="164">
        <f t="shared" si="8"/>
        <v>840</v>
      </c>
      <c r="I39" s="164">
        <f t="shared" si="18"/>
        <v>168480</v>
      </c>
      <c r="J39" s="164">
        <f t="shared" si="9"/>
        <v>840</v>
      </c>
      <c r="K39" s="164">
        <f t="shared" si="19"/>
        <v>199780</v>
      </c>
      <c r="L39" s="164">
        <f t="shared" si="10"/>
        <v>920</v>
      </c>
      <c r="M39" s="164">
        <f t="shared" si="20"/>
        <v>232040</v>
      </c>
      <c r="N39" s="164">
        <f t="shared" si="11"/>
        <v>1840</v>
      </c>
      <c r="O39" s="164">
        <f t="shared" si="21"/>
        <v>271860</v>
      </c>
      <c r="P39" s="164">
        <f t="shared" si="12"/>
        <v>2000</v>
      </c>
      <c r="Q39" s="164">
        <f t="shared" si="22"/>
        <v>312860</v>
      </c>
      <c r="R39" s="165">
        <f t="shared" si="13"/>
        <v>2000</v>
      </c>
      <c r="S39" s="164">
        <f t="shared" si="23"/>
        <v>368450</v>
      </c>
      <c r="T39" s="165">
        <f t="shared" si="14"/>
        <v>2170</v>
      </c>
      <c r="U39" s="164" t="str">
        <f t="shared" si="24"/>
        <v/>
      </c>
      <c r="V39" s="164" t="str">
        <f t="shared" si="25"/>
        <v/>
      </c>
      <c r="W39" s="164" t="str">
        <f t="shared" si="26"/>
        <v/>
      </c>
      <c r="X39" s="165" t="str">
        <f t="shared" si="27"/>
        <v/>
      </c>
      <c r="Y39" s="164" t="str">
        <f t="shared" si="28"/>
        <v/>
      </c>
      <c r="Z39" s="165" t="str">
        <f t="shared" si="29"/>
        <v/>
      </c>
    </row>
    <row r="40" spans="1:30" ht="15" customHeight="1">
      <c r="A40" s="31">
        <v>35</v>
      </c>
      <c r="B40" s="173">
        <v>29</v>
      </c>
      <c r="C40" s="164" t="str">
        <f t="shared" si="15"/>
        <v/>
      </c>
      <c r="D40" s="164" t="str">
        <f t="shared" si="6"/>
        <v/>
      </c>
      <c r="E40" s="164" t="str">
        <f t="shared" si="16"/>
        <v/>
      </c>
      <c r="F40" s="164" t="str">
        <f t="shared" si="7"/>
        <v/>
      </c>
      <c r="G40" s="164">
        <f t="shared" si="17"/>
        <v>147820</v>
      </c>
      <c r="H40" s="164">
        <f t="shared" si="8"/>
        <v>840</v>
      </c>
      <c r="I40" s="164">
        <f t="shared" si="18"/>
        <v>169320</v>
      </c>
      <c r="J40" s="164">
        <f t="shared" si="9"/>
        <v>840</v>
      </c>
      <c r="K40" s="164">
        <f t="shared" si="19"/>
        <v>200700</v>
      </c>
      <c r="L40" s="164">
        <f t="shared" si="10"/>
        <v>920</v>
      </c>
      <c r="M40" s="164">
        <f t="shared" si="20"/>
        <v>233880</v>
      </c>
      <c r="N40" s="164">
        <f t="shared" si="11"/>
        <v>1840</v>
      </c>
      <c r="O40" s="164">
        <f t="shared" si="21"/>
        <v>273860</v>
      </c>
      <c r="P40" s="164">
        <f t="shared" si="12"/>
        <v>2000</v>
      </c>
      <c r="Q40" s="164">
        <f t="shared" si="22"/>
        <v>314860</v>
      </c>
      <c r="R40" s="165">
        <f t="shared" si="13"/>
        <v>2000</v>
      </c>
      <c r="S40" s="164">
        <f t="shared" si="23"/>
        <v>370620</v>
      </c>
      <c r="T40" s="165">
        <f t="shared" si="14"/>
        <v>2170</v>
      </c>
      <c r="U40" s="164" t="str">
        <f t="shared" si="24"/>
        <v/>
      </c>
      <c r="V40" s="164" t="str">
        <f t="shared" si="25"/>
        <v/>
      </c>
      <c r="W40" s="164" t="str">
        <f t="shared" si="26"/>
        <v/>
      </c>
      <c r="X40" s="165" t="str">
        <f t="shared" si="27"/>
        <v/>
      </c>
      <c r="Y40" s="164" t="str">
        <f t="shared" si="28"/>
        <v/>
      </c>
      <c r="Z40" s="165" t="str">
        <f t="shared" si="29"/>
        <v/>
      </c>
    </row>
    <row r="41" spans="1:30" ht="15" customHeight="1">
      <c r="A41" s="31">
        <v>36</v>
      </c>
      <c r="B41" s="173">
        <v>30</v>
      </c>
      <c r="C41" s="164" t="str">
        <f t="shared" si="15"/>
        <v/>
      </c>
      <c r="D41" s="164" t="str">
        <f t="shared" si="6"/>
        <v/>
      </c>
      <c r="E41" s="164" t="str">
        <f t="shared" si="16"/>
        <v/>
      </c>
      <c r="F41" s="164" t="str">
        <f t="shared" si="7"/>
        <v/>
      </c>
      <c r="G41" s="164">
        <f t="shared" si="17"/>
        <v>148660</v>
      </c>
      <c r="H41" s="164">
        <f t="shared" si="8"/>
        <v>840</v>
      </c>
      <c r="I41" s="164">
        <f t="shared" si="18"/>
        <v>170160</v>
      </c>
      <c r="J41" s="164">
        <f t="shared" si="9"/>
        <v>840</v>
      </c>
      <c r="K41" s="164">
        <f t="shared" si="19"/>
        <v>201620</v>
      </c>
      <c r="L41" s="164">
        <f t="shared" si="10"/>
        <v>920</v>
      </c>
      <c r="M41" s="164">
        <f t="shared" si="20"/>
        <v>235720</v>
      </c>
      <c r="N41" s="164">
        <f t="shared" si="11"/>
        <v>1840</v>
      </c>
      <c r="O41" s="164">
        <f t="shared" si="21"/>
        <v>275860</v>
      </c>
      <c r="P41" s="164">
        <f t="shared" si="12"/>
        <v>2000</v>
      </c>
      <c r="Q41" s="164">
        <f t="shared" si="22"/>
        <v>316860</v>
      </c>
      <c r="R41" s="165">
        <f t="shared" si="13"/>
        <v>2000</v>
      </c>
      <c r="S41" s="164">
        <f t="shared" si="23"/>
        <v>372790</v>
      </c>
      <c r="T41" s="165">
        <f t="shared" si="14"/>
        <v>2170</v>
      </c>
      <c r="U41" s="164" t="str">
        <f t="shared" si="24"/>
        <v/>
      </c>
      <c r="V41" s="164" t="str">
        <f t="shared" si="25"/>
        <v/>
      </c>
      <c r="W41" s="164" t="str">
        <f t="shared" si="26"/>
        <v/>
      </c>
      <c r="X41" s="165" t="str">
        <f t="shared" si="27"/>
        <v/>
      </c>
      <c r="Y41" s="164" t="str">
        <f t="shared" si="28"/>
        <v/>
      </c>
      <c r="Z41" s="165" t="str">
        <f t="shared" si="29"/>
        <v/>
      </c>
    </row>
    <row r="42" spans="1:30" ht="15" customHeight="1">
      <c r="A42" s="31">
        <v>37</v>
      </c>
      <c r="B42" s="173">
        <v>31</v>
      </c>
      <c r="C42" s="164" t="str">
        <f t="shared" si="15"/>
        <v/>
      </c>
      <c r="D42" s="164" t="str">
        <f t="shared" si="6"/>
        <v/>
      </c>
      <c r="E42" s="164" t="str">
        <f t="shared" si="16"/>
        <v/>
      </c>
      <c r="F42" s="164" t="str">
        <f t="shared" si="7"/>
        <v/>
      </c>
      <c r="G42" s="164">
        <f t="shared" si="17"/>
        <v>149500</v>
      </c>
      <c r="H42" s="164">
        <f t="shared" si="8"/>
        <v>840</v>
      </c>
      <c r="I42" s="164">
        <f t="shared" si="18"/>
        <v>171000</v>
      </c>
      <c r="J42" s="164">
        <f t="shared" si="9"/>
        <v>840</v>
      </c>
      <c r="K42" s="164">
        <f t="shared" si="19"/>
        <v>202540</v>
      </c>
      <c r="L42" s="164">
        <f t="shared" si="10"/>
        <v>920</v>
      </c>
      <c r="M42" s="164">
        <f t="shared" si="20"/>
        <v>237560</v>
      </c>
      <c r="N42" s="164">
        <f t="shared" si="11"/>
        <v>1840</v>
      </c>
      <c r="O42" s="164">
        <f t="shared" si="21"/>
        <v>277860</v>
      </c>
      <c r="P42" s="164">
        <f t="shared" si="12"/>
        <v>2000</v>
      </c>
      <c r="Q42" s="164">
        <f t="shared" si="22"/>
        <v>318860</v>
      </c>
      <c r="R42" s="165">
        <f t="shared" si="13"/>
        <v>2000</v>
      </c>
      <c r="S42" s="164">
        <f t="shared" si="23"/>
        <v>374960</v>
      </c>
      <c r="T42" s="165">
        <f t="shared" si="14"/>
        <v>2170</v>
      </c>
      <c r="U42" s="164" t="str">
        <f t="shared" si="24"/>
        <v/>
      </c>
      <c r="V42" s="164" t="str">
        <f t="shared" si="25"/>
        <v/>
      </c>
      <c r="W42" s="164" t="str">
        <f t="shared" si="26"/>
        <v/>
      </c>
      <c r="X42" s="165" t="str">
        <f t="shared" si="27"/>
        <v/>
      </c>
      <c r="Y42" s="164" t="str">
        <f t="shared" si="28"/>
        <v/>
      </c>
      <c r="Z42" s="165" t="str">
        <f t="shared" si="29"/>
        <v/>
      </c>
    </row>
    <row r="43" spans="1:30" ht="15" customHeight="1">
      <c r="A43" s="31">
        <v>38</v>
      </c>
      <c r="B43" s="173">
        <v>32</v>
      </c>
      <c r="C43" s="164" t="str">
        <f t="shared" si="15"/>
        <v/>
      </c>
      <c r="D43" s="164" t="str">
        <f t="shared" si="6"/>
        <v/>
      </c>
      <c r="E43" s="164" t="str">
        <f t="shared" si="16"/>
        <v/>
      </c>
      <c r="F43" s="164" t="str">
        <f t="shared" si="7"/>
        <v/>
      </c>
      <c r="G43" s="164">
        <f t="shared" si="17"/>
        <v>150340</v>
      </c>
      <c r="H43" s="164">
        <f t="shared" si="8"/>
        <v>840</v>
      </c>
      <c r="I43" s="164">
        <f t="shared" si="18"/>
        <v>171840</v>
      </c>
      <c r="J43" s="164">
        <f t="shared" si="9"/>
        <v>840</v>
      </c>
      <c r="K43" s="164">
        <f t="shared" si="19"/>
        <v>203460</v>
      </c>
      <c r="L43" s="164">
        <f t="shared" si="10"/>
        <v>920</v>
      </c>
      <c r="M43" s="164">
        <f t="shared" si="20"/>
        <v>238480</v>
      </c>
      <c r="N43" s="164">
        <f t="shared" si="11"/>
        <v>920</v>
      </c>
      <c r="O43" s="164">
        <f t="shared" si="21"/>
        <v>278860</v>
      </c>
      <c r="P43" s="164">
        <f t="shared" si="12"/>
        <v>1000</v>
      </c>
      <c r="Q43" s="164">
        <f t="shared" si="22"/>
        <v>320860</v>
      </c>
      <c r="R43" s="165">
        <f t="shared" si="13"/>
        <v>2000</v>
      </c>
      <c r="S43" s="164">
        <f t="shared" si="23"/>
        <v>377130</v>
      </c>
      <c r="T43" s="165">
        <f t="shared" si="14"/>
        <v>2170</v>
      </c>
      <c r="U43" s="164" t="str">
        <f t="shared" si="24"/>
        <v/>
      </c>
      <c r="V43" s="164" t="str">
        <f t="shared" si="25"/>
        <v/>
      </c>
      <c r="W43" s="164" t="str">
        <f t="shared" si="26"/>
        <v/>
      </c>
      <c r="X43" s="165" t="str">
        <f t="shared" si="27"/>
        <v/>
      </c>
      <c r="Y43" s="164" t="str">
        <f t="shared" si="28"/>
        <v/>
      </c>
      <c r="Z43" s="165" t="str">
        <f t="shared" si="29"/>
        <v/>
      </c>
    </row>
    <row r="44" spans="1:30" ht="15" customHeight="1">
      <c r="A44" s="31">
        <v>39</v>
      </c>
      <c r="B44" s="173">
        <v>33</v>
      </c>
      <c r="C44" s="164" t="str">
        <f t="shared" si="15"/>
        <v/>
      </c>
      <c r="D44" s="164" t="str">
        <f t="shared" si="6"/>
        <v/>
      </c>
      <c r="E44" s="164" t="str">
        <f t="shared" si="16"/>
        <v/>
      </c>
      <c r="F44" s="164" t="str">
        <f t="shared" si="7"/>
        <v/>
      </c>
      <c r="G44" s="164">
        <f t="shared" si="17"/>
        <v>151180</v>
      </c>
      <c r="H44" s="164">
        <f t="shared" si="8"/>
        <v>840</v>
      </c>
      <c r="I44" s="164">
        <f t="shared" si="18"/>
        <v>172680</v>
      </c>
      <c r="J44" s="164">
        <f t="shared" si="9"/>
        <v>840</v>
      </c>
      <c r="K44" s="164">
        <f t="shared" si="19"/>
        <v>204380</v>
      </c>
      <c r="L44" s="164">
        <f t="shared" si="10"/>
        <v>920</v>
      </c>
      <c r="M44" s="164">
        <f t="shared" si="20"/>
        <v>239400</v>
      </c>
      <c r="N44" s="164">
        <f t="shared" si="11"/>
        <v>920</v>
      </c>
      <c r="O44" s="164">
        <f t="shared" si="21"/>
        <v>279860</v>
      </c>
      <c r="P44" s="164">
        <f t="shared" si="12"/>
        <v>1000</v>
      </c>
      <c r="Q44" s="164">
        <f t="shared" si="22"/>
        <v>322860</v>
      </c>
      <c r="R44" s="165">
        <f t="shared" si="13"/>
        <v>2000</v>
      </c>
      <c r="S44" s="164">
        <f t="shared" si="23"/>
        <v>379300</v>
      </c>
      <c r="T44" s="165">
        <f t="shared" si="14"/>
        <v>2170</v>
      </c>
      <c r="U44" s="164" t="str">
        <f t="shared" si="24"/>
        <v/>
      </c>
      <c r="V44" s="164" t="str">
        <f t="shared" si="25"/>
        <v/>
      </c>
      <c r="W44" s="164" t="str">
        <f t="shared" si="26"/>
        <v/>
      </c>
      <c r="X44" s="165" t="str">
        <f t="shared" si="27"/>
        <v/>
      </c>
      <c r="Y44" s="164" t="str">
        <f t="shared" si="28"/>
        <v/>
      </c>
      <c r="Z44" s="165" t="str">
        <f t="shared" si="29"/>
        <v/>
      </c>
    </row>
    <row r="45" spans="1:30" ht="15" customHeight="1">
      <c r="A45" s="31">
        <v>40</v>
      </c>
      <c r="B45" s="173">
        <v>34</v>
      </c>
      <c r="C45" s="164" t="str">
        <f t="shared" si="15"/>
        <v/>
      </c>
      <c r="D45" s="164" t="str">
        <f t="shared" ref="D45:D76" si="34">IF($B44&lt;=$AF$8*$AB$23,$C$10,IF($B44&lt;=$AJ$8*$AB$23,$C$11,""))</f>
        <v/>
      </c>
      <c r="E45" s="164" t="str">
        <f t="shared" si="16"/>
        <v/>
      </c>
      <c r="F45" s="164" t="str">
        <f t="shared" ref="F45:F76" si="35">IF($B44&lt;=$AF$9*$AB$23,$E$10,IF($B44&lt;=$AJ$9*$AB$23,$E$11,""))</f>
        <v/>
      </c>
      <c r="G45" s="164">
        <f t="shared" si="17"/>
        <v>152020</v>
      </c>
      <c r="H45" s="164">
        <f t="shared" ref="H45:H76" si="36">IF($B44&lt;=$AF$10*$AB$23,$G$10,IF($B44&lt;=$AJ$10*$AB$23,$G$11,""))</f>
        <v>840</v>
      </c>
      <c r="I45" s="164">
        <f t="shared" si="18"/>
        <v>173520</v>
      </c>
      <c r="J45" s="164">
        <f t="shared" ref="J45:J76" si="37">IF($B44&lt;=$AF$11*$AB$23,$I$10,IF($B44&lt;=$AJ$11*$AB$23,$I$11,""))</f>
        <v>840</v>
      </c>
      <c r="K45" s="164">
        <f t="shared" si="19"/>
        <v>205300</v>
      </c>
      <c r="L45" s="164">
        <f t="shared" ref="L45:L76" si="38">IF($B44&lt;=$AF$12*$AB$23,$K$10,IF($B44&lt;=$AJ$12*$AB$23,$K$11,""))</f>
        <v>920</v>
      </c>
      <c r="M45" s="164">
        <f t="shared" si="20"/>
        <v>240320</v>
      </c>
      <c r="N45" s="164">
        <f t="shared" ref="N45:N76" si="39">IF($B44&lt;=$AF$13*$AB$23,$M$10,IF($B44&lt;=$AJ$13*$AB$23,$M$11,""))</f>
        <v>920</v>
      </c>
      <c r="O45" s="164">
        <f t="shared" si="21"/>
        <v>280860</v>
      </c>
      <c r="P45" s="164">
        <f t="shared" ref="P45:P76" si="40">IF($B44&lt;=$AF$14*$AB$23,$O$10,IF($B44&lt;=$AJ$14*$AB$23,$O$11,""))</f>
        <v>1000</v>
      </c>
      <c r="Q45" s="164">
        <f t="shared" si="22"/>
        <v>324860</v>
      </c>
      <c r="R45" s="165">
        <f t="shared" ref="R45:R76" si="41">IF($B44&lt;=$AF$15*$AB$23,$Q$10,IF($B44&lt;=$AJ$15*$AB$23,$Q$11,""))</f>
        <v>2000</v>
      </c>
      <c r="S45" s="164">
        <f t="shared" si="23"/>
        <v>381470</v>
      </c>
      <c r="T45" s="165">
        <f t="shared" ref="T45:T76" si="42">IF($B44&lt;=$AF$16*$AB$23,$S$10,IF($B44&lt;=$AJ$16*$AB$23,$S$11,""))</f>
        <v>2170</v>
      </c>
      <c r="U45" s="164" t="str">
        <f t="shared" si="24"/>
        <v/>
      </c>
      <c r="V45" s="164" t="str">
        <f t="shared" si="25"/>
        <v/>
      </c>
      <c r="W45" s="164" t="str">
        <f t="shared" si="26"/>
        <v/>
      </c>
      <c r="X45" s="165" t="str">
        <f t="shared" si="27"/>
        <v/>
      </c>
      <c r="Y45" s="164" t="str">
        <f t="shared" si="28"/>
        <v/>
      </c>
      <c r="Z45" s="165" t="str">
        <f t="shared" si="29"/>
        <v/>
      </c>
    </row>
    <row r="46" spans="1:30" ht="15" customHeight="1">
      <c r="A46" s="31">
        <v>41</v>
      </c>
      <c r="B46" s="173">
        <v>35</v>
      </c>
      <c r="C46" s="164" t="str">
        <f t="shared" si="15"/>
        <v/>
      </c>
      <c r="D46" s="164" t="str">
        <f t="shared" si="34"/>
        <v/>
      </c>
      <c r="E46" s="164" t="str">
        <f t="shared" si="16"/>
        <v/>
      </c>
      <c r="F46" s="164" t="str">
        <f t="shared" si="35"/>
        <v/>
      </c>
      <c r="G46" s="164">
        <f t="shared" si="17"/>
        <v>152860</v>
      </c>
      <c r="H46" s="164">
        <f t="shared" si="36"/>
        <v>840</v>
      </c>
      <c r="I46" s="166">
        <f t="shared" si="18"/>
        <v>174360</v>
      </c>
      <c r="J46" s="166">
        <f t="shared" si="37"/>
        <v>840</v>
      </c>
      <c r="K46" s="166">
        <f t="shared" si="19"/>
        <v>206220</v>
      </c>
      <c r="L46" s="166">
        <f t="shared" si="38"/>
        <v>920</v>
      </c>
      <c r="M46" s="164">
        <f t="shared" si="20"/>
        <v>241240</v>
      </c>
      <c r="N46" s="164">
        <f t="shared" si="39"/>
        <v>920</v>
      </c>
      <c r="O46" s="164">
        <f t="shared" si="21"/>
        <v>281860</v>
      </c>
      <c r="P46" s="164">
        <f t="shared" si="40"/>
        <v>1000</v>
      </c>
      <c r="Q46" s="164">
        <f t="shared" si="22"/>
        <v>326860</v>
      </c>
      <c r="R46" s="165">
        <f t="shared" si="41"/>
        <v>2000</v>
      </c>
      <c r="S46" s="164">
        <f t="shared" si="23"/>
        <v>383640</v>
      </c>
      <c r="T46" s="165">
        <f t="shared" si="42"/>
        <v>2170</v>
      </c>
      <c r="U46" s="164" t="str">
        <f t="shared" si="24"/>
        <v/>
      </c>
      <c r="V46" s="164" t="str">
        <f t="shared" si="25"/>
        <v/>
      </c>
      <c r="W46" s="164" t="str">
        <f t="shared" si="26"/>
        <v/>
      </c>
      <c r="X46" s="165" t="str">
        <f t="shared" si="27"/>
        <v/>
      </c>
      <c r="Y46" s="164" t="str">
        <f t="shared" si="28"/>
        <v/>
      </c>
      <c r="Z46" s="165" t="str">
        <f t="shared" si="29"/>
        <v/>
      </c>
    </row>
    <row r="47" spans="1:30" ht="15" customHeight="1">
      <c r="A47" s="31">
        <v>42</v>
      </c>
      <c r="B47" s="173">
        <v>36</v>
      </c>
      <c r="C47" s="164" t="str">
        <f t="shared" si="15"/>
        <v/>
      </c>
      <c r="D47" s="164" t="str">
        <f t="shared" si="34"/>
        <v/>
      </c>
      <c r="E47" s="166" t="str">
        <f t="shared" si="16"/>
        <v/>
      </c>
      <c r="F47" s="166" t="str">
        <f t="shared" si="35"/>
        <v/>
      </c>
      <c r="G47" s="164">
        <f t="shared" si="17"/>
        <v>153700</v>
      </c>
      <c r="H47" s="164">
        <f t="shared" si="36"/>
        <v>840</v>
      </c>
      <c r="I47" s="166">
        <f t="shared" si="18"/>
        <v>175200</v>
      </c>
      <c r="J47" s="166">
        <f t="shared" si="37"/>
        <v>840</v>
      </c>
      <c r="K47" s="166">
        <f t="shared" si="19"/>
        <v>207140</v>
      </c>
      <c r="L47" s="166">
        <f t="shared" si="38"/>
        <v>920</v>
      </c>
      <c r="M47" s="164">
        <f t="shared" si="20"/>
        <v>242160</v>
      </c>
      <c r="N47" s="164">
        <f t="shared" si="39"/>
        <v>920</v>
      </c>
      <c r="O47" s="164">
        <f t="shared" si="21"/>
        <v>282860</v>
      </c>
      <c r="P47" s="164">
        <f t="shared" si="40"/>
        <v>1000</v>
      </c>
      <c r="Q47" s="164">
        <f t="shared" si="22"/>
        <v>328860</v>
      </c>
      <c r="R47" s="165">
        <f t="shared" si="41"/>
        <v>2000</v>
      </c>
      <c r="S47" s="164">
        <f t="shared" si="23"/>
        <v>385810</v>
      </c>
      <c r="T47" s="165">
        <f t="shared" si="42"/>
        <v>2170</v>
      </c>
      <c r="U47" s="164" t="str">
        <f t="shared" si="24"/>
        <v/>
      </c>
      <c r="V47" s="164" t="str">
        <f t="shared" si="25"/>
        <v/>
      </c>
      <c r="W47" s="164" t="str">
        <f t="shared" si="26"/>
        <v/>
      </c>
      <c r="X47" s="165" t="str">
        <f t="shared" si="27"/>
        <v/>
      </c>
      <c r="Y47" s="164" t="str">
        <f t="shared" si="28"/>
        <v/>
      </c>
      <c r="Z47" s="165" t="str">
        <f t="shared" si="29"/>
        <v/>
      </c>
    </row>
    <row r="48" spans="1:30" ht="15" customHeight="1">
      <c r="A48" s="31">
        <v>43</v>
      </c>
      <c r="B48" s="173">
        <v>37</v>
      </c>
      <c r="C48" s="164" t="str">
        <f t="shared" si="15"/>
        <v/>
      </c>
      <c r="D48" s="164" t="str">
        <f t="shared" si="34"/>
        <v/>
      </c>
      <c r="E48" s="166" t="str">
        <f t="shared" si="16"/>
        <v/>
      </c>
      <c r="F48" s="166" t="str">
        <f t="shared" si="35"/>
        <v/>
      </c>
      <c r="G48" s="164">
        <f t="shared" si="17"/>
        <v>154540</v>
      </c>
      <c r="H48" s="164">
        <f t="shared" si="36"/>
        <v>840</v>
      </c>
      <c r="I48" s="166">
        <f t="shared" si="18"/>
        <v>176040</v>
      </c>
      <c r="J48" s="166">
        <f t="shared" si="37"/>
        <v>840</v>
      </c>
      <c r="K48" s="166">
        <f t="shared" si="19"/>
        <v>208060</v>
      </c>
      <c r="L48" s="166">
        <f t="shared" si="38"/>
        <v>920</v>
      </c>
      <c r="M48" s="164">
        <f t="shared" si="20"/>
        <v>243080</v>
      </c>
      <c r="N48" s="164">
        <f t="shared" si="39"/>
        <v>920</v>
      </c>
      <c r="O48" s="164">
        <f t="shared" si="21"/>
        <v>283860</v>
      </c>
      <c r="P48" s="164">
        <f t="shared" si="40"/>
        <v>1000</v>
      </c>
      <c r="Q48" s="164">
        <f t="shared" si="22"/>
        <v>330860</v>
      </c>
      <c r="R48" s="165">
        <f t="shared" si="41"/>
        <v>2000</v>
      </c>
      <c r="S48" s="164">
        <f t="shared" si="23"/>
        <v>387980</v>
      </c>
      <c r="T48" s="165">
        <f t="shared" si="42"/>
        <v>2170</v>
      </c>
      <c r="U48" s="164" t="str">
        <f t="shared" si="24"/>
        <v/>
      </c>
      <c r="V48" s="164" t="str">
        <f t="shared" si="25"/>
        <v/>
      </c>
      <c r="W48" s="164" t="str">
        <f t="shared" si="26"/>
        <v/>
      </c>
      <c r="X48" s="165" t="str">
        <f t="shared" si="27"/>
        <v/>
      </c>
      <c r="Y48" s="164" t="str">
        <f t="shared" si="28"/>
        <v/>
      </c>
      <c r="Z48" s="165" t="str">
        <f t="shared" si="29"/>
        <v/>
      </c>
    </row>
    <row r="49" spans="1:26" ht="15" customHeight="1">
      <c r="A49" s="31">
        <v>44</v>
      </c>
      <c r="B49" s="173">
        <v>38</v>
      </c>
      <c r="C49" s="164" t="str">
        <f t="shared" si="15"/>
        <v/>
      </c>
      <c r="D49" s="164" t="str">
        <f t="shared" si="34"/>
        <v/>
      </c>
      <c r="E49" s="166" t="str">
        <f t="shared" si="16"/>
        <v/>
      </c>
      <c r="F49" s="166" t="str">
        <f t="shared" si="35"/>
        <v/>
      </c>
      <c r="G49" s="164" t="str">
        <f t="shared" si="17"/>
        <v/>
      </c>
      <c r="H49" s="164" t="str">
        <f t="shared" si="36"/>
        <v/>
      </c>
      <c r="I49" s="166">
        <f t="shared" si="18"/>
        <v>176880</v>
      </c>
      <c r="J49" s="166">
        <f t="shared" si="37"/>
        <v>840</v>
      </c>
      <c r="K49" s="166">
        <f t="shared" si="19"/>
        <v>208980</v>
      </c>
      <c r="L49" s="166">
        <f t="shared" si="38"/>
        <v>920</v>
      </c>
      <c r="M49" s="164">
        <f t="shared" si="20"/>
        <v>244000</v>
      </c>
      <c r="N49" s="164">
        <f t="shared" si="39"/>
        <v>920</v>
      </c>
      <c r="O49" s="164">
        <f t="shared" si="21"/>
        <v>284860</v>
      </c>
      <c r="P49" s="164">
        <f t="shared" si="40"/>
        <v>1000</v>
      </c>
      <c r="Q49" s="164">
        <f t="shared" si="22"/>
        <v>331860</v>
      </c>
      <c r="R49" s="165">
        <f t="shared" si="41"/>
        <v>1000</v>
      </c>
      <c r="S49" s="164">
        <f t="shared" si="23"/>
        <v>389070</v>
      </c>
      <c r="T49" s="165">
        <f t="shared" si="42"/>
        <v>1090</v>
      </c>
      <c r="U49" s="164" t="str">
        <f t="shared" si="24"/>
        <v/>
      </c>
      <c r="V49" s="164" t="str">
        <f t="shared" si="25"/>
        <v/>
      </c>
      <c r="W49" s="164" t="str">
        <f t="shared" si="26"/>
        <v/>
      </c>
      <c r="X49" s="165" t="str">
        <f t="shared" si="27"/>
        <v/>
      </c>
      <c r="Y49" s="164" t="str">
        <f t="shared" si="28"/>
        <v/>
      </c>
      <c r="Z49" s="165" t="str">
        <f t="shared" si="29"/>
        <v/>
      </c>
    </row>
    <row r="50" spans="1:26" ht="15" customHeight="1">
      <c r="A50" s="31">
        <v>45</v>
      </c>
      <c r="B50" s="173">
        <v>39</v>
      </c>
      <c r="C50" s="164" t="str">
        <f t="shared" si="15"/>
        <v/>
      </c>
      <c r="D50" s="164" t="str">
        <f t="shared" si="34"/>
        <v/>
      </c>
      <c r="E50" s="166" t="str">
        <f t="shared" si="16"/>
        <v/>
      </c>
      <c r="F50" s="166" t="str">
        <f t="shared" si="35"/>
        <v/>
      </c>
      <c r="G50" s="164" t="str">
        <f t="shared" si="17"/>
        <v/>
      </c>
      <c r="H50" s="164" t="str">
        <f t="shared" si="36"/>
        <v/>
      </c>
      <c r="I50" s="166">
        <f t="shared" si="18"/>
        <v>177720</v>
      </c>
      <c r="J50" s="166">
        <f t="shared" si="37"/>
        <v>840</v>
      </c>
      <c r="K50" s="166">
        <f t="shared" si="19"/>
        <v>209900</v>
      </c>
      <c r="L50" s="166">
        <f t="shared" si="38"/>
        <v>920</v>
      </c>
      <c r="M50" s="164">
        <f t="shared" si="20"/>
        <v>244920</v>
      </c>
      <c r="N50" s="164">
        <f t="shared" si="39"/>
        <v>920</v>
      </c>
      <c r="O50" s="164">
        <f t="shared" si="21"/>
        <v>285860</v>
      </c>
      <c r="P50" s="164">
        <f t="shared" si="40"/>
        <v>1000</v>
      </c>
      <c r="Q50" s="164">
        <f t="shared" si="22"/>
        <v>332860</v>
      </c>
      <c r="R50" s="165">
        <f t="shared" si="41"/>
        <v>1000</v>
      </c>
      <c r="S50" s="164">
        <f t="shared" si="23"/>
        <v>390160</v>
      </c>
      <c r="T50" s="165">
        <f t="shared" si="42"/>
        <v>1090</v>
      </c>
      <c r="U50" s="164" t="str">
        <f t="shared" si="24"/>
        <v/>
      </c>
      <c r="V50" s="164" t="str">
        <f t="shared" si="25"/>
        <v/>
      </c>
      <c r="W50" s="164" t="str">
        <f t="shared" si="26"/>
        <v/>
      </c>
      <c r="X50" s="165" t="str">
        <f t="shared" si="27"/>
        <v/>
      </c>
      <c r="Y50" s="164" t="str">
        <f t="shared" si="28"/>
        <v/>
      </c>
      <c r="Z50" s="165" t="str">
        <f t="shared" si="29"/>
        <v/>
      </c>
    </row>
    <row r="51" spans="1:26" ht="15" customHeight="1">
      <c r="A51" s="31">
        <v>46</v>
      </c>
      <c r="B51" s="173">
        <v>40</v>
      </c>
      <c r="C51" s="164" t="str">
        <f t="shared" si="15"/>
        <v/>
      </c>
      <c r="D51" s="164" t="str">
        <f t="shared" si="34"/>
        <v/>
      </c>
      <c r="E51" s="166" t="str">
        <f t="shared" si="16"/>
        <v/>
      </c>
      <c r="F51" s="166" t="str">
        <f t="shared" si="35"/>
        <v/>
      </c>
      <c r="G51" s="164" t="str">
        <f t="shared" si="17"/>
        <v/>
      </c>
      <c r="H51" s="164" t="str">
        <f t="shared" si="36"/>
        <v/>
      </c>
      <c r="I51" s="166">
        <f t="shared" si="18"/>
        <v>178560</v>
      </c>
      <c r="J51" s="166">
        <f t="shared" si="37"/>
        <v>840</v>
      </c>
      <c r="K51" s="166">
        <f t="shared" si="19"/>
        <v>210820</v>
      </c>
      <c r="L51" s="166">
        <f t="shared" si="38"/>
        <v>920</v>
      </c>
      <c r="M51" s="164">
        <f t="shared" si="20"/>
        <v>245840</v>
      </c>
      <c r="N51" s="164">
        <f t="shared" si="39"/>
        <v>920</v>
      </c>
      <c r="O51" s="164">
        <f t="shared" si="21"/>
        <v>286860</v>
      </c>
      <c r="P51" s="164">
        <f t="shared" si="40"/>
        <v>1000</v>
      </c>
      <c r="Q51" s="164">
        <f t="shared" si="22"/>
        <v>333860</v>
      </c>
      <c r="R51" s="165">
        <f t="shared" si="41"/>
        <v>1000</v>
      </c>
      <c r="S51" s="164">
        <f t="shared" si="23"/>
        <v>391250</v>
      </c>
      <c r="T51" s="165">
        <f t="shared" si="42"/>
        <v>1090</v>
      </c>
      <c r="U51" s="164" t="str">
        <f t="shared" si="24"/>
        <v/>
      </c>
      <c r="V51" s="164" t="str">
        <f t="shared" si="25"/>
        <v/>
      </c>
      <c r="W51" s="164" t="str">
        <f t="shared" si="26"/>
        <v/>
      </c>
      <c r="X51" s="165" t="str">
        <f t="shared" si="27"/>
        <v/>
      </c>
      <c r="Y51" s="164" t="str">
        <f t="shared" si="28"/>
        <v/>
      </c>
      <c r="Z51" s="165" t="str">
        <f t="shared" si="29"/>
        <v/>
      </c>
    </row>
    <row r="52" spans="1:26" ht="15" customHeight="1">
      <c r="A52" s="31">
        <v>47</v>
      </c>
      <c r="B52" s="173">
        <v>41</v>
      </c>
      <c r="C52" s="164" t="str">
        <f t="shared" si="15"/>
        <v/>
      </c>
      <c r="D52" s="164" t="str">
        <f t="shared" si="34"/>
        <v/>
      </c>
      <c r="E52" s="166" t="str">
        <f t="shared" si="16"/>
        <v/>
      </c>
      <c r="F52" s="166" t="str">
        <f t="shared" si="35"/>
        <v/>
      </c>
      <c r="G52" s="164" t="str">
        <f t="shared" si="17"/>
        <v/>
      </c>
      <c r="H52" s="164" t="str">
        <f t="shared" si="36"/>
        <v/>
      </c>
      <c r="I52" s="166">
        <f t="shared" si="18"/>
        <v>179400</v>
      </c>
      <c r="J52" s="166">
        <f t="shared" si="37"/>
        <v>840</v>
      </c>
      <c r="K52" s="166">
        <f t="shared" si="19"/>
        <v>211740</v>
      </c>
      <c r="L52" s="166">
        <f t="shared" si="38"/>
        <v>920</v>
      </c>
      <c r="M52" s="167">
        <f t="shared" si="20"/>
        <v>246760</v>
      </c>
      <c r="N52" s="167">
        <f t="shared" si="39"/>
        <v>920</v>
      </c>
      <c r="O52" s="167">
        <f t="shared" si="21"/>
        <v>287860</v>
      </c>
      <c r="P52" s="167">
        <f t="shared" si="40"/>
        <v>1000</v>
      </c>
      <c r="Q52" s="164">
        <f t="shared" si="22"/>
        <v>334860</v>
      </c>
      <c r="R52" s="165">
        <f t="shared" si="41"/>
        <v>1000</v>
      </c>
      <c r="S52" s="164">
        <f t="shared" si="23"/>
        <v>392340</v>
      </c>
      <c r="T52" s="165">
        <f t="shared" si="42"/>
        <v>1090</v>
      </c>
      <c r="U52" s="167" t="str">
        <f t="shared" si="24"/>
        <v/>
      </c>
      <c r="V52" s="167" t="str">
        <f t="shared" si="25"/>
        <v/>
      </c>
      <c r="W52" s="164" t="str">
        <f t="shared" si="26"/>
        <v/>
      </c>
      <c r="X52" s="165" t="str">
        <f t="shared" si="27"/>
        <v/>
      </c>
      <c r="Y52" s="164" t="str">
        <f t="shared" si="28"/>
        <v/>
      </c>
      <c r="Z52" s="165" t="str">
        <f t="shared" si="29"/>
        <v/>
      </c>
    </row>
    <row r="53" spans="1:26" ht="15" customHeight="1">
      <c r="A53" s="31">
        <v>48</v>
      </c>
      <c r="B53" s="173">
        <v>42</v>
      </c>
      <c r="C53" s="164" t="str">
        <f t="shared" si="15"/>
        <v/>
      </c>
      <c r="D53" s="164" t="str">
        <f t="shared" si="34"/>
        <v/>
      </c>
      <c r="E53" s="166" t="str">
        <f t="shared" si="16"/>
        <v/>
      </c>
      <c r="F53" s="166" t="str">
        <f t="shared" si="35"/>
        <v/>
      </c>
      <c r="G53" s="164" t="str">
        <f t="shared" si="17"/>
        <v/>
      </c>
      <c r="H53" s="164" t="str">
        <f t="shared" si="36"/>
        <v/>
      </c>
      <c r="I53" s="166">
        <f t="shared" si="18"/>
        <v>180240</v>
      </c>
      <c r="J53" s="166">
        <f t="shared" si="37"/>
        <v>840</v>
      </c>
      <c r="K53" s="166">
        <f t="shared" si="19"/>
        <v>212660</v>
      </c>
      <c r="L53" s="166">
        <f t="shared" si="38"/>
        <v>920</v>
      </c>
      <c r="M53" s="167">
        <f t="shared" si="20"/>
        <v>247680</v>
      </c>
      <c r="N53" s="167">
        <f t="shared" si="39"/>
        <v>920</v>
      </c>
      <c r="O53" s="167">
        <f t="shared" si="21"/>
        <v>288860</v>
      </c>
      <c r="P53" s="167">
        <f t="shared" si="40"/>
        <v>1000</v>
      </c>
      <c r="Q53" s="164">
        <f t="shared" si="22"/>
        <v>335860</v>
      </c>
      <c r="R53" s="165">
        <f t="shared" si="41"/>
        <v>1000</v>
      </c>
      <c r="S53" s="164">
        <f t="shared" si="23"/>
        <v>393430</v>
      </c>
      <c r="T53" s="165">
        <f t="shared" si="42"/>
        <v>1090</v>
      </c>
      <c r="U53" s="167" t="str">
        <f t="shared" si="24"/>
        <v/>
      </c>
      <c r="V53" s="167" t="str">
        <f t="shared" si="25"/>
        <v/>
      </c>
      <c r="W53" s="164" t="str">
        <f t="shared" si="26"/>
        <v/>
      </c>
      <c r="X53" s="165" t="str">
        <f t="shared" si="27"/>
        <v/>
      </c>
      <c r="Y53" s="164" t="str">
        <f t="shared" si="28"/>
        <v/>
      </c>
      <c r="Z53" s="165" t="str">
        <f t="shared" si="29"/>
        <v/>
      </c>
    </row>
    <row r="54" spans="1:26" ht="15" customHeight="1">
      <c r="A54" s="31">
        <v>49</v>
      </c>
      <c r="B54" s="173">
        <v>43</v>
      </c>
      <c r="C54" s="164" t="str">
        <f t="shared" si="15"/>
        <v/>
      </c>
      <c r="D54" s="164" t="str">
        <f t="shared" si="34"/>
        <v/>
      </c>
      <c r="E54" s="166" t="str">
        <f t="shared" si="16"/>
        <v/>
      </c>
      <c r="F54" s="166" t="str">
        <f t="shared" si="35"/>
        <v/>
      </c>
      <c r="G54" s="164" t="str">
        <f t="shared" si="17"/>
        <v/>
      </c>
      <c r="H54" s="164" t="str">
        <f t="shared" si="36"/>
        <v/>
      </c>
      <c r="I54" s="166">
        <f t="shared" si="18"/>
        <v>181080</v>
      </c>
      <c r="J54" s="166">
        <f t="shared" si="37"/>
        <v>840</v>
      </c>
      <c r="K54" s="166">
        <f t="shared" si="19"/>
        <v>213580</v>
      </c>
      <c r="L54" s="166">
        <f t="shared" si="38"/>
        <v>920</v>
      </c>
      <c r="M54" s="167">
        <f t="shared" si="20"/>
        <v>248600</v>
      </c>
      <c r="N54" s="167">
        <f t="shared" si="39"/>
        <v>920</v>
      </c>
      <c r="O54" s="167">
        <f t="shared" si="21"/>
        <v>289860</v>
      </c>
      <c r="P54" s="167">
        <f t="shared" si="40"/>
        <v>1000</v>
      </c>
      <c r="Q54" s="164">
        <f t="shared" si="22"/>
        <v>336860</v>
      </c>
      <c r="R54" s="165">
        <f t="shared" si="41"/>
        <v>1000</v>
      </c>
      <c r="S54" s="164">
        <f t="shared" si="23"/>
        <v>394520</v>
      </c>
      <c r="T54" s="165">
        <f t="shared" si="42"/>
        <v>1090</v>
      </c>
      <c r="U54" s="167" t="str">
        <f t="shared" si="24"/>
        <v/>
      </c>
      <c r="V54" s="167" t="str">
        <f t="shared" si="25"/>
        <v/>
      </c>
      <c r="W54" s="164" t="str">
        <f t="shared" si="26"/>
        <v/>
      </c>
      <c r="X54" s="165" t="str">
        <f t="shared" si="27"/>
        <v/>
      </c>
      <c r="Y54" s="164" t="str">
        <f t="shared" si="28"/>
        <v/>
      </c>
      <c r="Z54" s="165" t="str">
        <f t="shared" si="29"/>
        <v/>
      </c>
    </row>
    <row r="55" spans="1:26" ht="15" customHeight="1">
      <c r="A55" s="31">
        <v>50</v>
      </c>
      <c r="B55" s="173">
        <v>44</v>
      </c>
      <c r="C55" s="164" t="str">
        <f t="shared" si="15"/>
        <v/>
      </c>
      <c r="D55" s="164" t="str">
        <f t="shared" si="34"/>
        <v/>
      </c>
      <c r="E55" s="166" t="str">
        <f t="shared" si="16"/>
        <v/>
      </c>
      <c r="F55" s="166" t="str">
        <f t="shared" si="35"/>
        <v/>
      </c>
      <c r="G55" s="164" t="str">
        <f t="shared" si="17"/>
        <v/>
      </c>
      <c r="H55" s="164" t="str">
        <f t="shared" si="36"/>
        <v/>
      </c>
      <c r="I55" s="166">
        <f t="shared" si="18"/>
        <v>181920</v>
      </c>
      <c r="J55" s="166">
        <f t="shared" si="37"/>
        <v>840</v>
      </c>
      <c r="K55" s="166">
        <f t="shared" si="19"/>
        <v>214500</v>
      </c>
      <c r="L55" s="166">
        <f t="shared" si="38"/>
        <v>920</v>
      </c>
      <c r="M55" s="167">
        <f t="shared" si="20"/>
        <v>249520</v>
      </c>
      <c r="N55" s="167">
        <f t="shared" si="39"/>
        <v>920</v>
      </c>
      <c r="O55" s="167">
        <f t="shared" si="21"/>
        <v>290860</v>
      </c>
      <c r="P55" s="167">
        <f t="shared" si="40"/>
        <v>1000</v>
      </c>
      <c r="Q55" s="164">
        <f t="shared" si="22"/>
        <v>337860</v>
      </c>
      <c r="R55" s="165">
        <f t="shared" si="41"/>
        <v>1000</v>
      </c>
      <c r="S55" s="164">
        <f t="shared" si="23"/>
        <v>395610</v>
      </c>
      <c r="T55" s="165">
        <f t="shared" si="42"/>
        <v>1090</v>
      </c>
      <c r="U55" s="167" t="str">
        <f t="shared" si="24"/>
        <v/>
      </c>
      <c r="V55" s="167" t="str">
        <f t="shared" si="25"/>
        <v/>
      </c>
      <c r="W55" s="164" t="str">
        <f t="shared" si="26"/>
        <v/>
      </c>
      <c r="X55" s="165" t="str">
        <f t="shared" si="27"/>
        <v/>
      </c>
      <c r="Y55" s="164" t="str">
        <f t="shared" si="28"/>
        <v/>
      </c>
      <c r="Z55" s="165" t="str">
        <f t="shared" si="29"/>
        <v/>
      </c>
    </row>
    <row r="56" spans="1:26" ht="15" customHeight="1">
      <c r="A56" s="31">
        <v>51</v>
      </c>
      <c r="B56" s="173">
        <v>45</v>
      </c>
      <c r="C56" s="164" t="str">
        <f t="shared" si="15"/>
        <v/>
      </c>
      <c r="D56" s="164" t="str">
        <f t="shared" si="34"/>
        <v/>
      </c>
      <c r="E56" s="166" t="str">
        <f t="shared" si="16"/>
        <v/>
      </c>
      <c r="F56" s="166" t="str">
        <f t="shared" si="35"/>
        <v/>
      </c>
      <c r="G56" s="164" t="str">
        <f t="shared" si="17"/>
        <v/>
      </c>
      <c r="H56" s="164" t="str">
        <f t="shared" si="36"/>
        <v/>
      </c>
      <c r="I56" s="166">
        <f t="shared" si="18"/>
        <v>182760</v>
      </c>
      <c r="J56" s="166">
        <f t="shared" si="37"/>
        <v>840</v>
      </c>
      <c r="K56" s="166">
        <f t="shared" si="19"/>
        <v>215420</v>
      </c>
      <c r="L56" s="166">
        <f t="shared" si="38"/>
        <v>920</v>
      </c>
      <c r="M56" s="167">
        <f t="shared" si="20"/>
        <v>250440</v>
      </c>
      <c r="N56" s="167">
        <f t="shared" si="39"/>
        <v>920</v>
      </c>
      <c r="O56" s="167">
        <f t="shared" si="21"/>
        <v>291860</v>
      </c>
      <c r="P56" s="167">
        <f t="shared" si="40"/>
        <v>1000</v>
      </c>
      <c r="Q56" s="164">
        <f t="shared" si="22"/>
        <v>338860</v>
      </c>
      <c r="R56" s="165">
        <f t="shared" si="41"/>
        <v>1000</v>
      </c>
      <c r="S56" s="164">
        <f t="shared" si="23"/>
        <v>396700</v>
      </c>
      <c r="T56" s="165">
        <f t="shared" si="42"/>
        <v>1090</v>
      </c>
      <c r="U56" s="167" t="str">
        <f t="shared" si="24"/>
        <v/>
      </c>
      <c r="V56" s="167" t="str">
        <f t="shared" si="25"/>
        <v/>
      </c>
      <c r="W56" s="164" t="str">
        <f t="shared" si="26"/>
        <v/>
      </c>
      <c r="X56" s="165" t="str">
        <f t="shared" si="27"/>
        <v/>
      </c>
      <c r="Y56" s="164" t="str">
        <f t="shared" si="28"/>
        <v/>
      </c>
      <c r="Z56" s="165" t="str">
        <f t="shared" si="29"/>
        <v/>
      </c>
    </row>
    <row r="57" spans="1:26" ht="15" customHeight="1">
      <c r="A57" s="31">
        <v>52</v>
      </c>
      <c r="B57" s="173">
        <v>46</v>
      </c>
      <c r="C57" s="164" t="str">
        <f t="shared" si="15"/>
        <v/>
      </c>
      <c r="D57" s="164" t="str">
        <f t="shared" si="34"/>
        <v/>
      </c>
      <c r="E57" s="166" t="str">
        <f t="shared" si="16"/>
        <v/>
      </c>
      <c r="F57" s="166" t="str">
        <f t="shared" si="35"/>
        <v/>
      </c>
      <c r="G57" s="166" t="str">
        <f t="shared" si="17"/>
        <v/>
      </c>
      <c r="H57" s="166" t="str">
        <f t="shared" si="36"/>
        <v/>
      </c>
      <c r="I57" s="166">
        <f t="shared" si="18"/>
        <v>183600</v>
      </c>
      <c r="J57" s="166">
        <f t="shared" si="37"/>
        <v>840</v>
      </c>
      <c r="K57" s="166">
        <f t="shared" si="19"/>
        <v>216340</v>
      </c>
      <c r="L57" s="166">
        <f t="shared" si="38"/>
        <v>920</v>
      </c>
      <c r="M57" s="167">
        <f t="shared" si="20"/>
        <v>251360</v>
      </c>
      <c r="N57" s="167">
        <f t="shared" si="39"/>
        <v>920</v>
      </c>
      <c r="O57" s="167">
        <f t="shared" si="21"/>
        <v>292860</v>
      </c>
      <c r="P57" s="167">
        <f t="shared" si="40"/>
        <v>1000</v>
      </c>
      <c r="Q57" s="164">
        <f t="shared" si="22"/>
        <v>339860</v>
      </c>
      <c r="R57" s="165">
        <f t="shared" si="41"/>
        <v>1000</v>
      </c>
      <c r="S57" s="164">
        <f t="shared" si="23"/>
        <v>397790</v>
      </c>
      <c r="T57" s="165">
        <f t="shared" si="42"/>
        <v>1090</v>
      </c>
      <c r="U57" s="167" t="str">
        <f t="shared" si="24"/>
        <v/>
      </c>
      <c r="V57" s="167" t="str">
        <f t="shared" si="25"/>
        <v/>
      </c>
      <c r="W57" s="164" t="str">
        <f t="shared" si="26"/>
        <v/>
      </c>
      <c r="X57" s="165" t="str">
        <f t="shared" si="27"/>
        <v/>
      </c>
      <c r="Y57" s="164" t="str">
        <f t="shared" si="28"/>
        <v/>
      </c>
      <c r="Z57" s="165" t="str">
        <f t="shared" si="29"/>
        <v/>
      </c>
    </row>
    <row r="58" spans="1:26" ht="15" customHeight="1">
      <c r="A58" s="31">
        <v>53</v>
      </c>
      <c r="B58" s="173">
        <v>47</v>
      </c>
      <c r="C58" s="164" t="str">
        <f t="shared" si="15"/>
        <v/>
      </c>
      <c r="D58" s="164" t="str">
        <f t="shared" si="34"/>
        <v/>
      </c>
      <c r="E58" s="166" t="str">
        <f t="shared" si="16"/>
        <v/>
      </c>
      <c r="F58" s="166" t="str">
        <f t="shared" si="35"/>
        <v/>
      </c>
      <c r="G58" s="166" t="str">
        <f t="shared" si="17"/>
        <v/>
      </c>
      <c r="H58" s="166" t="str">
        <f t="shared" si="36"/>
        <v/>
      </c>
      <c r="I58" s="166" t="str">
        <f t="shared" si="18"/>
        <v/>
      </c>
      <c r="J58" s="166" t="str">
        <f t="shared" si="37"/>
        <v/>
      </c>
      <c r="K58" s="166" t="str">
        <f t="shared" si="19"/>
        <v/>
      </c>
      <c r="L58" s="166" t="str">
        <f t="shared" si="38"/>
        <v/>
      </c>
      <c r="M58" s="167">
        <f t="shared" si="20"/>
        <v>252280</v>
      </c>
      <c r="N58" s="167">
        <f t="shared" si="39"/>
        <v>920</v>
      </c>
      <c r="O58" s="167">
        <f t="shared" si="21"/>
        <v>293860</v>
      </c>
      <c r="P58" s="167">
        <f t="shared" si="40"/>
        <v>1000</v>
      </c>
      <c r="Q58" s="164">
        <f t="shared" si="22"/>
        <v>340860</v>
      </c>
      <c r="R58" s="165">
        <f t="shared" si="41"/>
        <v>1000</v>
      </c>
      <c r="S58" s="164">
        <f t="shared" si="23"/>
        <v>398880</v>
      </c>
      <c r="T58" s="165">
        <f t="shared" si="42"/>
        <v>1090</v>
      </c>
      <c r="U58" s="167" t="str">
        <f t="shared" si="24"/>
        <v/>
      </c>
      <c r="V58" s="167" t="str">
        <f t="shared" si="25"/>
        <v/>
      </c>
      <c r="W58" s="164" t="str">
        <f t="shared" si="26"/>
        <v/>
      </c>
      <c r="X58" s="165" t="str">
        <f t="shared" si="27"/>
        <v/>
      </c>
      <c r="Y58" s="164" t="str">
        <f t="shared" si="28"/>
        <v/>
      </c>
      <c r="Z58" s="165" t="str">
        <f t="shared" si="29"/>
        <v/>
      </c>
    </row>
    <row r="59" spans="1:26" ht="15" customHeight="1">
      <c r="A59" s="31">
        <v>54</v>
      </c>
      <c r="B59" s="173">
        <v>48</v>
      </c>
      <c r="C59" s="164" t="str">
        <f t="shared" si="15"/>
        <v/>
      </c>
      <c r="D59" s="164" t="str">
        <f t="shared" si="34"/>
        <v/>
      </c>
      <c r="E59" s="166" t="str">
        <f t="shared" si="16"/>
        <v/>
      </c>
      <c r="F59" s="166" t="str">
        <f t="shared" si="35"/>
        <v/>
      </c>
      <c r="G59" s="166" t="str">
        <f t="shared" si="17"/>
        <v/>
      </c>
      <c r="H59" s="166" t="str">
        <f t="shared" si="36"/>
        <v/>
      </c>
      <c r="I59" s="166" t="str">
        <f t="shared" si="18"/>
        <v/>
      </c>
      <c r="J59" s="166" t="str">
        <f t="shared" si="37"/>
        <v/>
      </c>
      <c r="K59" s="166" t="str">
        <f t="shared" si="19"/>
        <v/>
      </c>
      <c r="L59" s="166" t="str">
        <f t="shared" si="38"/>
        <v/>
      </c>
      <c r="M59" s="167">
        <f t="shared" si="20"/>
        <v>253200</v>
      </c>
      <c r="N59" s="167">
        <f t="shared" si="39"/>
        <v>920</v>
      </c>
      <c r="O59" s="167">
        <f t="shared" si="21"/>
        <v>294860</v>
      </c>
      <c r="P59" s="167">
        <f t="shared" si="40"/>
        <v>1000</v>
      </c>
      <c r="Q59" s="164">
        <f t="shared" si="22"/>
        <v>341860</v>
      </c>
      <c r="R59" s="165">
        <f t="shared" si="41"/>
        <v>1000</v>
      </c>
      <c r="S59" s="164">
        <f t="shared" si="23"/>
        <v>399970</v>
      </c>
      <c r="T59" s="165">
        <f t="shared" si="42"/>
        <v>1090</v>
      </c>
      <c r="U59" s="167" t="str">
        <f t="shared" si="24"/>
        <v/>
      </c>
      <c r="V59" s="167" t="str">
        <f t="shared" si="25"/>
        <v/>
      </c>
      <c r="W59" s="164" t="str">
        <f t="shared" si="26"/>
        <v/>
      </c>
      <c r="X59" s="165" t="str">
        <f t="shared" si="27"/>
        <v/>
      </c>
      <c r="Y59" s="164" t="str">
        <f t="shared" si="28"/>
        <v/>
      </c>
      <c r="Z59" s="165" t="str">
        <f t="shared" si="29"/>
        <v/>
      </c>
    </row>
    <row r="60" spans="1:26" ht="15" customHeight="1">
      <c r="A60" s="31">
        <v>55</v>
      </c>
      <c r="B60" s="173">
        <v>49</v>
      </c>
      <c r="C60" s="164" t="str">
        <f t="shared" si="15"/>
        <v/>
      </c>
      <c r="D60" s="164" t="str">
        <f t="shared" si="34"/>
        <v/>
      </c>
      <c r="E60" s="166" t="str">
        <f t="shared" si="16"/>
        <v/>
      </c>
      <c r="F60" s="166" t="str">
        <f t="shared" si="35"/>
        <v/>
      </c>
      <c r="G60" s="166" t="str">
        <f t="shared" si="17"/>
        <v/>
      </c>
      <c r="H60" s="166" t="str">
        <f t="shared" si="36"/>
        <v/>
      </c>
      <c r="I60" s="166" t="str">
        <f t="shared" si="18"/>
        <v/>
      </c>
      <c r="J60" s="166" t="str">
        <f t="shared" si="37"/>
        <v/>
      </c>
      <c r="K60" s="166" t="str">
        <f t="shared" si="19"/>
        <v/>
      </c>
      <c r="L60" s="166" t="str">
        <f t="shared" si="38"/>
        <v/>
      </c>
      <c r="M60" s="167">
        <f t="shared" si="20"/>
        <v>254120</v>
      </c>
      <c r="N60" s="167">
        <f t="shared" si="39"/>
        <v>920</v>
      </c>
      <c r="O60" s="167">
        <f t="shared" si="21"/>
        <v>295860</v>
      </c>
      <c r="P60" s="167">
        <f t="shared" si="40"/>
        <v>1000</v>
      </c>
      <c r="Q60" s="164">
        <f t="shared" si="22"/>
        <v>342860</v>
      </c>
      <c r="R60" s="165">
        <f t="shared" si="41"/>
        <v>1000</v>
      </c>
      <c r="S60" s="164">
        <f t="shared" si="23"/>
        <v>401060</v>
      </c>
      <c r="T60" s="165">
        <f t="shared" si="42"/>
        <v>1090</v>
      </c>
      <c r="U60" s="167" t="str">
        <f t="shared" si="24"/>
        <v/>
      </c>
      <c r="V60" s="167" t="str">
        <f t="shared" si="25"/>
        <v/>
      </c>
      <c r="W60" s="164" t="str">
        <f t="shared" si="26"/>
        <v/>
      </c>
      <c r="X60" s="165" t="str">
        <f t="shared" si="27"/>
        <v/>
      </c>
      <c r="Y60" s="164" t="str">
        <f t="shared" si="28"/>
        <v/>
      </c>
      <c r="Z60" s="165" t="str">
        <f t="shared" si="29"/>
        <v/>
      </c>
    </row>
    <row r="61" spans="1:26" ht="15" customHeight="1">
      <c r="A61" s="31">
        <v>56</v>
      </c>
      <c r="B61" s="173">
        <v>50</v>
      </c>
      <c r="C61" s="164" t="str">
        <f t="shared" si="15"/>
        <v/>
      </c>
      <c r="D61" s="164" t="str">
        <f t="shared" si="34"/>
        <v/>
      </c>
      <c r="E61" s="166" t="str">
        <f t="shared" si="16"/>
        <v/>
      </c>
      <c r="F61" s="166" t="str">
        <f t="shared" si="35"/>
        <v/>
      </c>
      <c r="G61" s="166" t="str">
        <f t="shared" si="17"/>
        <v/>
      </c>
      <c r="H61" s="166" t="str">
        <f t="shared" si="36"/>
        <v/>
      </c>
      <c r="I61" s="166" t="str">
        <f t="shared" si="18"/>
        <v/>
      </c>
      <c r="J61" s="166" t="str">
        <f t="shared" si="37"/>
        <v/>
      </c>
      <c r="K61" s="166" t="str">
        <f t="shared" si="19"/>
        <v/>
      </c>
      <c r="L61" s="166" t="str">
        <f t="shared" si="38"/>
        <v/>
      </c>
      <c r="M61" s="167">
        <f t="shared" si="20"/>
        <v>255040</v>
      </c>
      <c r="N61" s="167">
        <f t="shared" si="39"/>
        <v>920</v>
      </c>
      <c r="O61" s="167">
        <f t="shared" si="21"/>
        <v>296860</v>
      </c>
      <c r="P61" s="167">
        <f t="shared" si="40"/>
        <v>1000</v>
      </c>
      <c r="Q61" s="164">
        <f t="shared" si="22"/>
        <v>343860</v>
      </c>
      <c r="R61" s="165">
        <f t="shared" si="41"/>
        <v>1000</v>
      </c>
      <c r="S61" s="164">
        <f t="shared" si="23"/>
        <v>402150</v>
      </c>
      <c r="T61" s="165">
        <f t="shared" si="42"/>
        <v>1090</v>
      </c>
      <c r="U61" s="167" t="str">
        <f t="shared" si="24"/>
        <v/>
      </c>
      <c r="V61" s="167" t="str">
        <f t="shared" si="25"/>
        <v/>
      </c>
      <c r="W61" s="164" t="str">
        <f t="shared" si="26"/>
        <v/>
      </c>
      <c r="X61" s="165" t="str">
        <f t="shared" si="27"/>
        <v/>
      </c>
      <c r="Y61" s="164" t="str">
        <f t="shared" si="28"/>
        <v/>
      </c>
      <c r="Z61" s="165" t="str">
        <f t="shared" si="29"/>
        <v/>
      </c>
    </row>
    <row r="62" spans="1:26" ht="15" customHeight="1">
      <c r="A62" s="31">
        <v>57</v>
      </c>
      <c r="B62" s="173">
        <v>51</v>
      </c>
      <c r="C62" s="164" t="str">
        <f t="shared" si="15"/>
        <v/>
      </c>
      <c r="D62" s="164" t="str">
        <f t="shared" si="34"/>
        <v/>
      </c>
      <c r="E62" s="166" t="str">
        <f t="shared" si="16"/>
        <v/>
      </c>
      <c r="F62" s="166" t="str">
        <f t="shared" si="35"/>
        <v/>
      </c>
      <c r="G62" s="166" t="str">
        <f t="shared" si="17"/>
        <v/>
      </c>
      <c r="H62" s="166" t="str">
        <f t="shared" si="36"/>
        <v/>
      </c>
      <c r="I62" s="166" t="str">
        <f t="shared" si="18"/>
        <v/>
      </c>
      <c r="J62" s="166" t="str">
        <f t="shared" si="37"/>
        <v/>
      </c>
      <c r="K62" s="166" t="str">
        <f t="shared" si="19"/>
        <v/>
      </c>
      <c r="L62" s="166" t="str">
        <f t="shared" si="38"/>
        <v/>
      </c>
      <c r="M62" s="167">
        <f t="shared" si="20"/>
        <v>255960</v>
      </c>
      <c r="N62" s="167">
        <f t="shared" si="39"/>
        <v>920</v>
      </c>
      <c r="O62" s="167">
        <f t="shared" si="21"/>
        <v>297860</v>
      </c>
      <c r="P62" s="167">
        <f t="shared" si="40"/>
        <v>1000</v>
      </c>
      <c r="Q62" s="164">
        <f t="shared" si="22"/>
        <v>344860</v>
      </c>
      <c r="R62" s="165">
        <f t="shared" si="41"/>
        <v>1000</v>
      </c>
      <c r="S62" s="164">
        <f t="shared" si="23"/>
        <v>403240</v>
      </c>
      <c r="T62" s="165">
        <f t="shared" si="42"/>
        <v>1090</v>
      </c>
      <c r="U62" s="167" t="str">
        <f t="shared" si="24"/>
        <v/>
      </c>
      <c r="V62" s="167" t="str">
        <f t="shared" si="25"/>
        <v/>
      </c>
      <c r="W62" s="164" t="str">
        <f t="shared" si="26"/>
        <v/>
      </c>
      <c r="X62" s="165" t="str">
        <f t="shared" si="27"/>
        <v/>
      </c>
      <c r="Y62" s="164" t="str">
        <f t="shared" si="28"/>
        <v/>
      </c>
      <c r="Z62" s="165" t="str">
        <f t="shared" si="29"/>
        <v/>
      </c>
    </row>
    <row r="63" spans="1:26" ht="15" customHeight="1">
      <c r="A63" s="31">
        <v>58</v>
      </c>
      <c r="B63" s="173">
        <v>52</v>
      </c>
      <c r="C63" s="164" t="str">
        <f t="shared" si="15"/>
        <v/>
      </c>
      <c r="D63" s="164" t="str">
        <f t="shared" si="34"/>
        <v/>
      </c>
      <c r="E63" s="166" t="str">
        <f t="shared" si="16"/>
        <v/>
      </c>
      <c r="F63" s="166" t="str">
        <f t="shared" si="35"/>
        <v/>
      </c>
      <c r="G63" s="166" t="str">
        <f t="shared" si="17"/>
        <v/>
      </c>
      <c r="H63" s="166" t="str">
        <f t="shared" si="36"/>
        <v/>
      </c>
      <c r="I63" s="166" t="str">
        <f t="shared" si="18"/>
        <v/>
      </c>
      <c r="J63" s="166" t="str">
        <f t="shared" si="37"/>
        <v/>
      </c>
      <c r="K63" s="166" t="str">
        <f t="shared" si="19"/>
        <v/>
      </c>
      <c r="L63" s="166" t="str">
        <f t="shared" si="38"/>
        <v/>
      </c>
      <c r="M63" s="167">
        <f t="shared" si="20"/>
        <v>256880</v>
      </c>
      <c r="N63" s="167">
        <f t="shared" si="39"/>
        <v>920</v>
      </c>
      <c r="O63" s="167">
        <f t="shared" si="21"/>
        <v>298860</v>
      </c>
      <c r="P63" s="167">
        <f t="shared" si="40"/>
        <v>1000</v>
      </c>
      <c r="Q63" s="164">
        <f t="shared" si="22"/>
        <v>345860</v>
      </c>
      <c r="R63" s="165">
        <f t="shared" si="41"/>
        <v>1000</v>
      </c>
      <c r="S63" s="164">
        <f t="shared" si="23"/>
        <v>404330</v>
      </c>
      <c r="T63" s="165">
        <f t="shared" si="42"/>
        <v>1090</v>
      </c>
      <c r="U63" s="167" t="str">
        <f t="shared" si="24"/>
        <v/>
      </c>
      <c r="V63" s="167" t="str">
        <f t="shared" si="25"/>
        <v/>
      </c>
      <c r="W63" s="164" t="str">
        <f t="shared" si="26"/>
        <v/>
      </c>
      <c r="X63" s="165" t="str">
        <f t="shared" si="27"/>
        <v/>
      </c>
      <c r="Y63" s="164" t="str">
        <f t="shared" si="28"/>
        <v/>
      </c>
      <c r="Z63" s="165" t="str">
        <f t="shared" si="29"/>
        <v/>
      </c>
    </row>
    <row r="64" spans="1:26" ht="15" customHeight="1">
      <c r="A64" s="31">
        <v>59</v>
      </c>
      <c r="B64" s="173">
        <v>53</v>
      </c>
      <c r="C64" s="166" t="str">
        <f t="shared" si="15"/>
        <v/>
      </c>
      <c r="D64" s="166" t="str">
        <f t="shared" si="34"/>
        <v/>
      </c>
      <c r="E64" s="166" t="str">
        <f t="shared" si="16"/>
        <v/>
      </c>
      <c r="F64" s="166" t="str">
        <f t="shared" si="35"/>
        <v/>
      </c>
      <c r="G64" s="166" t="str">
        <f t="shared" si="17"/>
        <v/>
      </c>
      <c r="H64" s="166" t="str">
        <f t="shared" si="36"/>
        <v/>
      </c>
      <c r="I64" s="166" t="str">
        <f t="shared" si="18"/>
        <v/>
      </c>
      <c r="J64" s="166" t="str">
        <f t="shared" si="37"/>
        <v/>
      </c>
      <c r="K64" s="166" t="str">
        <f t="shared" si="19"/>
        <v/>
      </c>
      <c r="L64" s="166" t="str">
        <f t="shared" si="38"/>
        <v/>
      </c>
      <c r="M64" s="167">
        <f t="shared" si="20"/>
        <v>257800</v>
      </c>
      <c r="N64" s="167">
        <f t="shared" si="39"/>
        <v>920</v>
      </c>
      <c r="O64" s="167">
        <f t="shared" si="21"/>
        <v>299860</v>
      </c>
      <c r="P64" s="167">
        <f t="shared" si="40"/>
        <v>1000</v>
      </c>
      <c r="Q64" s="164">
        <f t="shared" si="22"/>
        <v>346860</v>
      </c>
      <c r="R64" s="165">
        <f t="shared" si="41"/>
        <v>1000</v>
      </c>
      <c r="S64" s="164">
        <f t="shared" si="23"/>
        <v>405420</v>
      </c>
      <c r="T64" s="165">
        <f t="shared" si="42"/>
        <v>1090</v>
      </c>
      <c r="U64" s="167" t="str">
        <f t="shared" si="24"/>
        <v/>
      </c>
      <c r="V64" s="167" t="str">
        <f t="shared" si="25"/>
        <v/>
      </c>
      <c r="W64" s="164" t="str">
        <f t="shared" si="26"/>
        <v/>
      </c>
      <c r="X64" s="165" t="str">
        <f t="shared" si="27"/>
        <v/>
      </c>
      <c r="Y64" s="164" t="str">
        <f t="shared" si="28"/>
        <v/>
      </c>
      <c r="Z64" s="165" t="str">
        <f t="shared" si="29"/>
        <v/>
      </c>
    </row>
    <row r="65" spans="1:27" ht="15" customHeight="1">
      <c r="A65" s="31">
        <v>60</v>
      </c>
      <c r="B65" s="173">
        <v>54</v>
      </c>
      <c r="C65" s="166" t="str">
        <f t="shared" si="15"/>
        <v/>
      </c>
      <c r="D65" s="166" t="str">
        <f t="shared" si="34"/>
        <v/>
      </c>
      <c r="E65" s="166" t="str">
        <f t="shared" si="16"/>
        <v/>
      </c>
      <c r="F65" s="166" t="str">
        <f t="shared" si="35"/>
        <v/>
      </c>
      <c r="G65" s="166" t="str">
        <f t="shared" si="17"/>
        <v/>
      </c>
      <c r="H65" s="166" t="str">
        <f t="shared" si="36"/>
        <v/>
      </c>
      <c r="I65" s="166" t="str">
        <f t="shared" si="18"/>
        <v/>
      </c>
      <c r="J65" s="166" t="str">
        <f t="shared" si="37"/>
        <v/>
      </c>
      <c r="K65" s="166" t="str">
        <f t="shared" si="19"/>
        <v/>
      </c>
      <c r="L65" s="166" t="str">
        <f t="shared" si="38"/>
        <v/>
      </c>
      <c r="M65" s="167">
        <f t="shared" si="20"/>
        <v>258720</v>
      </c>
      <c r="N65" s="167">
        <f t="shared" si="39"/>
        <v>920</v>
      </c>
      <c r="O65" s="167">
        <f t="shared" si="21"/>
        <v>300860</v>
      </c>
      <c r="P65" s="167">
        <f t="shared" si="40"/>
        <v>1000</v>
      </c>
      <c r="Q65" s="164">
        <f t="shared" si="22"/>
        <v>347860</v>
      </c>
      <c r="R65" s="165">
        <f t="shared" si="41"/>
        <v>1000</v>
      </c>
      <c r="S65" s="164">
        <f t="shared" si="23"/>
        <v>406510</v>
      </c>
      <c r="T65" s="165">
        <f t="shared" si="42"/>
        <v>1090</v>
      </c>
      <c r="U65" s="167" t="str">
        <f t="shared" si="24"/>
        <v/>
      </c>
      <c r="V65" s="167" t="str">
        <f t="shared" si="25"/>
        <v/>
      </c>
      <c r="W65" s="164" t="str">
        <f t="shared" si="26"/>
        <v/>
      </c>
      <c r="X65" s="165" t="str">
        <f t="shared" si="27"/>
        <v/>
      </c>
      <c r="Y65" s="164" t="str">
        <f t="shared" si="28"/>
        <v/>
      </c>
      <c r="Z65" s="165" t="str">
        <f t="shared" si="29"/>
        <v/>
      </c>
    </row>
    <row r="66" spans="1:27" ht="15" customHeight="1">
      <c r="A66" s="31">
        <v>61</v>
      </c>
      <c r="B66" s="173">
        <v>55</v>
      </c>
      <c r="C66" s="166" t="str">
        <f t="shared" si="15"/>
        <v/>
      </c>
      <c r="D66" s="166" t="str">
        <f t="shared" si="34"/>
        <v/>
      </c>
      <c r="E66" s="166" t="str">
        <f t="shared" si="16"/>
        <v/>
      </c>
      <c r="F66" s="166" t="str">
        <f t="shared" si="35"/>
        <v/>
      </c>
      <c r="G66" s="166" t="str">
        <f t="shared" si="17"/>
        <v/>
      </c>
      <c r="H66" s="166" t="str">
        <f t="shared" si="36"/>
        <v/>
      </c>
      <c r="I66" s="166" t="str">
        <f t="shared" si="18"/>
        <v/>
      </c>
      <c r="J66" s="166" t="str">
        <f t="shared" si="37"/>
        <v/>
      </c>
      <c r="K66" s="166" t="str">
        <f t="shared" si="19"/>
        <v/>
      </c>
      <c r="L66" s="166" t="str">
        <f t="shared" si="38"/>
        <v/>
      </c>
      <c r="M66" s="167">
        <f t="shared" si="20"/>
        <v>259640</v>
      </c>
      <c r="N66" s="167">
        <f t="shared" si="39"/>
        <v>920</v>
      </c>
      <c r="O66" s="167">
        <f t="shared" si="21"/>
        <v>301860</v>
      </c>
      <c r="P66" s="167">
        <f t="shared" si="40"/>
        <v>1000</v>
      </c>
      <c r="Q66" s="164">
        <f t="shared" si="22"/>
        <v>348860</v>
      </c>
      <c r="R66" s="165">
        <f t="shared" si="41"/>
        <v>1000</v>
      </c>
      <c r="S66" s="164">
        <f t="shared" si="23"/>
        <v>407600</v>
      </c>
      <c r="T66" s="165">
        <f t="shared" si="42"/>
        <v>1090</v>
      </c>
      <c r="U66" s="167" t="str">
        <f t="shared" si="24"/>
        <v/>
      </c>
      <c r="V66" s="167" t="str">
        <f t="shared" si="25"/>
        <v/>
      </c>
      <c r="W66" s="164" t="str">
        <f t="shared" si="26"/>
        <v/>
      </c>
      <c r="X66" s="165" t="str">
        <f t="shared" si="27"/>
        <v/>
      </c>
      <c r="Y66" s="164" t="str">
        <f t="shared" si="28"/>
        <v/>
      </c>
      <c r="Z66" s="165" t="str">
        <f t="shared" si="29"/>
        <v/>
      </c>
    </row>
    <row r="67" spans="1:27" ht="15" customHeight="1">
      <c r="A67" s="31">
        <v>62</v>
      </c>
      <c r="B67" s="173">
        <v>56</v>
      </c>
      <c r="C67" s="166" t="str">
        <f t="shared" si="15"/>
        <v/>
      </c>
      <c r="D67" s="166" t="str">
        <f t="shared" si="34"/>
        <v/>
      </c>
      <c r="E67" s="166" t="str">
        <f t="shared" si="16"/>
        <v/>
      </c>
      <c r="F67" s="166" t="str">
        <f t="shared" si="35"/>
        <v/>
      </c>
      <c r="G67" s="166" t="str">
        <f t="shared" si="17"/>
        <v/>
      </c>
      <c r="H67" s="166" t="str">
        <f t="shared" si="36"/>
        <v/>
      </c>
      <c r="I67" s="166" t="str">
        <f t="shared" si="18"/>
        <v/>
      </c>
      <c r="J67" s="166" t="str">
        <f t="shared" si="37"/>
        <v/>
      </c>
      <c r="K67" s="166" t="str">
        <f t="shared" si="19"/>
        <v/>
      </c>
      <c r="L67" s="166" t="str">
        <f t="shared" si="38"/>
        <v/>
      </c>
      <c r="M67" s="167">
        <f t="shared" si="20"/>
        <v>260560</v>
      </c>
      <c r="N67" s="167">
        <f t="shared" si="39"/>
        <v>920</v>
      </c>
      <c r="O67" s="167">
        <f t="shared" si="21"/>
        <v>302860</v>
      </c>
      <c r="P67" s="167">
        <f t="shared" si="40"/>
        <v>1000</v>
      </c>
      <c r="Q67" s="164">
        <f t="shared" si="22"/>
        <v>349860</v>
      </c>
      <c r="R67" s="165">
        <f t="shared" si="41"/>
        <v>1000</v>
      </c>
      <c r="S67" s="164">
        <f t="shared" si="23"/>
        <v>408690</v>
      </c>
      <c r="T67" s="165">
        <f t="shared" si="42"/>
        <v>1090</v>
      </c>
      <c r="U67" s="167" t="str">
        <f t="shared" si="24"/>
        <v/>
      </c>
      <c r="V67" s="167" t="str">
        <f t="shared" si="25"/>
        <v/>
      </c>
      <c r="W67" s="164" t="str">
        <f t="shared" si="26"/>
        <v/>
      </c>
      <c r="X67" s="165" t="str">
        <f t="shared" si="27"/>
        <v/>
      </c>
      <c r="Y67" s="164" t="str">
        <f t="shared" si="28"/>
        <v/>
      </c>
      <c r="Z67" s="165" t="str">
        <f t="shared" si="29"/>
        <v/>
      </c>
    </row>
    <row r="68" spans="1:27" ht="15" customHeight="1">
      <c r="A68" s="31">
        <v>63</v>
      </c>
      <c r="B68" s="173">
        <v>57</v>
      </c>
      <c r="C68" s="166" t="str">
        <f t="shared" si="15"/>
        <v/>
      </c>
      <c r="D68" s="166" t="str">
        <f t="shared" si="34"/>
        <v/>
      </c>
      <c r="E68" s="166" t="str">
        <f t="shared" si="16"/>
        <v/>
      </c>
      <c r="F68" s="166" t="str">
        <f t="shared" si="35"/>
        <v/>
      </c>
      <c r="G68" s="166" t="str">
        <f t="shared" si="17"/>
        <v/>
      </c>
      <c r="H68" s="166" t="str">
        <f t="shared" si="36"/>
        <v/>
      </c>
      <c r="I68" s="166" t="str">
        <f t="shared" si="18"/>
        <v/>
      </c>
      <c r="J68" s="166" t="str">
        <f t="shared" si="37"/>
        <v/>
      </c>
      <c r="K68" s="166" t="str">
        <f t="shared" si="19"/>
        <v/>
      </c>
      <c r="L68" s="166" t="str">
        <f t="shared" si="38"/>
        <v/>
      </c>
      <c r="M68" s="167">
        <f t="shared" si="20"/>
        <v>261480</v>
      </c>
      <c r="N68" s="167">
        <f t="shared" si="39"/>
        <v>920</v>
      </c>
      <c r="O68" s="167">
        <f t="shared" si="21"/>
        <v>303860</v>
      </c>
      <c r="P68" s="167">
        <f t="shared" si="40"/>
        <v>1000</v>
      </c>
      <c r="Q68" s="164">
        <f t="shared" si="22"/>
        <v>350860</v>
      </c>
      <c r="R68" s="165">
        <f t="shared" si="41"/>
        <v>1000</v>
      </c>
      <c r="S68" s="164">
        <f t="shared" si="23"/>
        <v>409780</v>
      </c>
      <c r="T68" s="165">
        <f t="shared" si="42"/>
        <v>1090</v>
      </c>
      <c r="U68" s="167" t="str">
        <f t="shared" si="24"/>
        <v/>
      </c>
      <c r="V68" s="167" t="str">
        <f t="shared" si="25"/>
        <v/>
      </c>
      <c r="W68" s="164" t="str">
        <f t="shared" si="26"/>
        <v/>
      </c>
      <c r="X68" s="165" t="str">
        <f t="shared" si="27"/>
        <v/>
      </c>
      <c r="Y68" s="164" t="str">
        <f t="shared" si="28"/>
        <v/>
      </c>
      <c r="Z68" s="165" t="str">
        <f t="shared" si="29"/>
        <v/>
      </c>
    </row>
    <row r="69" spans="1:27" ht="15" customHeight="1">
      <c r="A69" s="31">
        <v>64</v>
      </c>
      <c r="B69" s="173">
        <v>58</v>
      </c>
      <c r="C69" s="166" t="str">
        <f t="shared" si="15"/>
        <v/>
      </c>
      <c r="D69" s="166" t="str">
        <f t="shared" si="34"/>
        <v/>
      </c>
      <c r="E69" s="166" t="str">
        <f t="shared" si="16"/>
        <v/>
      </c>
      <c r="F69" s="166" t="str">
        <f t="shared" si="35"/>
        <v/>
      </c>
      <c r="G69" s="166" t="str">
        <f t="shared" si="17"/>
        <v/>
      </c>
      <c r="H69" s="166" t="str">
        <f t="shared" si="36"/>
        <v/>
      </c>
      <c r="I69" s="166" t="str">
        <f t="shared" si="18"/>
        <v/>
      </c>
      <c r="J69" s="166" t="str">
        <f t="shared" si="37"/>
        <v/>
      </c>
      <c r="K69" s="166" t="str">
        <f t="shared" si="19"/>
        <v/>
      </c>
      <c r="L69" s="166" t="str">
        <f t="shared" si="38"/>
        <v/>
      </c>
      <c r="M69" s="167">
        <f t="shared" si="20"/>
        <v>262400</v>
      </c>
      <c r="N69" s="167">
        <f t="shared" si="39"/>
        <v>920</v>
      </c>
      <c r="O69" s="167">
        <f t="shared" si="21"/>
        <v>304860</v>
      </c>
      <c r="P69" s="167">
        <f t="shared" si="40"/>
        <v>1000</v>
      </c>
      <c r="Q69" s="164">
        <f t="shared" si="22"/>
        <v>351860</v>
      </c>
      <c r="R69" s="165">
        <f t="shared" si="41"/>
        <v>1000</v>
      </c>
      <c r="S69" s="164">
        <f t="shared" si="23"/>
        <v>410870</v>
      </c>
      <c r="T69" s="165">
        <f t="shared" si="42"/>
        <v>1090</v>
      </c>
      <c r="U69" s="167" t="str">
        <f t="shared" si="24"/>
        <v/>
      </c>
      <c r="V69" s="167" t="str">
        <f t="shared" si="25"/>
        <v/>
      </c>
      <c r="W69" s="164" t="str">
        <f t="shared" si="26"/>
        <v/>
      </c>
      <c r="X69" s="165" t="str">
        <f t="shared" si="27"/>
        <v/>
      </c>
      <c r="Y69" s="164" t="str">
        <f t="shared" si="28"/>
        <v/>
      </c>
      <c r="Z69" s="165" t="str">
        <f t="shared" si="29"/>
        <v/>
      </c>
    </row>
    <row r="70" spans="1:27" ht="15" customHeight="1">
      <c r="A70" s="31">
        <v>65</v>
      </c>
      <c r="B70" s="173">
        <v>59</v>
      </c>
      <c r="C70" s="166" t="str">
        <f t="shared" si="15"/>
        <v/>
      </c>
      <c r="D70" s="166" t="str">
        <f t="shared" si="34"/>
        <v/>
      </c>
      <c r="E70" s="166" t="str">
        <f t="shared" si="16"/>
        <v/>
      </c>
      <c r="F70" s="166" t="str">
        <f t="shared" si="35"/>
        <v/>
      </c>
      <c r="G70" s="166" t="str">
        <f t="shared" si="17"/>
        <v/>
      </c>
      <c r="H70" s="166" t="str">
        <f t="shared" si="36"/>
        <v/>
      </c>
      <c r="I70" s="166" t="str">
        <f t="shared" si="18"/>
        <v/>
      </c>
      <c r="J70" s="166" t="str">
        <f t="shared" si="37"/>
        <v/>
      </c>
      <c r="K70" s="166" t="str">
        <f t="shared" si="19"/>
        <v/>
      </c>
      <c r="L70" s="166" t="str">
        <f t="shared" si="38"/>
        <v/>
      </c>
      <c r="M70" s="167">
        <f t="shared" si="20"/>
        <v>263320</v>
      </c>
      <c r="N70" s="167">
        <f t="shared" si="39"/>
        <v>920</v>
      </c>
      <c r="O70" s="167">
        <f t="shared" si="21"/>
        <v>305860</v>
      </c>
      <c r="P70" s="167">
        <f t="shared" si="40"/>
        <v>1000</v>
      </c>
      <c r="Q70" s="164">
        <f t="shared" si="22"/>
        <v>352860</v>
      </c>
      <c r="R70" s="165">
        <f t="shared" si="41"/>
        <v>1000</v>
      </c>
      <c r="S70" s="164">
        <f t="shared" si="23"/>
        <v>411960</v>
      </c>
      <c r="T70" s="165">
        <f t="shared" si="42"/>
        <v>1090</v>
      </c>
      <c r="U70" s="167" t="str">
        <f t="shared" si="24"/>
        <v/>
      </c>
      <c r="V70" s="167" t="str">
        <f t="shared" si="25"/>
        <v/>
      </c>
      <c r="W70" s="164" t="str">
        <f t="shared" si="26"/>
        <v/>
      </c>
      <c r="X70" s="165" t="str">
        <f t="shared" si="27"/>
        <v/>
      </c>
      <c r="Y70" s="164" t="str">
        <f t="shared" si="28"/>
        <v/>
      </c>
      <c r="Z70" s="165" t="str">
        <f t="shared" si="29"/>
        <v/>
      </c>
    </row>
    <row r="71" spans="1:27" ht="15" customHeight="1">
      <c r="A71" s="31">
        <v>66</v>
      </c>
      <c r="B71" s="173">
        <v>60</v>
      </c>
      <c r="C71" s="166" t="str">
        <f t="shared" si="15"/>
        <v/>
      </c>
      <c r="D71" s="166" t="str">
        <f t="shared" si="34"/>
        <v/>
      </c>
      <c r="E71" s="166" t="str">
        <f t="shared" si="16"/>
        <v/>
      </c>
      <c r="F71" s="166" t="str">
        <f t="shared" si="35"/>
        <v/>
      </c>
      <c r="G71" s="166" t="str">
        <f t="shared" si="17"/>
        <v/>
      </c>
      <c r="H71" s="166" t="str">
        <f t="shared" si="36"/>
        <v/>
      </c>
      <c r="I71" s="166" t="str">
        <f t="shared" si="18"/>
        <v/>
      </c>
      <c r="J71" s="166" t="str">
        <f t="shared" si="37"/>
        <v/>
      </c>
      <c r="K71" s="166" t="str">
        <f t="shared" si="19"/>
        <v/>
      </c>
      <c r="L71" s="166" t="str">
        <f t="shared" si="38"/>
        <v/>
      </c>
      <c r="M71" s="167">
        <f t="shared" si="20"/>
        <v>264240</v>
      </c>
      <c r="N71" s="167">
        <f t="shared" si="39"/>
        <v>920</v>
      </c>
      <c r="O71" s="167">
        <f t="shared" si="21"/>
        <v>306860</v>
      </c>
      <c r="P71" s="167">
        <f t="shared" si="40"/>
        <v>1000</v>
      </c>
      <c r="Q71" s="164">
        <f t="shared" si="22"/>
        <v>353860</v>
      </c>
      <c r="R71" s="165">
        <f t="shared" si="41"/>
        <v>1000</v>
      </c>
      <c r="S71" s="164">
        <f t="shared" si="23"/>
        <v>413050</v>
      </c>
      <c r="T71" s="165">
        <f t="shared" si="42"/>
        <v>1090</v>
      </c>
      <c r="U71" s="167" t="str">
        <f t="shared" si="24"/>
        <v/>
      </c>
      <c r="V71" s="167" t="str">
        <f t="shared" si="25"/>
        <v/>
      </c>
      <c r="W71" s="164" t="str">
        <f t="shared" si="26"/>
        <v/>
      </c>
      <c r="X71" s="165" t="str">
        <f t="shared" si="27"/>
        <v/>
      </c>
      <c r="Y71" s="164" t="str">
        <f t="shared" si="28"/>
        <v/>
      </c>
      <c r="Z71" s="165" t="str">
        <f t="shared" si="29"/>
        <v/>
      </c>
    </row>
    <row r="72" spans="1:27" ht="15" customHeight="1">
      <c r="A72" s="31">
        <v>67</v>
      </c>
      <c r="B72" s="173">
        <v>61</v>
      </c>
      <c r="C72" s="166" t="str">
        <f t="shared" ref="C72:C135" si="43">IF(D72="","",C71+D72)</f>
        <v/>
      </c>
      <c r="D72" s="166" t="str">
        <f t="shared" si="34"/>
        <v/>
      </c>
      <c r="E72" s="166" t="str">
        <f t="shared" ref="E72:E135" si="44">IF(F72="","",E71+F72)</f>
        <v/>
      </c>
      <c r="F72" s="166" t="str">
        <f t="shared" si="35"/>
        <v/>
      </c>
      <c r="G72" s="166" t="str">
        <f t="shared" ref="G72:G135" si="45">IF(H72="","",G71+H72)</f>
        <v/>
      </c>
      <c r="H72" s="166" t="str">
        <f t="shared" si="36"/>
        <v/>
      </c>
      <c r="I72" s="166" t="str">
        <f t="shared" ref="I72:I135" si="46">IF(J72="","",I71+J72)</f>
        <v/>
      </c>
      <c r="J72" s="166" t="str">
        <f t="shared" si="37"/>
        <v/>
      </c>
      <c r="K72" s="166" t="str">
        <f t="shared" ref="K72:K135" si="47">IF(L72="","",K71+L72)</f>
        <v/>
      </c>
      <c r="L72" s="166" t="str">
        <f t="shared" si="38"/>
        <v/>
      </c>
      <c r="M72" s="167">
        <f t="shared" ref="M72:M135" si="48">IF(N72="","",M71+N72)</f>
        <v>265160</v>
      </c>
      <c r="N72" s="167">
        <f t="shared" si="39"/>
        <v>920</v>
      </c>
      <c r="O72" s="167">
        <f t="shared" ref="O72:O135" si="49">IF(P72="","",O71+P72)</f>
        <v>307860</v>
      </c>
      <c r="P72" s="167">
        <f t="shared" si="40"/>
        <v>1000</v>
      </c>
      <c r="Q72" s="164">
        <f t="shared" ref="Q72:Q135" si="50">IF(R72="","",Q71+R72)</f>
        <v>354860</v>
      </c>
      <c r="R72" s="165">
        <f t="shared" si="41"/>
        <v>1000</v>
      </c>
      <c r="S72" s="164">
        <f t="shared" ref="S72:S135" si="51">IF(T72="","",S71+T72)</f>
        <v>414140</v>
      </c>
      <c r="T72" s="165">
        <f t="shared" si="42"/>
        <v>1090</v>
      </c>
      <c r="U72" s="167" t="str">
        <f t="shared" si="24"/>
        <v/>
      </c>
      <c r="V72" s="167" t="str">
        <f t="shared" si="25"/>
        <v/>
      </c>
      <c r="W72" s="164" t="str">
        <f t="shared" si="26"/>
        <v/>
      </c>
      <c r="X72" s="165" t="str">
        <f t="shared" si="27"/>
        <v/>
      </c>
      <c r="Y72" s="164" t="str">
        <f t="shared" si="28"/>
        <v/>
      </c>
      <c r="Z72" s="165" t="str">
        <f t="shared" si="29"/>
        <v/>
      </c>
      <c r="AA72" s="5" t="str">
        <f>IF($B72&lt;=$AF$16*$AB$23,$S$10,IF($B72&lt;=$AJ$16*$AB$23,$S$10*(1-$AE$23),""))</f>
        <v/>
      </c>
    </row>
    <row r="73" spans="1:27" ht="15" customHeight="1">
      <c r="A73" s="31">
        <v>68</v>
      </c>
      <c r="B73" s="173">
        <v>62</v>
      </c>
      <c r="C73" s="166" t="str">
        <f t="shared" si="43"/>
        <v/>
      </c>
      <c r="D73" s="166" t="str">
        <f t="shared" si="34"/>
        <v/>
      </c>
      <c r="E73" s="166" t="str">
        <f t="shared" si="44"/>
        <v/>
      </c>
      <c r="F73" s="166" t="str">
        <f t="shared" si="35"/>
        <v/>
      </c>
      <c r="G73" s="166" t="str">
        <f t="shared" si="45"/>
        <v/>
      </c>
      <c r="H73" s="166" t="str">
        <f t="shared" si="36"/>
        <v/>
      </c>
      <c r="I73" s="166" t="str">
        <f t="shared" si="46"/>
        <v/>
      </c>
      <c r="J73" s="166" t="str">
        <f t="shared" si="37"/>
        <v/>
      </c>
      <c r="K73" s="166" t="str">
        <f t="shared" si="47"/>
        <v/>
      </c>
      <c r="L73" s="166" t="str">
        <f t="shared" si="38"/>
        <v/>
      </c>
      <c r="M73" s="167" t="str">
        <f t="shared" si="48"/>
        <v/>
      </c>
      <c r="N73" s="167" t="str">
        <f t="shared" si="39"/>
        <v/>
      </c>
      <c r="O73" s="167" t="str">
        <f t="shared" si="49"/>
        <v/>
      </c>
      <c r="P73" s="167" t="str">
        <f t="shared" si="40"/>
        <v/>
      </c>
      <c r="Q73" s="164" t="str">
        <f t="shared" si="50"/>
        <v/>
      </c>
      <c r="R73" s="165" t="str">
        <f t="shared" si="41"/>
        <v/>
      </c>
      <c r="S73" s="164" t="str">
        <f t="shared" si="51"/>
        <v/>
      </c>
      <c r="T73" s="165" t="str">
        <f t="shared" si="42"/>
        <v/>
      </c>
      <c r="U73" s="167" t="str">
        <f t="shared" si="24"/>
        <v/>
      </c>
      <c r="V73" s="167" t="str">
        <f t="shared" si="25"/>
        <v/>
      </c>
      <c r="W73" s="164" t="str">
        <f t="shared" si="26"/>
        <v/>
      </c>
      <c r="X73" s="165" t="str">
        <f t="shared" si="27"/>
        <v/>
      </c>
      <c r="Y73" s="164" t="str">
        <f t="shared" si="28"/>
        <v/>
      </c>
      <c r="Z73" s="165" t="str">
        <f t="shared" si="29"/>
        <v/>
      </c>
    </row>
    <row r="74" spans="1:27" ht="15" customHeight="1">
      <c r="A74" s="31">
        <v>69</v>
      </c>
      <c r="B74" s="173">
        <v>63</v>
      </c>
      <c r="C74" s="166" t="str">
        <f t="shared" si="43"/>
        <v/>
      </c>
      <c r="D74" s="166" t="str">
        <f t="shared" si="34"/>
        <v/>
      </c>
      <c r="E74" s="166" t="str">
        <f t="shared" si="44"/>
        <v/>
      </c>
      <c r="F74" s="166" t="str">
        <f t="shared" si="35"/>
        <v/>
      </c>
      <c r="G74" s="166" t="str">
        <f t="shared" si="45"/>
        <v/>
      </c>
      <c r="H74" s="166" t="str">
        <f t="shared" si="36"/>
        <v/>
      </c>
      <c r="I74" s="166" t="str">
        <f t="shared" si="46"/>
        <v/>
      </c>
      <c r="J74" s="166" t="str">
        <f t="shared" si="37"/>
        <v/>
      </c>
      <c r="K74" s="166" t="str">
        <f t="shared" si="47"/>
        <v/>
      </c>
      <c r="L74" s="166" t="str">
        <f t="shared" si="38"/>
        <v/>
      </c>
      <c r="M74" s="167" t="str">
        <f t="shared" si="48"/>
        <v/>
      </c>
      <c r="N74" s="167" t="str">
        <f t="shared" si="39"/>
        <v/>
      </c>
      <c r="O74" s="167" t="str">
        <f t="shared" si="49"/>
        <v/>
      </c>
      <c r="P74" s="167" t="str">
        <f t="shared" si="40"/>
        <v/>
      </c>
      <c r="Q74" s="164" t="str">
        <f t="shared" si="50"/>
        <v/>
      </c>
      <c r="R74" s="165" t="str">
        <f t="shared" si="41"/>
        <v/>
      </c>
      <c r="S74" s="164" t="str">
        <f t="shared" si="51"/>
        <v/>
      </c>
      <c r="T74" s="165" t="str">
        <f t="shared" si="42"/>
        <v/>
      </c>
      <c r="U74" s="167" t="str">
        <f t="shared" si="24"/>
        <v/>
      </c>
      <c r="V74" s="167" t="str">
        <f t="shared" si="25"/>
        <v/>
      </c>
      <c r="W74" s="164" t="str">
        <f t="shared" si="26"/>
        <v/>
      </c>
      <c r="X74" s="165" t="str">
        <f t="shared" si="27"/>
        <v/>
      </c>
      <c r="Y74" s="164" t="str">
        <f t="shared" si="28"/>
        <v/>
      </c>
      <c r="Z74" s="165" t="str">
        <f t="shared" si="29"/>
        <v/>
      </c>
    </row>
    <row r="75" spans="1:27" ht="15" customHeight="1">
      <c r="A75" s="31">
        <v>70</v>
      </c>
      <c r="B75" s="173">
        <v>64</v>
      </c>
      <c r="C75" s="166" t="str">
        <f t="shared" si="43"/>
        <v/>
      </c>
      <c r="D75" s="166" t="str">
        <f t="shared" si="34"/>
        <v/>
      </c>
      <c r="E75" s="166" t="str">
        <f t="shared" si="44"/>
        <v/>
      </c>
      <c r="F75" s="166" t="str">
        <f t="shared" si="35"/>
        <v/>
      </c>
      <c r="G75" s="166" t="str">
        <f t="shared" si="45"/>
        <v/>
      </c>
      <c r="H75" s="166" t="str">
        <f t="shared" si="36"/>
        <v/>
      </c>
      <c r="I75" s="166" t="str">
        <f t="shared" si="46"/>
        <v/>
      </c>
      <c r="J75" s="166" t="str">
        <f t="shared" si="37"/>
        <v/>
      </c>
      <c r="K75" s="166" t="str">
        <f t="shared" si="47"/>
        <v/>
      </c>
      <c r="L75" s="166" t="str">
        <f t="shared" si="38"/>
        <v/>
      </c>
      <c r="M75" s="167" t="str">
        <f t="shared" si="48"/>
        <v/>
      </c>
      <c r="N75" s="167" t="str">
        <f t="shared" si="39"/>
        <v/>
      </c>
      <c r="O75" s="167" t="str">
        <f t="shared" si="49"/>
        <v/>
      </c>
      <c r="P75" s="167" t="str">
        <f t="shared" si="40"/>
        <v/>
      </c>
      <c r="Q75" s="164" t="str">
        <f t="shared" si="50"/>
        <v/>
      </c>
      <c r="R75" s="165" t="str">
        <f t="shared" si="41"/>
        <v/>
      </c>
      <c r="S75" s="164" t="str">
        <f t="shared" si="51"/>
        <v/>
      </c>
      <c r="T75" s="165" t="str">
        <f t="shared" si="42"/>
        <v/>
      </c>
      <c r="U75" s="167" t="str">
        <f t="shared" si="24"/>
        <v/>
      </c>
      <c r="V75" s="167" t="str">
        <f t="shared" si="25"/>
        <v/>
      </c>
      <c r="W75" s="164" t="str">
        <f t="shared" si="26"/>
        <v/>
      </c>
      <c r="X75" s="165" t="str">
        <f t="shared" si="27"/>
        <v/>
      </c>
      <c r="Y75" s="164" t="str">
        <f t="shared" si="28"/>
        <v/>
      </c>
      <c r="Z75" s="165" t="str">
        <f t="shared" si="29"/>
        <v/>
      </c>
    </row>
    <row r="76" spans="1:27" ht="15" customHeight="1">
      <c r="A76" s="31">
        <v>71</v>
      </c>
      <c r="B76" s="173">
        <v>65</v>
      </c>
      <c r="C76" s="166" t="str">
        <f t="shared" si="43"/>
        <v/>
      </c>
      <c r="D76" s="166" t="str">
        <f t="shared" si="34"/>
        <v/>
      </c>
      <c r="E76" s="166" t="str">
        <f t="shared" si="44"/>
        <v/>
      </c>
      <c r="F76" s="166" t="str">
        <f t="shared" si="35"/>
        <v/>
      </c>
      <c r="G76" s="166" t="str">
        <f t="shared" si="45"/>
        <v/>
      </c>
      <c r="H76" s="166" t="str">
        <f t="shared" si="36"/>
        <v/>
      </c>
      <c r="I76" s="166" t="str">
        <f t="shared" si="46"/>
        <v/>
      </c>
      <c r="J76" s="166" t="str">
        <f t="shared" si="37"/>
        <v/>
      </c>
      <c r="K76" s="166" t="str">
        <f t="shared" si="47"/>
        <v/>
      </c>
      <c r="L76" s="166" t="str">
        <f t="shared" si="38"/>
        <v/>
      </c>
      <c r="M76" s="167" t="str">
        <f t="shared" si="48"/>
        <v/>
      </c>
      <c r="N76" s="167" t="str">
        <f t="shared" si="39"/>
        <v/>
      </c>
      <c r="O76" s="167" t="str">
        <f t="shared" si="49"/>
        <v/>
      </c>
      <c r="P76" s="167" t="str">
        <f t="shared" si="40"/>
        <v/>
      </c>
      <c r="Q76" s="164" t="str">
        <f t="shared" si="50"/>
        <v/>
      </c>
      <c r="R76" s="165" t="str">
        <f t="shared" si="41"/>
        <v/>
      </c>
      <c r="S76" s="164" t="str">
        <f t="shared" si="51"/>
        <v/>
      </c>
      <c r="T76" s="165" t="str">
        <f t="shared" si="42"/>
        <v/>
      </c>
      <c r="U76" s="167" t="str">
        <f t="shared" si="24"/>
        <v/>
      </c>
      <c r="V76" s="167" t="str">
        <f t="shared" si="25"/>
        <v/>
      </c>
      <c r="W76" s="164" t="str">
        <f t="shared" si="26"/>
        <v/>
      </c>
      <c r="X76" s="165" t="str">
        <f t="shared" si="27"/>
        <v/>
      </c>
      <c r="Y76" s="164" t="str">
        <f t="shared" si="28"/>
        <v/>
      </c>
      <c r="Z76" s="165" t="str">
        <f t="shared" si="29"/>
        <v/>
      </c>
    </row>
    <row r="77" spans="1:27" ht="15" customHeight="1">
      <c r="A77" s="31">
        <v>72</v>
      </c>
      <c r="B77" s="173">
        <v>66</v>
      </c>
      <c r="C77" s="166" t="str">
        <f t="shared" si="43"/>
        <v/>
      </c>
      <c r="D77" s="166" t="str">
        <f t="shared" ref="D77:D108" si="52">IF($B76&lt;=$AF$8*$AB$23,$C$10,IF($B76&lt;=$AJ$8*$AB$23,$C$11,""))</f>
        <v/>
      </c>
      <c r="E77" s="166" t="str">
        <f t="shared" si="44"/>
        <v/>
      </c>
      <c r="F77" s="166" t="str">
        <f t="shared" ref="F77:F108" si="53">IF($B76&lt;=$AF$9*$AB$23,$E$10,IF($B76&lt;=$AJ$9*$AB$23,$E$11,""))</f>
        <v/>
      </c>
      <c r="G77" s="166" t="str">
        <f t="shared" si="45"/>
        <v/>
      </c>
      <c r="H77" s="166" t="str">
        <f t="shared" ref="H77:H108" si="54">IF($B76&lt;=$AF$10*$AB$23,$G$10,IF($B76&lt;=$AJ$10*$AB$23,$G$11,""))</f>
        <v/>
      </c>
      <c r="I77" s="166" t="str">
        <f t="shared" si="46"/>
        <v/>
      </c>
      <c r="J77" s="166" t="str">
        <f t="shared" ref="J77:J108" si="55">IF($B76&lt;=$AF$11*$AB$23,$I$10,IF($B76&lt;=$AJ$11*$AB$23,$I$11,""))</f>
        <v/>
      </c>
      <c r="K77" s="166" t="str">
        <f t="shared" si="47"/>
        <v/>
      </c>
      <c r="L77" s="166" t="str">
        <f t="shared" ref="L77:L108" si="56">IF($B76&lt;=$AF$12*$AB$23,$K$10,IF($B76&lt;=$AJ$12*$AB$23,$K$11,""))</f>
        <v/>
      </c>
      <c r="M77" s="167" t="str">
        <f t="shared" si="48"/>
        <v/>
      </c>
      <c r="N77" s="167" t="str">
        <f t="shared" ref="N77:N108" si="57">IF($B76&lt;=$AF$13*$AB$23,$M$10,IF($B76&lt;=$AJ$13*$AB$23,$M$11,""))</f>
        <v/>
      </c>
      <c r="O77" s="167" t="str">
        <f t="shared" si="49"/>
        <v/>
      </c>
      <c r="P77" s="167" t="str">
        <f t="shared" ref="P77:P108" si="58">IF($B76&lt;=$AF$14*$AB$23,$O$10,IF($B76&lt;=$AJ$14*$AB$23,$O$11,""))</f>
        <v/>
      </c>
      <c r="Q77" s="164" t="str">
        <f t="shared" si="50"/>
        <v/>
      </c>
      <c r="R77" s="165" t="str">
        <f t="shared" ref="R77:R108" si="59">IF($B76&lt;=$AF$15*$AB$23,$Q$10,IF($B76&lt;=$AJ$15*$AB$23,$Q$11,""))</f>
        <v/>
      </c>
      <c r="S77" s="164" t="str">
        <f t="shared" si="51"/>
        <v/>
      </c>
      <c r="T77" s="165" t="str">
        <f t="shared" ref="T77:T108" si="60">IF($B76&lt;=$AF$16*$AB$23,$S$10,IF($B76&lt;=$AJ$16*$AB$23,$S$11,""))</f>
        <v/>
      </c>
      <c r="U77" s="167" t="str">
        <f t="shared" si="24"/>
        <v/>
      </c>
      <c r="V77" s="167" t="str">
        <f t="shared" si="25"/>
        <v/>
      </c>
      <c r="W77" s="164" t="str">
        <f t="shared" si="26"/>
        <v/>
      </c>
      <c r="X77" s="165" t="str">
        <f t="shared" si="27"/>
        <v/>
      </c>
      <c r="Y77" s="164" t="str">
        <f t="shared" si="28"/>
        <v/>
      </c>
      <c r="Z77" s="165" t="str">
        <f t="shared" si="29"/>
        <v/>
      </c>
    </row>
    <row r="78" spans="1:27" ht="15" customHeight="1">
      <c r="A78" s="31">
        <v>73</v>
      </c>
      <c r="B78" s="173">
        <v>67</v>
      </c>
      <c r="C78" s="166" t="str">
        <f t="shared" si="43"/>
        <v/>
      </c>
      <c r="D78" s="166" t="str">
        <f t="shared" si="52"/>
        <v/>
      </c>
      <c r="E78" s="166" t="str">
        <f t="shared" si="44"/>
        <v/>
      </c>
      <c r="F78" s="166" t="str">
        <f t="shared" si="53"/>
        <v/>
      </c>
      <c r="G78" s="166" t="str">
        <f t="shared" si="45"/>
        <v/>
      </c>
      <c r="H78" s="166" t="str">
        <f t="shared" si="54"/>
        <v/>
      </c>
      <c r="I78" s="166" t="str">
        <f t="shared" si="46"/>
        <v/>
      </c>
      <c r="J78" s="166" t="str">
        <f t="shared" si="55"/>
        <v/>
      </c>
      <c r="K78" s="166" t="str">
        <f t="shared" si="47"/>
        <v/>
      </c>
      <c r="L78" s="166" t="str">
        <f t="shared" si="56"/>
        <v/>
      </c>
      <c r="M78" s="167" t="str">
        <f t="shared" si="48"/>
        <v/>
      </c>
      <c r="N78" s="167" t="str">
        <f t="shared" si="57"/>
        <v/>
      </c>
      <c r="O78" s="167" t="str">
        <f t="shared" si="49"/>
        <v/>
      </c>
      <c r="P78" s="167" t="str">
        <f t="shared" si="58"/>
        <v/>
      </c>
      <c r="Q78" s="164" t="str">
        <f t="shared" si="50"/>
        <v/>
      </c>
      <c r="R78" s="165" t="str">
        <f t="shared" si="59"/>
        <v/>
      </c>
      <c r="S78" s="164" t="str">
        <f t="shared" si="51"/>
        <v/>
      </c>
      <c r="T78" s="165" t="str">
        <f t="shared" si="60"/>
        <v/>
      </c>
      <c r="U78" s="167" t="str">
        <f t="shared" ref="U78:U141" si="61">IF(V78="","",U77+V78)</f>
        <v/>
      </c>
      <c r="V78" s="167" t="str">
        <f t="shared" ref="V78:V141" si="62">IF($B77&lt;=$AF$17*$AB$23,$U$10,IF($B77&lt;=$AJ$17*$AB$23,$U$11,""))</f>
        <v/>
      </c>
      <c r="W78" s="164" t="str">
        <f t="shared" ref="W78:W141" si="63">IF(X78="","",W77+X78)</f>
        <v/>
      </c>
      <c r="X78" s="165" t="str">
        <f t="shared" ref="X78:X141" si="64">IF($B77&lt;=$AF$18*$AB$23,$W$10,IF($B77&lt;=$AJ$18*$AB$23,$W$11,""))</f>
        <v/>
      </c>
      <c r="Y78" s="164" t="str">
        <f t="shared" ref="Y78:Y141" si="65">IF(Z78="","",Y77+Z78)</f>
        <v/>
      </c>
      <c r="Z78" s="165" t="str">
        <f t="shared" ref="Z78:Z141" si="66">IF($B77&lt;=$AF$19*$AB$23,$Y$10,IF($B77&lt;=$AJ$19*$AB$23,$Y$11,""))</f>
        <v/>
      </c>
    </row>
    <row r="79" spans="1:27" ht="15" customHeight="1">
      <c r="A79" s="31">
        <v>74</v>
      </c>
      <c r="B79" s="173">
        <v>68</v>
      </c>
      <c r="C79" s="166" t="str">
        <f t="shared" si="43"/>
        <v/>
      </c>
      <c r="D79" s="166" t="str">
        <f t="shared" si="52"/>
        <v/>
      </c>
      <c r="E79" s="166" t="str">
        <f t="shared" si="44"/>
        <v/>
      </c>
      <c r="F79" s="166" t="str">
        <f t="shared" si="53"/>
        <v/>
      </c>
      <c r="G79" s="166" t="str">
        <f t="shared" si="45"/>
        <v/>
      </c>
      <c r="H79" s="166" t="str">
        <f t="shared" si="54"/>
        <v/>
      </c>
      <c r="I79" s="166" t="str">
        <f t="shared" si="46"/>
        <v/>
      </c>
      <c r="J79" s="166" t="str">
        <f t="shared" si="55"/>
        <v/>
      </c>
      <c r="K79" s="166" t="str">
        <f t="shared" si="47"/>
        <v/>
      </c>
      <c r="L79" s="166" t="str">
        <f t="shared" si="56"/>
        <v/>
      </c>
      <c r="M79" s="167" t="str">
        <f t="shared" si="48"/>
        <v/>
      </c>
      <c r="N79" s="167" t="str">
        <f t="shared" si="57"/>
        <v/>
      </c>
      <c r="O79" s="167" t="str">
        <f t="shared" si="49"/>
        <v/>
      </c>
      <c r="P79" s="167" t="str">
        <f t="shared" si="58"/>
        <v/>
      </c>
      <c r="Q79" s="164" t="str">
        <f t="shared" si="50"/>
        <v/>
      </c>
      <c r="R79" s="165" t="str">
        <f t="shared" si="59"/>
        <v/>
      </c>
      <c r="S79" s="164" t="str">
        <f t="shared" si="51"/>
        <v/>
      </c>
      <c r="T79" s="165" t="str">
        <f t="shared" si="60"/>
        <v/>
      </c>
      <c r="U79" s="167" t="str">
        <f t="shared" si="61"/>
        <v/>
      </c>
      <c r="V79" s="167" t="str">
        <f t="shared" si="62"/>
        <v/>
      </c>
      <c r="W79" s="164" t="str">
        <f t="shared" si="63"/>
        <v/>
      </c>
      <c r="X79" s="165" t="str">
        <f t="shared" si="64"/>
        <v/>
      </c>
      <c r="Y79" s="164" t="str">
        <f t="shared" si="65"/>
        <v/>
      </c>
      <c r="Z79" s="165" t="str">
        <f t="shared" si="66"/>
        <v/>
      </c>
    </row>
    <row r="80" spans="1:27" ht="15" customHeight="1">
      <c r="A80" s="31">
        <v>75</v>
      </c>
      <c r="B80" s="173">
        <v>69</v>
      </c>
      <c r="C80" s="166" t="str">
        <f t="shared" si="43"/>
        <v/>
      </c>
      <c r="D80" s="166" t="str">
        <f t="shared" si="52"/>
        <v/>
      </c>
      <c r="E80" s="166" t="str">
        <f t="shared" si="44"/>
        <v/>
      </c>
      <c r="F80" s="166" t="str">
        <f t="shared" si="53"/>
        <v/>
      </c>
      <c r="G80" s="166" t="str">
        <f t="shared" si="45"/>
        <v/>
      </c>
      <c r="H80" s="166" t="str">
        <f t="shared" si="54"/>
        <v/>
      </c>
      <c r="I80" s="166" t="str">
        <f t="shared" si="46"/>
        <v/>
      </c>
      <c r="J80" s="166" t="str">
        <f t="shared" si="55"/>
        <v/>
      </c>
      <c r="K80" s="166" t="str">
        <f t="shared" si="47"/>
        <v/>
      </c>
      <c r="L80" s="166" t="str">
        <f t="shared" si="56"/>
        <v/>
      </c>
      <c r="M80" s="167" t="str">
        <f t="shared" si="48"/>
        <v/>
      </c>
      <c r="N80" s="167" t="str">
        <f t="shared" si="57"/>
        <v/>
      </c>
      <c r="O80" s="167" t="str">
        <f t="shared" si="49"/>
        <v/>
      </c>
      <c r="P80" s="167" t="str">
        <f t="shared" si="58"/>
        <v/>
      </c>
      <c r="Q80" s="164" t="str">
        <f t="shared" si="50"/>
        <v/>
      </c>
      <c r="R80" s="165" t="str">
        <f t="shared" si="59"/>
        <v/>
      </c>
      <c r="S80" s="164" t="str">
        <f t="shared" si="51"/>
        <v/>
      </c>
      <c r="T80" s="165" t="str">
        <f t="shared" si="60"/>
        <v/>
      </c>
      <c r="U80" s="167" t="str">
        <f t="shared" si="61"/>
        <v/>
      </c>
      <c r="V80" s="167" t="str">
        <f t="shared" si="62"/>
        <v/>
      </c>
      <c r="W80" s="164" t="str">
        <f t="shared" si="63"/>
        <v/>
      </c>
      <c r="X80" s="165" t="str">
        <f t="shared" si="64"/>
        <v/>
      </c>
      <c r="Y80" s="164" t="str">
        <f t="shared" si="65"/>
        <v/>
      </c>
      <c r="Z80" s="165" t="str">
        <f t="shared" si="66"/>
        <v/>
      </c>
    </row>
    <row r="81" spans="1:26" ht="15" customHeight="1">
      <c r="A81" s="31">
        <v>76</v>
      </c>
      <c r="B81" s="173">
        <v>70</v>
      </c>
      <c r="C81" s="166" t="str">
        <f t="shared" si="43"/>
        <v/>
      </c>
      <c r="D81" s="166" t="str">
        <f t="shared" si="52"/>
        <v/>
      </c>
      <c r="E81" s="166" t="str">
        <f t="shared" si="44"/>
        <v/>
      </c>
      <c r="F81" s="166" t="str">
        <f t="shared" si="53"/>
        <v/>
      </c>
      <c r="G81" s="166" t="str">
        <f t="shared" si="45"/>
        <v/>
      </c>
      <c r="H81" s="166" t="str">
        <f t="shared" si="54"/>
        <v/>
      </c>
      <c r="I81" s="166" t="str">
        <f t="shared" si="46"/>
        <v/>
      </c>
      <c r="J81" s="166" t="str">
        <f t="shared" si="55"/>
        <v/>
      </c>
      <c r="K81" s="166" t="str">
        <f t="shared" si="47"/>
        <v/>
      </c>
      <c r="L81" s="166" t="str">
        <f t="shared" si="56"/>
        <v/>
      </c>
      <c r="M81" s="167" t="str">
        <f t="shared" si="48"/>
        <v/>
      </c>
      <c r="N81" s="167" t="str">
        <f t="shared" si="57"/>
        <v/>
      </c>
      <c r="O81" s="167" t="str">
        <f t="shared" si="49"/>
        <v/>
      </c>
      <c r="P81" s="167" t="str">
        <f t="shared" si="58"/>
        <v/>
      </c>
      <c r="Q81" s="164" t="str">
        <f t="shared" si="50"/>
        <v/>
      </c>
      <c r="R81" s="165" t="str">
        <f t="shared" si="59"/>
        <v/>
      </c>
      <c r="S81" s="164" t="str">
        <f t="shared" si="51"/>
        <v/>
      </c>
      <c r="T81" s="165" t="str">
        <f t="shared" si="60"/>
        <v/>
      </c>
      <c r="U81" s="167" t="str">
        <f t="shared" si="61"/>
        <v/>
      </c>
      <c r="V81" s="167" t="str">
        <f t="shared" si="62"/>
        <v/>
      </c>
      <c r="W81" s="164" t="str">
        <f t="shared" si="63"/>
        <v/>
      </c>
      <c r="X81" s="165" t="str">
        <f t="shared" si="64"/>
        <v/>
      </c>
      <c r="Y81" s="164" t="str">
        <f t="shared" si="65"/>
        <v/>
      </c>
      <c r="Z81" s="165" t="str">
        <f t="shared" si="66"/>
        <v/>
      </c>
    </row>
    <row r="82" spans="1:26" ht="15" customHeight="1">
      <c r="A82" s="31">
        <v>77</v>
      </c>
      <c r="B82" s="173">
        <v>71</v>
      </c>
      <c r="C82" s="166" t="str">
        <f t="shared" si="43"/>
        <v/>
      </c>
      <c r="D82" s="166" t="str">
        <f t="shared" si="52"/>
        <v/>
      </c>
      <c r="E82" s="166" t="str">
        <f t="shared" si="44"/>
        <v/>
      </c>
      <c r="F82" s="166" t="str">
        <f t="shared" si="53"/>
        <v/>
      </c>
      <c r="G82" s="166" t="str">
        <f t="shared" si="45"/>
        <v/>
      </c>
      <c r="H82" s="166" t="str">
        <f t="shared" si="54"/>
        <v/>
      </c>
      <c r="I82" s="166" t="str">
        <f t="shared" si="46"/>
        <v/>
      </c>
      <c r="J82" s="166" t="str">
        <f t="shared" si="55"/>
        <v/>
      </c>
      <c r="K82" s="166" t="str">
        <f t="shared" si="47"/>
        <v/>
      </c>
      <c r="L82" s="166" t="str">
        <f t="shared" si="56"/>
        <v/>
      </c>
      <c r="M82" s="167" t="str">
        <f t="shared" si="48"/>
        <v/>
      </c>
      <c r="N82" s="167" t="str">
        <f t="shared" si="57"/>
        <v/>
      </c>
      <c r="O82" s="167" t="str">
        <f t="shared" si="49"/>
        <v/>
      </c>
      <c r="P82" s="167" t="str">
        <f t="shared" si="58"/>
        <v/>
      </c>
      <c r="Q82" s="164" t="str">
        <f t="shared" si="50"/>
        <v/>
      </c>
      <c r="R82" s="165" t="str">
        <f t="shared" si="59"/>
        <v/>
      </c>
      <c r="S82" s="164" t="str">
        <f t="shared" si="51"/>
        <v/>
      </c>
      <c r="T82" s="165" t="str">
        <f t="shared" si="60"/>
        <v/>
      </c>
      <c r="U82" s="167" t="str">
        <f t="shared" si="61"/>
        <v/>
      </c>
      <c r="V82" s="167" t="str">
        <f t="shared" si="62"/>
        <v/>
      </c>
      <c r="W82" s="164" t="str">
        <f t="shared" si="63"/>
        <v/>
      </c>
      <c r="X82" s="165" t="str">
        <f t="shared" si="64"/>
        <v/>
      </c>
      <c r="Y82" s="164" t="str">
        <f t="shared" si="65"/>
        <v/>
      </c>
      <c r="Z82" s="165" t="str">
        <f t="shared" si="66"/>
        <v/>
      </c>
    </row>
    <row r="83" spans="1:26" ht="15" customHeight="1">
      <c r="A83" s="31">
        <v>78</v>
      </c>
      <c r="B83" s="173">
        <v>72</v>
      </c>
      <c r="C83" s="166" t="str">
        <f t="shared" si="43"/>
        <v/>
      </c>
      <c r="D83" s="166" t="str">
        <f t="shared" si="52"/>
        <v/>
      </c>
      <c r="E83" s="166" t="str">
        <f t="shared" si="44"/>
        <v/>
      </c>
      <c r="F83" s="166" t="str">
        <f t="shared" si="53"/>
        <v/>
      </c>
      <c r="G83" s="166" t="str">
        <f t="shared" si="45"/>
        <v/>
      </c>
      <c r="H83" s="166" t="str">
        <f t="shared" si="54"/>
        <v/>
      </c>
      <c r="I83" s="166" t="str">
        <f t="shared" si="46"/>
        <v/>
      </c>
      <c r="J83" s="166" t="str">
        <f t="shared" si="55"/>
        <v/>
      </c>
      <c r="K83" s="166" t="str">
        <f t="shared" si="47"/>
        <v/>
      </c>
      <c r="L83" s="166" t="str">
        <f t="shared" si="56"/>
        <v/>
      </c>
      <c r="M83" s="167" t="str">
        <f t="shared" si="48"/>
        <v/>
      </c>
      <c r="N83" s="167" t="str">
        <f t="shared" si="57"/>
        <v/>
      </c>
      <c r="O83" s="167" t="str">
        <f t="shared" si="49"/>
        <v/>
      </c>
      <c r="P83" s="167" t="str">
        <f t="shared" si="58"/>
        <v/>
      </c>
      <c r="Q83" s="164" t="str">
        <f t="shared" si="50"/>
        <v/>
      </c>
      <c r="R83" s="165" t="str">
        <f t="shared" si="59"/>
        <v/>
      </c>
      <c r="S83" s="164" t="str">
        <f t="shared" si="51"/>
        <v/>
      </c>
      <c r="T83" s="165" t="str">
        <f t="shared" si="60"/>
        <v/>
      </c>
      <c r="U83" s="167" t="str">
        <f t="shared" si="61"/>
        <v/>
      </c>
      <c r="V83" s="167" t="str">
        <f t="shared" si="62"/>
        <v/>
      </c>
      <c r="W83" s="164" t="str">
        <f t="shared" si="63"/>
        <v/>
      </c>
      <c r="X83" s="165" t="str">
        <f t="shared" si="64"/>
        <v/>
      </c>
      <c r="Y83" s="164" t="str">
        <f t="shared" si="65"/>
        <v/>
      </c>
      <c r="Z83" s="165" t="str">
        <f t="shared" si="66"/>
        <v/>
      </c>
    </row>
    <row r="84" spans="1:26" ht="15" customHeight="1">
      <c r="A84" s="31">
        <v>79</v>
      </c>
      <c r="B84" s="173">
        <v>73</v>
      </c>
      <c r="C84" s="166" t="str">
        <f t="shared" si="43"/>
        <v/>
      </c>
      <c r="D84" s="166" t="str">
        <f t="shared" si="52"/>
        <v/>
      </c>
      <c r="E84" s="166" t="str">
        <f t="shared" si="44"/>
        <v/>
      </c>
      <c r="F84" s="166" t="str">
        <f t="shared" si="53"/>
        <v/>
      </c>
      <c r="G84" s="166" t="str">
        <f t="shared" si="45"/>
        <v/>
      </c>
      <c r="H84" s="166" t="str">
        <f t="shared" si="54"/>
        <v/>
      </c>
      <c r="I84" s="166" t="str">
        <f t="shared" si="46"/>
        <v/>
      </c>
      <c r="J84" s="166" t="str">
        <f t="shared" si="55"/>
        <v/>
      </c>
      <c r="K84" s="166" t="str">
        <f t="shared" si="47"/>
        <v/>
      </c>
      <c r="L84" s="166" t="str">
        <f t="shared" si="56"/>
        <v/>
      </c>
      <c r="M84" s="167" t="str">
        <f t="shared" si="48"/>
        <v/>
      </c>
      <c r="N84" s="167" t="str">
        <f t="shared" si="57"/>
        <v/>
      </c>
      <c r="O84" s="167" t="str">
        <f t="shared" si="49"/>
        <v/>
      </c>
      <c r="P84" s="167" t="str">
        <f t="shared" si="58"/>
        <v/>
      </c>
      <c r="Q84" s="164" t="str">
        <f t="shared" si="50"/>
        <v/>
      </c>
      <c r="R84" s="165" t="str">
        <f t="shared" si="59"/>
        <v/>
      </c>
      <c r="S84" s="164" t="str">
        <f t="shared" si="51"/>
        <v/>
      </c>
      <c r="T84" s="165" t="str">
        <f t="shared" si="60"/>
        <v/>
      </c>
      <c r="U84" s="167" t="str">
        <f t="shared" si="61"/>
        <v/>
      </c>
      <c r="V84" s="167" t="str">
        <f t="shared" si="62"/>
        <v/>
      </c>
      <c r="W84" s="164" t="str">
        <f t="shared" si="63"/>
        <v/>
      </c>
      <c r="X84" s="165" t="str">
        <f t="shared" si="64"/>
        <v/>
      </c>
      <c r="Y84" s="164" t="str">
        <f t="shared" si="65"/>
        <v/>
      </c>
      <c r="Z84" s="165" t="str">
        <f t="shared" si="66"/>
        <v/>
      </c>
    </row>
    <row r="85" spans="1:26" ht="15" customHeight="1">
      <c r="A85" s="31">
        <v>80</v>
      </c>
      <c r="B85" s="173">
        <v>74</v>
      </c>
      <c r="C85" s="166" t="str">
        <f t="shared" si="43"/>
        <v/>
      </c>
      <c r="D85" s="166" t="str">
        <f t="shared" si="52"/>
        <v/>
      </c>
      <c r="E85" s="166" t="str">
        <f t="shared" si="44"/>
        <v/>
      </c>
      <c r="F85" s="166" t="str">
        <f t="shared" si="53"/>
        <v/>
      </c>
      <c r="G85" s="166" t="str">
        <f t="shared" si="45"/>
        <v/>
      </c>
      <c r="H85" s="166" t="str">
        <f t="shared" si="54"/>
        <v/>
      </c>
      <c r="I85" s="166" t="str">
        <f t="shared" si="46"/>
        <v/>
      </c>
      <c r="J85" s="166" t="str">
        <f t="shared" si="55"/>
        <v/>
      </c>
      <c r="K85" s="166" t="str">
        <f t="shared" si="47"/>
        <v/>
      </c>
      <c r="L85" s="166" t="str">
        <f t="shared" si="56"/>
        <v/>
      </c>
      <c r="M85" s="167" t="str">
        <f t="shared" si="48"/>
        <v/>
      </c>
      <c r="N85" s="167" t="str">
        <f t="shared" si="57"/>
        <v/>
      </c>
      <c r="O85" s="167" t="str">
        <f t="shared" si="49"/>
        <v/>
      </c>
      <c r="P85" s="167" t="str">
        <f t="shared" si="58"/>
        <v/>
      </c>
      <c r="Q85" s="164" t="str">
        <f t="shared" si="50"/>
        <v/>
      </c>
      <c r="R85" s="165" t="str">
        <f t="shared" si="59"/>
        <v/>
      </c>
      <c r="S85" s="164" t="str">
        <f t="shared" si="51"/>
        <v/>
      </c>
      <c r="T85" s="165" t="str">
        <f t="shared" si="60"/>
        <v/>
      </c>
      <c r="U85" s="167" t="str">
        <f t="shared" si="61"/>
        <v/>
      </c>
      <c r="V85" s="167" t="str">
        <f t="shared" si="62"/>
        <v/>
      </c>
      <c r="W85" s="164" t="str">
        <f t="shared" si="63"/>
        <v/>
      </c>
      <c r="X85" s="165" t="str">
        <f t="shared" si="64"/>
        <v/>
      </c>
      <c r="Y85" s="164" t="str">
        <f t="shared" si="65"/>
        <v/>
      </c>
      <c r="Z85" s="165" t="str">
        <f t="shared" si="66"/>
        <v/>
      </c>
    </row>
    <row r="86" spans="1:26" ht="15" customHeight="1">
      <c r="A86" s="31">
        <v>81</v>
      </c>
      <c r="B86" s="173">
        <v>75</v>
      </c>
      <c r="C86" s="166" t="str">
        <f t="shared" si="43"/>
        <v/>
      </c>
      <c r="D86" s="166" t="str">
        <f t="shared" si="52"/>
        <v/>
      </c>
      <c r="E86" s="166" t="str">
        <f t="shared" si="44"/>
        <v/>
      </c>
      <c r="F86" s="166" t="str">
        <f t="shared" si="53"/>
        <v/>
      </c>
      <c r="G86" s="166" t="str">
        <f t="shared" si="45"/>
        <v/>
      </c>
      <c r="H86" s="166" t="str">
        <f t="shared" si="54"/>
        <v/>
      </c>
      <c r="I86" s="166" t="str">
        <f t="shared" si="46"/>
        <v/>
      </c>
      <c r="J86" s="166" t="str">
        <f t="shared" si="55"/>
        <v/>
      </c>
      <c r="K86" s="166" t="str">
        <f t="shared" si="47"/>
        <v/>
      </c>
      <c r="L86" s="166" t="str">
        <f t="shared" si="56"/>
        <v/>
      </c>
      <c r="M86" s="167" t="str">
        <f t="shared" si="48"/>
        <v/>
      </c>
      <c r="N86" s="167" t="str">
        <f t="shared" si="57"/>
        <v/>
      </c>
      <c r="O86" s="167" t="str">
        <f t="shared" si="49"/>
        <v/>
      </c>
      <c r="P86" s="167" t="str">
        <f t="shared" si="58"/>
        <v/>
      </c>
      <c r="Q86" s="164" t="str">
        <f t="shared" si="50"/>
        <v/>
      </c>
      <c r="R86" s="165" t="str">
        <f t="shared" si="59"/>
        <v/>
      </c>
      <c r="S86" s="164" t="str">
        <f t="shared" si="51"/>
        <v/>
      </c>
      <c r="T86" s="165" t="str">
        <f t="shared" si="60"/>
        <v/>
      </c>
      <c r="U86" s="167" t="str">
        <f t="shared" si="61"/>
        <v/>
      </c>
      <c r="V86" s="167" t="str">
        <f t="shared" si="62"/>
        <v/>
      </c>
      <c r="W86" s="164" t="str">
        <f t="shared" si="63"/>
        <v/>
      </c>
      <c r="X86" s="165" t="str">
        <f t="shared" si="64"/>
        <v/>
      </c>
      <c r="Y86" s="164" t="str">
        <f t="shared" si="65"/>
        <v/>
      </c>
      <c r="Z86" s="165" t="str">
        <f t="shared" si="66"/>
        <v/>
      </c>
    </row>
    <row r="87" spans="1:26" ht="15" customHeight="1">
      <c r="A87" s="31">
        <v>82</v>
      </c>
      <c r="B87" s="173">
        <v>76</v>
      </c>
      <c r="C87" s="166" t="str">
        <f t="shared" si="43"/>
        <v/>
      </c>
      <c r="D87" s="166" t="str">
        <f t="shared" si="52"/>
        <v/>
      </c>
      <c r="E87" s="166" t="str">
        <f t="shared" si="44"/>
        <v/>
      </c>
      <c r="F87" s="166" t="str">
        <f t="shared" si="53"/>
        <v/>
      </c>
      <c r="G87" s="166" t="str">
        <f t="shared" si="45"/>
        <v/>
      </c>
      <c r="H87" s="166" t="str">
        <f t="shared" si="54"/>
        <v/>
      </c>
      <c r="I87" s="166" t="str">
        <f t="shared" si="46"/>
        <v/>
      </c>
      <c r="J87" s="166" t="str">
        <f t="shared" si="55"/>
        <v/>
      </c>
      <c r="K87" s="166" t="str">
        <f t="shared" si="47"/>
        <v/>
      </c>
      <c r="L87" s="166" t="str">
        <f t="shared" si="56"/>
        <v/>
      </c>
      <c r="M87" s="167" t="str">
        <f t="shared" si="48"/>
        <v/>
      </c>
      <c r="N87" s="167" t="str">
        <f t="shared" si="57"/>
        <v/>
      </c>
      <c r="O87" s="167" t="str">
        <f t="shared" si="49"/>
        <v/>
      </c>
      <c r="P87" s="167" t="str">
        <f t="shared" si="58"/>
        <v/>
      </c>
      <c r="Q87" s="164" t="str">
        <f t="shared" si="50"/>
        <v/>
      </c>
      <c r="R87" s="165" t="str">
        <f t="shared" si="59"/>
        <v/>
      </c>
      <c r="S87" s="164" t="str">
        <f t="shared" si="51"/>
        <v/>
      </c>
      <c r="T87" s="165" t="str">
        <f t="shared" si="60"/>
        <v/>
      </c>
      <c r="U87" s="167" t="str">
        <f t="shared" si="61"/>
        <v/>
      </c>
      <c r="V87" s="167" t="str">
        <f t="shared" si="62"/>
        <v/>
      </c>
      <c r="W87" s="164" t="str">
        <f t="shared" si="63"/>
        <v/>
      </c>
      <c r="X87" s="165" t="str">
        <f t="shared" si="64"/>
        <v/>
      </c>
      <c r="Y87" s="164" t="str">
        <f t="shared" si="65"/>
        <v/>
      </c>
      <c r="Z87" s="165" t="str">
        <f t="shared" si="66"/>
        <v/>
      </c>
    </row>
    <row r="88" spans="1:26" ht="15" customHeight="1">
      <c r="A88" s="31">
        <v>83</v>
      </c>
      <c r="B88" s="173">
        <v>77</v>
      </c>
      <c r="C88" s="166" t="str">
        <f t="shared" si="43"/>
        <v/>
      </c>
      <c r="D88" s="166" t="str">
        <f t="shared" si="52"/>
        <v/>
      </c>
      <c r="E88" s="166" t="str">
        <f t="shared" si="44"/>
        <v/>
      </c>
      <c r="F88" s="166" t="str">
        <f t="shared" si="53"/>
        <v/>
      </c>
      <c r="G88" s="166" t="str">
        <f t="shared" si="45"/>
        <v/>
      </c>
      <c r="H88" s="166" t="str">
        <f t="shared" si="54"/>
        <v/>
      </c>
      <c r="I88" s="166" t="str">
        <f t="shared" si="46"/>
        <v/>
      </c>
      <c r="J88" s="166" t="str">
        <f t="shared" si="55"/>
        <v/>
      </c>
      <c r="K88" s="166" t="str">
        <f t="shared" si="47"/>
        <v/>
      </c>
      <c r="L88" s="166" t="str">
        <f t="shared" si="56"/>
        <v/>
      </c>
      <c r="M88" s="167" t="str">
        <f t="shared" si="48"/>
        <v/>
      </c>
      <c r="N88" s="167" t="str">
        <f t="shared" si="57"/>
        <v/>
      </c>
      <c r="O88" s="167" t="str">
        <f t="shared" si="49"/>
        <v/>
      </c>
      <c r="P88" s="167" t="str">
        <f t="shared" si="58"/>
        <v/>
      </c>
      <c r="Q88" s="164" t="str">
        <f t="shared" si="50"/>
        <v/>
      </c>
      <c r="R88" s="165" t="str">
        <f t="shared" si="59"/>
        <v/>
      </c>
      <c r="S88" s="164" t="str">
        <f t="shared" si="51"/>
        <v/>
      </c>
      <c r="T88" s="165" t="str">
        <f t="shared" si="60"/>
        <v/>
      </c>
      <c r="U88" s="167" t="str">
        <f t="shared" si="61"/>
        <v/>
      </c>
      <c r="V88" s="167" t="str">
        <f t="shared" si="62"/>
        <v/>
      </c>
      <c r="W88" s="164" t="str">
        <f t="shared" si="63"/>
        <v/>
      </c>
      <c r="X88" s="165" t="str">
        <f t="shared" si="64"/>
        <v/>
      </c>
      <c r="Y88" s="164" t="str">
        <f t="shared" si="65"/>
        <v/>
      </c>
      <c r="Z88" s="165" t="str">
        <f t="shared" si="66"/>
        <v/>
      </c>
    </row>
    <row r="89" spans="1:26" ht="15" customHeight="1">
      <c r="A89" s="31">
        <v>84</v>
      </c>
      <c r="B89" s="173">
        <v>78</v>
      </c>
      <c r="C89" s="166" t="str">
        <f t="shared" si="43"/>
        <v/>
      </c>
      <c r="D89" s="166" t="str">
        <f t="shared" si="52"/>
        <v/>
      </c>
      <c r="E89" s="166" t="str">
        <f t="shared" si="44"/>
        <v/>
      </c>
      <c r="F89" s="166" t="str">
        <f t="shared" si="53"/>
        <v/>
      </c>
      <c r="G89" s="166" t="str">
        <f t="shared" si="45"/>
        <v/>
      </c>
      <c r="H89" s="166" t="str">
        <f t="shared" si="54"/>
        <v/>
      </c>
      <c r="I89" s="166" t="str">
        <f t="shared" si="46"/>
        <v/>
      </c>
      <c r="J89" s="166" t="str">
        <f t="shared" si="55"/>
        <v/>
      </c>
      <c r="K89" s="166" t="str">
        <f t="shared" si="47"/>
        <v/>
      </c>
      <c r="L89" s="166" t="str">
        <f t="shared" si="56"/>
        <v/>
      </c>
      <c r="M89" s="167" t="str">
        <f t="shared" si="48"/>
        <v/>
      </c>
      <c r="N89" s="167" t="str">
        <f t="shared" si="57"/>
        <v/>
      </c>
      <c r="O89" s="167" t="str">
        <f t="shared" si="49"/>
        <v/>
      </c>
      <c r="P89" s="167" t="str">
        <f t="shared" si="58"/>
        <v/>
      </c>
      <c r="Q89" s="164" t="str">
        <f t="shared" si="50"/>
        <v/>
      </c>
      <c r="R89" s="165" t="str">
        <f t="shared" si="59"/>
        <v/>
      </c>
      <c r="S89" s="164" t="str">
        <f t="shared" si="51"/>
        <v/>
      </c>
      <c r="T89" s="165" t="str">
        <f t="shared" si="60"/>
        <v/>
      </c>
      <c r="U89" s="167" t="str">
        <f t="shared" si="61"/>
        <v/>
      </c>
      <c r="V89" s="167" t="str">
        <f t="shared" si="62"/>
        <v/>
      </c>
      <c r="W89" s="164" t="str">
        <f t="shared" si="63"/>
        <v/>
      </c>
      <c r="X89" s="165" t="str">
        <f t="shared" si="64"/>
        <v/>
      </c>
      <c r="Y89" s="164" t="str">
        <f t="shared" si="65"/>
        <v/>
      </c>
      <c r="Z89" s="165" t="str">
        <f t="shared" si="66"/>
        <v/>
      </c>
    </row>
    <row r="90" spans="1:26" ht="15" customHeight="1">
      <c r="A90" s="31">
        <v>85</v>
      </c>
      <c r="B90" s="173">
        <v>79</v>
      </c>
      <c r="C90" s="166" t="str">
        <f t="shared" si="43"/>
        <v/>
      </c>
      <c r="D90" s="166" t="str">
        <f t="shared" si="52"/>
        <v/>
      </c>
      <c r="E90" s="166" t="str">
        <f t="shared" si="44"/>
        <v/>
      </c>
      <c r="F90" s="166" t="str">
        <f t="shared" si="53"/>
        <v/>
      </c>
      <c r="G90" s="166" t="str">
        <f t="shared" si="45"/>
        <v/>
      </c>
      <c r="H90" s="166" t="str">
        <f t="shared" si="54"/>
        <v/>
      </c>
      <c r="I90" s="166" t="str">
        <f t="shared" si="46"/>
        <v/>
      </c>
      <c r="J90" s="166" t="str">
        <f t="shared" si="55"/>
        <v/>
      </c>
      <c r="K90" s="166" t="str">
        <f t="shared" si="47"/>
        <v/>
      </c>
      <c r="L90" s="166" t="str">
        <f t="shared" si="56"/>
        <v/>
      </c>
      <c r="M90" s="167" t="str">
        <f t="shared" si="48"/>
        <v/>
      </c>
      <c r="N90" s="167" t="str">
        <f t="shared" si="57"/>
        <v/>
      </c>
      <c r="O90" s="167" t="str">
        <f t="shared" si="49"/>
        <v/>
      </c>
      <c r="P90" s="167" t="str">
        <f t="shared" si="58"/>
        <v/>
      </c>
      <c r="Q90" s="164" t="str">
        <f t="shared" si="50"/>
        <v/>
      </c>
      <c r="R90" s="165" t="str">
        <f t="shared" si="59"/>
        <v/>
      </c>
      <c r="S90" s="164" t="str">
        <f t="shared" si="51"/>
        <v/>
      </c>
      <c r="T90" s="165" t="str">
        <f t="shared" si="60"/>
        <v/>
      </c>
      <c r="U90" s="167" t="str">
        <f t="shared" si="61"/>
        <v/>
      </c>
      <c r="V90" s="167" t="str">
        <f t="shared" si="62"/>
        <v/>
      </c>
      <c r="W90" s="164" t="str">
        <f t="shared" si="63"/>
        <v/>
      </c>
      <c r="X90" s="165" t="str">
        <f t="shared" si="64"/>
        <v/>
      </c>
      <c r="Y90" s="164" t="str">
        <f t="shared" si="65"/>
        <v/>
      </c>
      <c r="Z90" s="165" t="str">
        <f t="shared" si="66"/>
        <v/>
      </c>
    </row>
    <row r="91" spans="1:26">
      <c r="A91" s="31">
        <v>86</v>
      </c>
      <c r="B91" s="173">
        <v>80</v>
      </c>
      <c r="C91" s="166" t="str">
        <f t="shared" si="43"/>
        <v/>
      </c>
      <c r="D91" s="166" t="str">
        <f t="shared" si="52"/>
        <v/>
      </c>
      <c r="E91" s="166" t="str">
        <f t="shared" si="44"/>
        <v/>
      </c>
      <c r="F91" s="166" t="str">
        <f t="shared" si="53"/>
        <v/>
      </c>
      <c r="G91" s="166" t="str">
        <f t="shared" si="45"/>
        <v/>
      </c>
      <c r="H91" s="166" t="str">
        <f t="shared" si="54"/>
        <v/>
      </c>
      <c r="I91" s="166" t="str">
        <f t="shared" si="46"/>
        <v/>
      </c>
      <c r="J91" s="166" t="str">
        <f t="shared" si="55"/>
        <v/>
      </c>
      <c r="K91" s="166" t="str">
        <f t="shared" si="47"/>
        <v/>
      </c>
      <c r="L91" s="166" t="str">
        <f t="shared" si="56"/>
        <v/>
      </c>
      <c r="M91" s="167" t="str">
        <f t="shared" si="48"/>
        <v/>
      </c>
      <c r="N91" s="167" t="str">
        <f t="shared" si="57"/>
        <v/>
      </c>
      <c r="O91" s="167" t="str">
        <f t="shared" si="49"/>
        <v/>
      </c>
      <c r="P91" s="167" t="str">
        <f t="shared" si="58"/>
        <v/>
      </c>
      <c r="Q91" s="164" t="str">
        <f t="shared" si="50"/>
        <v/>
      </c>
      <c r="R91" s="165" t="str">
        <f t="shared" si="59"/>
        <v/>
      </c>
      <c r="S91" s="164" t="str">
        <f t="shared" si="51"/>
        <v/>
      </c>
      <c r="T91" s="165" t="str">
        <f t="shared" si="60"/>
        <v/>
      </c>
      <c r="U91" s="167" t="str">
        <f t="shared" si="61"/>
        <v/>
      </c>
      <c r="V91" s="167" t="str">
        <f t="shared" si="62"/>
        <v/>
      </c>
      <c r="W91" s="164" t="str">
        <f t="shared" si="63"/>
        <v/>
      </c>
      <c r="X91" s="165" t="str">
        <f t="shared" si="64"/>
        <v/>
      </c>
      <c r="Y91" s="164" t="str">
        <f t="shared" si="65"/>
        <v/>
      </c>
      <c r="Z91" s="165" t="str">
        <f t="shared" si="66"/>
        <v/>
      </c>
    </row>
    <row r="92" spans="1:26">
      <c r="A92" s="31">
        <v>87</v>
      </c>
      <c r="B92" s="173">
        <v>81</v>
      </c>
      <c r="C92" s="166" t="str">
        <f t="shared" si="43"/>
        <v/>
      </c>
      <c r="D92" s="166" t="str">
        <f t="shared" si="52"/>
        <v/>
      </c>
      <c r="E92" s="166" t="str">
        <f t="shared" si="44"/>
        <v/>
      </c>
      <c r="F92" s="166" t="str">
        <f t="shared" si="53"/>
        <v/>
      </c>
      <c r="G92" s="166" t="str">
        <f t="shared" si="45"/>
        <v/>
      </c>
      <c r="H92" s="166" t="str">
        <f t="shared" si="54"/>
        <v/>
      </c>
      <c r="I92" s="166" t="str">
        <f t="shared" si="46"/>
        <v/>
      </c>
      <c r="J92" s="166" t="str">
        <f t="shared" si="55"/>
        <v/>
      </c>
      <c r="K92" s="166" t="str">
        <f t="shared" si="47"/>
        <v/>
      </c>
      <c r="L92" s="166" t="str">
        <f t="shared" si="56"/>
        <v/>
      </c>
      <c r="M92" s="167" t="str">
        <f t="shared" si="48"/>
        <v/>
      </c>
      <c r="N92" s="167" t="str">
        <f t="shared" si="57"/>
        <v/>
      </c>
      <c r="O92" s="167" t="str">
        <f t="shared" si="49"/>
        <v/>
      </c>
      <c r="P92" s="167" t="str">
        <f t="shared" si="58"/>
        <v/>
      </c>
      <c r="Q92" s="164" t="str">
        <f t="shared" si="50"/>
        <v/>
      </c>
      <c r="R92" s="165" t="str">
        <f t="shared" si="59"/>
        <v/>
      </c>
      <c r="S92" s="164" t="str">
        <f t="shared" si="51"/>
        <v/>
      </c>
      <c r="T92" s="165" t="str">
        <f t="shared" si="60"/>
        <v/>
      </c>
      <c r="U92" s="167" t="str">
        <f t="shared" si="61"/>
        <v/>
      </c>
      <c r="V92" s="167" t="str">
        <f t="shared" si="62"/>
        <v/>
      </c>
      <c r="W92" s="164" t="str">
        <f t="shared" si="63"/>
        <v/>
      </c>
      <c r="X92" s="165" t="str">
        <f t="shared" si="64"/>
        <v/>
      </c>
      <c r="Y92" s="164" t="str">
        <f t="shared" si="65"/>
        <v/>
      </c>
      <c r="Z92" s="165" t="str">
        <f t="shared" si="66"/>
        <v/>
      </c>
    </row>
    <row r="93" spans="1:26">
      <c r="A93" s="31">
        <v>88</v>
      </c>
      <c r="B93" s="173">
        <v>82</v>
      </c>
      <c r="C93" s="166" t="str">
        <f t="shared" si="43"/>
        <v/>
      </c>
      <c r="D93" s="166" t="str">
        <f t="shared" si="52"/>
        <v/>
      </c>
      <c r="E93" s="166" t="str">
        <f t="shared" si="44"/>
        <v/>
      </c>
      <c r="F93" s="166" t="str">
        <f t="shared" si="53"/>
        <v/>
      </c>
      <c r="G93" s="166" t="str">
        <f t="shared" si="45"/>
        <v/>
      </c>
      <c r="H93" s="166" t="str">
        <f t="shared" si="54"/>
        <v/>
      </c>
      <c r="I93" s="166" t="str">
        <f t="shared" si="46"/>
        <v/>
      </c>
      <c r="J93" s="166" t="str">
        <f t="shared" si="55"/>
        <v/>
      </c>
      <c r="K93" s="166" t="str">
        <f t="shared" si="47"/>
        <v/>
      </c>
      <c r="L93" s="166" t="str">
        <f t="shared" si="56"/>
        <v/>
      </c>
      <c r="M93" s="167" t="str">
        <f t="shared" si="48"/>
        <v/>
      </c>
      <c r="N93" s="167" t="str">
        <f t="shared" si="57"/>
        <v/>
      </c>
      <c r="O93" s="167" t="str">
        <f t="shared" si="49"/>
        <v/>
      </c>
      <c r="P93" s="167" t="str">
        <f t="shared" si="58"/>
        <v/>
      </c>
      <c r="Q93" s="164" t="str">
        <f t="shared" si="50"/>
        <v/>
      </c>
      <c r="R93" s="165" t="str">
        <f t="shared" si="59"/>
        <v/>
      </c>
      <c r="S93" s="164" t="str">
        <f t="shared" si="51"/>
        <v/>
      </c>
      <c r="T93" s="165" t="str">
        <f t="shared" si="60"/>
        <v/>
      </c>
      <c r="U93" s="167" t="str">
        <f t="shared" si="61"/>
        <v/>
      </c>
      <c r="V93" s="167" t="str">
        <f t="shared" si="62"/>
        <v/>
      </c>
      <c r="W93" s="164" t="str">
        <f t="shared" si="63"/>
        <v/>
      </c>
      <c r="X93" s="165" t="str">
        <f t="shared" si="64"/>
        <v/>
      </c>
      <c r="Y93" s="164" t="str">
        <f t="shared" si="65"/>
        <v/>
      </c>
      <c r="Z93" s="165" t="str">
        <f t="shared" si="66"/>
        <v/>
      </c>
    </row>
    <row r="94" spans="1:26">
      <c r="A94" s="31">
        <v>89</v>
      </c>
      <c r="B94" s="173">
        <v>83</v>
      </c>
      <c r="C94" s="166" t="str">
        <f t="shared" si="43"/>
        <v/>
      </c>
      <c r="D94" s="166" t="str">
        <f t="shared" si="52"/>
        <v/>
      </c>
      <c r="E94" s="166" t="str">
        <f t="shared" si="44"/>
        <v/>
      </c>
      <c r="F94" s="166" t="str">
        <f t="shared" si="53"/>
        <v/>
      </c>
      <c r="G94" s="166" t="str">
        <f t="shared" si="45"/>
        <v/>
      </c>
      <c r="H94" s="166" t="str">
        <f t="shared" si="54"/>
        <v/>
      </c>
      <c r="I94" s="166" t="str">
        <f t="shared" si="46"/>
        <v/>
      </c>
      <c r="J94" s="166" t="str">
        <f t="shared" si="55"/>
        <v/>
      </c>
      <c r="K94" s="166" t="str">
        <f t="shared" si="47"/>
        <v/>
      </c>
      <c r="L94" s="166" t="str">
        <f t="shared" si="56"/>
        <v/>
      </c>
      <c r="M94" s="167" t="str">
        <f t="shared" si="48"/>
        <v/>
      </c>
      <c r="N94" s="167" t="str">
        <f t="shared" si="57"/>
        <v/>
      </c>
      <c r="O94" s="167" t="str">
        <f t="shared" si="49"/>
        <v/>
      </c>
      <c r="P94" s="167" t="str">
        <f t="shared" si="58"/>
        <v/>
      </c>
      <c r="Q94" s="164" t="str">
        <f t="shared" si="50"/>
        <v/>
      </c>
      <c r="R94" s="165" t="str">
        <f t="shared" si="59"/>
        <v/>
      </c>
      <c r="S94" s="164" t="str">
        <f t="shared" si="51"/>
        <v/>
      </c>
      <c r="T94" s="165" t="str">
        <f t="shared" si="60"/>
        <v/>
      </c>
      <c r="U94" s="167" t="str">
        <f t="shared" si="61"/>
        <v/>
      </c>
      <c r="V94" s="167" t="str">
        <f t="shared" si="62"/>
        <v/>
      </c>
      <c r="W94" s="164" t="str">
        <f t="shared" si="63"/>
        <v/>
      </c>
      <c r="X94" s="165" t="str">
        <f t="shared" si="64"/>
        <v/>
      </c>
      <c r="Y94" s="164" t="str">
        <f t="shared" si="65"/>
        <v/>
      </c>
      <c r="Z94" s="165" t="str">
        <f t="shared" si="66"/>
        <v/>
      </c>
    </row>
    <row r="95" spans="1:26">
      <c r="A95" s="31">
        <v>90</v>
      </c>
      <c r="B95" s="173">
        <v>84</v>
      </c>
      <c r="C95" s="166" t="str">
        <f t="shared" si="43"/>
        <v/>
      </c>
      <c r="D95" s="166" t="str">
        <f t="shared" si="52"/>
        <v/>
      </c>
      <c r="E95" s="166" t="str">
        <f t="shared" si="44"/>
        <v/>
      </c>
      <c r="F95" s="166" t="str">
        <f t="shared" si="53"/>
        <v/>
      </c>
      <c r="G95" s="166" t="str">
        <f t="shared" si="45"/>
        <v/>
      </c>
      <c r="H95" s="166" t="str">
        <f t="shared" si="54"/>
        <v/>
      </c>
      <c r="I95" s="166" t="str">
        <f t="shared" si="46"/>
        <v/>
      </c>
      <c r="J95" s="166" t="str">
        <f t="shared" si="55"/>
        <v/>
      </c>
      <c r="K95" s="166" t="str">
        <f t="shared" si="47"/>
        <v/>
      </c>
      <c r="L95" s="166" t="str">
        <f t="shared" si="56"/>
        <v/>
      </c>
      <c r="M95" s="167" t="str">
        <f t="shared" si="48"/>
        <v/>
      </c>
      <c r="N95" s="167" t="str">
        <f t="shared" si="57"/>
        <v/>
      </c>
      <c r="O95" s="167" t="str">
        <f t="shared" si="49"/>
        <v/>
      </c>
      <c r="P95" s="167" t="str">
        <f t="shared" si="58"/>
        <v/>
      </c>
      <c r="Q95" s="164" t="str">
        <f t="shared" si="50"/>
        <v/>
      </c>
      <c r="R95" s="165" t="str">
        <f t="shared" si="59"/>
        <v/>
      </c>
      <c r="S95" s="164" t="str">
        <f t="shared" si="51"/>
        <v/>
      </c>
      <c r="T95" s="165" t="str">
        <f t="shared" si="60"/>
        <v/>
      </c>
      <c r="U95" s="167" t="str">
        <f t="shared" si="61"/>
        <v/>
      </c>
      <c r="V95" s="167" t="str">
        <f t="shared" si="62"/>
        <v/>
      </c>
      <c r="W95" s="164" t="str">
        <f t="shared" si="63"/>
        <v/>
      </c>
      <c r="X95" s="165" t="str">
        <f t="shared" si="64"/>
        <v/>
      </c>
      <c r="Y95" s="164" t="str">
        <f t="shared" si="65"/>
        <v/>
      </c>
      <c r="Z95" s="165" t="str">
        <f t="shared" si="66"/>
        <v/>
      </c>
    </row>
    <row r="96" spans="1:26">
      <c r="A96" s="31">
        <v>91</v>
      </c>
      <c r="B96" s="173">
        <v>85</v>
      </c>
      <c r="C96" s="166" t="str">
        <f t="shared" si="43"/>
        <v/>
      </c>
      <c r="D96" s="166" t="str">
        <f t="shared" si="52"/>
        <v/>
      </c>
      <c r="E96" s="166" t="str">
        <f t="shared" si="44"/>
        <v/>
      </c>
      <c r="F96" s="166" t="str">
        <f t="shared" si="53"/>
        <v/>
      </c>
      <c r="G96" s="166" t="str">
        <f t="shared" si="45"/>
        <v/>
      </c>
      <c r="H96" s="166" t="str">
        <f t="shared" si="54"/>
        <v/>
      </c>
      <c r="I96" s="166" t="str">
        <f t="shared" si="46"/>
        <v/>
      </c>
      <c r="J96" s="166" t="str">
        <f t="shared" si="55"/>
        <v/>
      </c>
      <c r="K96" s="166" t="str">
        <f t="shared" si="47"/>
        <v/>
      </c>
      <c r="L96" s="166" t="str">
        <f t="shared" si="56"/>
        <v/>
      </c>
      <c r="M96" s="167" t="str">
        <f t="shared" si="48"/>
        <v/>
      </c>
      <c r="N96" s="167" t="str">
        <f t="shared" si="57"/>
        <v/>
      </c>
      <c r="O96" s="167" t="str">
        <f t="shared" si="49"/>
        <v/>
      </c>
      <c r="P96" s="167" t="str">
        <f t="shared" si="58"/>
        <v/>
      </c>
      <c r="Q96" s="164" t="str">
        <f t="shared" si="50"/>
        <v/>
      </c>
      <c r="R96" s="165" t="str">
        <f t="shared" si="59"/>
        <v/>
      </c>
      <c r="S96" s="164" t="str">
        <f t="shared" si="51"/>
        <v/>
      </c>
      <c r="T96" s="165" t="str">
        <f t="shared" si="60"/>
        <v/>
      </c>
      <c r="U96" s="167" t="str">
        <f t="shared" si="61"/>
        <v/>
      </c>
      <c r="V96" s="167" t="str">
        <f t="shared" si="62"/>
        <v/>
      </c>
      <c r="W96" s="164" t="str">
        <f t="shared" si="63"/>
        <v/>
      </c>
      <c r="X96" s="165" t="str">
        <f t="shared" si="64"/>
        <v/>
      </c>
      <c r="Y96" s="164" t="str">
        <f t="shared" si="65"/>
        <v/>
      </c>
      <c r="Z96" s="165" t="str">
        <f t="shared" si="66"/>
        <v/>
      </c>
    </row>
    <row r="97" spans="1:26">
      <c r="A97" s="31">
        <v>92</v>
      </c>
      <c r="B97" s="173">
        <v>86</v>
      </c>
      <c r="C97" s="166" t="str">
        <f t="shared" si="43"/>
        <v/>
      </c>
      <c r="D97" s="166" t="str">
        <f t="shared" si="52"/>
        <v/>
      </c>
      <c r="E97" s="166" t="str">
        <f t="shared" si="44"/>
        <v/>
      </c>
      <c r="F97" s="166" t="str">
        <f t="shared" si="53"/>
        <v/>
      </c>
      <c r="G97" s="166" t="str">
        <f t="shared" si="45"/>
        <v/>
      </c>
      <c r="H97" s="166" t="str">
        <f t="shared" si="54"/>
        <v/>
      </c>
      <c r="I97" s="166" t="str">
        <f t="shared" si="46"/>
        <v/>
      </c>
      <c r="J97" s="166" t="str">
        <f t="shared" si="55"/>
        <v/>
      </c>
      <c r="K97" s="166" t="str">
        <f t="shared" si="47"/>
        <v/>
      </c>
      <c r="L97" s="166" t="str">
        <f t="shared" si="56"/>
        <v/>
      </c>
      <c r="M97" s="167" t="str">
        <f t="shared" si="48"/>
        <v/>
      </c>
      <c r="N97" s="167" t="str">
        <f t="shared" si="57"/>
        <v/>
      </c>
      <c r="O97" s="167" t="str">
        <f t="shared" si="49"/>
        <v/>
      </c>
      <c r="P97" s="167" t="str">
        <f t="shared" si="58"/>
        <v/>
      </c>
      <c r="Q97" s="164" t="str">
        <f t="shared" si="50"/>
        <v/>
      </c>
      <c r="R97" s="165" t="str">
        <f t="shared" si="59"/>
        <v/>
      </c>
      <c r="S97" s="164" t="str">
        <f t="shared" si="51"/>
        <v/>
      </c>
      <c r="T97" s="165" t="str">
        <f t="shared" si="60"/>
        <v/>
      </c>
      <c r="U97" s="167" t="str">
        <f t="shared" si="61"/>
        <v/>
      </c>
      <c r="V97" s="167" t="str">
        <f t="shared" si="62"/>
        <v/>
      </c>
      <c r="W97" s="164" t="str">
        <f t="shared" si="63"/>
        <v/>
      </c>
      <c r="X97" s="165" t="str">
        <f t="shared" si="64"/>
        <v/>
      </c>
      <c r="Y97" s="164" t="str">
        <f t="shared" si="65"/>
        <v/>
      </c>
      <c r="Z97" s="165" t="str">
        <f t="shared" si="66"/>
        <v/>
      </c>
    </row>
    <row r="98" spans="1:26">
      <c r="A98" s="31">
        <v>93</v>
      </c>
      <c r="B98" s="173">
        <v>87</v>
      </c>
      <c r="C98" s="166" t="str">
        <f t="shared" si="43"/>
        <v/>
      </c>
      <c r="D98" s="166" t="str">
        <f t="shared" si="52"/>
        <v/>
      </c>
      <c r="E98" s="166" t="str">
        <f t="shared" si="44"/>
        <v/>
      </c>
      <c r="F98" s="166" t="str">
        <f t="shared" si="53"/>
        <v/>
      </c>
      <c r="G98" s="166" t="str">
        <f t="shared" si="45"/>
        <v/>
      </c>
      <c r="H98" s="166" t="str">
        <f t="shared" si="54"/>
        <v/>
      </c>
      <c r="I98" s="166" t="str">
        <f t="shared" si="46"/>
        <v/>
      </c>
      <c r="J98" s="166" t="str">
        <f t="shared" si="55"/>
        <v/>
      </c>
      <c r="K98" s="166" t="str">
        <f t="shared" si="47"/>
        <v/>
      </c>
      <c r="L98" s="166" t="str">
        <f t="shared" si="56"/>
        <v/>
      </c>
      <c r="M98" s="167" t="str">
        <f t="shared" si="48"/>
        <v/>
      </c>
      <c r="N98" s="167" t="str">
        <f t="shared" si="57"/>
        <v/>
      </c>
      <c r="O98" s="167" t="str">
        <f t="shared" si="49"/>
        <v/>
      </c>
      <c r="P98" s="167" t="str">
        <f t="shared" si="58"/>
        <v/>
      </c>
      <c r="Q98" s="164" t="str">
        <f t="shared" si="50"/>
        <v/>
      </c>
      <c r="R98" s="165" t="str">
        <f t="shared" si="59"/>
        <v/>
      </c>
      <c r="S98" s="164" t="str">
        <f t="shared" si="51"/>
        <v/>
      </c>
      <c r="T98" s="165" t="str">
        <f t="shared" si="60"/>
        <v/>
      </c>
      <c r="U98" s="167" t="str">
        <f t="shared" si="61"/>
        <v/>
      </c>
      <c r="V98" s="167" t="str">
        <f t="shared" si="62"/>
        <v/>
      </c>
      <c r="W98" s="164" t="str">
        <f t="shared" si="63"/>
        <v/>
      </c>
      <c r="X98" s="165" t="str">
        <f t="shared" si="64"/>
        <v/>
      </c>
      <c r="Y98" s="164" t="str">
        <f t="shared" si="65"/>
        <v/>
      </c>
      <c r="Z98" s="165" t="str">
        <f t="shared" si="66"/>
        <v/>
      </c>
    </row>
    <row r="99" spans="1:26">
      <c r="A99" s="31">
        <v>94</v>
      </c>
      <c r="B99" s="173">
        <v>88</v>
      </c>
      <c r="C99" s="166" t="str">
        <f t="shared" si="43"/>
        <v/>
      </c>
      <c r="D99" s="166" t="str">
        <f t="shared" si="52"/>
        <v/>
      </c>
      <c r="E99" s="166" t="str">
        <f t="shared" si="44"/>
        <v/>
      </c>
      <c r="F99" s="166" t="str">
        <f t="shared" si="53"/>
        <v/>
      </c>
      <c r="G99" s="166" t="str">
        <f t="shared" si="45"/>
        <v/>
      </c>
      <c r="H99" s="166" t="str">
        <f t="shared" si="54"/>
        <v/>
      </c>
      <c r="I99" s="166" t="str">
        <f t="shared" si="46"/>
        <v/>
      </c>
      <c r="J99" s="166" t="str">
        <f t="shared" si="55"/>
        <v/>
      </c>
      <c r="K99" s="166" t="str">
        <f t="shared" si="47"/>
        <v/>
      </c>
      <c r="L99" s="166" t="str">
        <f t="shared" si="56"/>
        <v/>
      </c>
      <c r="M99" s="167" t="str">
        <f t="shared" si="48"/>
        <v/>
      </c>
      <c r="N99" s="167" t="str">
        <f t="shared" si="57"/>
        <v/>
      </c>
      <c r="O99" s="167" t="str">
        <f t="shared" si="49"/>
        <v/>
      </c>
      <c r="P99" s="167" t="str">
        <f t="shared" si="58"/>
        <v/>
      </c>
      <c r="Q99" s="164" t="str">
        <f t="shared" si="50"/>
        <v/>
      </c>
      <c r="R99" s="165" t="str">
        <f t="shared" si="59"/>
        <v/>
      </c>
      <c r="S99" s="164" t="str">
        <f t="shared" si="51"/>
        <v/>
      </c>
      <c r="T99" s="165" t="str">
        <f t="shared" si="60"/>
        <v/>
      </c>
      <c r="U99" s="167" t="str">
        <f t="shared" si="61"/>
        <v/>
      </c>
      <c r="V99" s="167" t="str">
        <f t="shared" si="62"/>
        <v/>
      </c>
      <c r="W99" s="164" t="str">
        <f t="shared" si="63"/>
        <v/>
      </c>
      <c r="X99" s="165" t="str">
        <f t="shared" si="64"/>
        <v/>
      </c>
      <c r="Y99" s="164" t="str">
        <f t="shared" si="65"/>
        <v/>
      </c>
      <c r="Z99" s="165" t="str">
        <f t="shared" si="66"/>
        <v/>
      </c>
    </row>
    <row r="100" spans="1:26">
      <c r="A100" s="31">
        <v>95</v>
      </c>
      <c r="B100" s="173">
        <v>89</v>
      </c>
      <c r="C100" s="166" t="str">
        <f t="shared" si="43"/>
        <v/>
      </c>
      <c r="D100" s="166" t="str">
        <f t="shared" si="52"/>
        <v/>
      </c>
      <c r="E100" s="166" t="str">
        <f t="shared" si="44"/>
        <v/>
      </c>
      <c r="F100" s="166" t="str">
        <f t="shared" si="53"/>
        <v/>
      </c>
      <c r="G100" s="166" t="str">
        <f t="shared" si="45"/>
        <v/>
      </c>
      <c r="H100" s="166" t="str">
        <f t="shared" si="54"/>
        <v/>
      </c>
      <c r="I100" s="166" t="str">
        <f t="shared" si="46"/>
        <v/>
      </c>
      <c r="J100" s="166" t="str">
        <f t="shared" si="55"/>
        <v/>
      </c>
      <c r="K100" s="166" t="str">
        <f t="shared" si="47"/>
        <v/>
      </c>
      <c r="L100" s="166" t="str">
        <f t="shared" si="56"/>
        <v/>
      </c>
      <c r="M100" s="167" t="str">
        <f t="shared" si="48"/>
        <v/>
      </c>
      <c r="N100" s="167" t="str">
        <f t="shared" si="57"/>
        <v/>
      </c>
      <c r="O100" s="167" t="str">
        <f t="shared" si="49"/>
        <v/>
      </c>
      <c r="P100" s="167" t="str">
        <f t="shared" si="58"/>
        <v/>
      </c>
      <c r="Q100" s="164" t="str">
        <f t="shared" si="50"/>
        <v/>
      </c>
      <c r="R100" s="165" t="str">
        <f t="shared" si="59"/>
        <v/>
      </c>
      <c r="S100" s="164" t="str">
        <f t="shared" si="51"/>
        <v/>
      </c>
      <c r="T100" s="165" t="str">
        <f t="shared" si="60"/>
        <v/>
      </c>
      <c r="U100" s="167" t="str">
        <f t="shared" si="61"/>
        <v/>
      </c>
      <c r="V100" s="167" t="str">
        <f t="shared" si="62"/>
        <v/>
      </c>
      <c r="W100" s="164" t="str">
        <f t="shared" si="63"/>
        <v/>
      </c>
      <c r="X100" s="165" t="str">
        <f t="shared" si="64"/>
        <v/>
      </c>
      <c r="Y100" s="164" t="str">
        <f t="shared" si="65"/>
        <v/>
      </c>
      <c r="Z100" s="165" t="str">
        <f t="shared" si="66"/>
        <v/>
      </c>
    </row>
    <row r="101" spans="1:26">
      <c r="A101" s="31">
        <v>96</v>
      </c>
      <c r="B101" s="173">
        <v>90</v>
      </c>
      <c r="C101" s="166" t="str">
        <f t="shared" si="43"/>
        <v/>
      </c>
      <c r="D101" s="166" t="str">
        <f t="shared" si="52"/>
        <v/>
      </c>
      <c r="E101" s="166" t="str">
        <f t="shared" si="44"/>
        <v/>
      </c>
      <c r="F101" s="166" t="str">
        <f t="shared" si="53"/>
        <v/>
      </c>
      <c r="G101" s="166" t="str">
        <f t="shared" si="45"/>
        <v/>
      </c>
      <c r="H101" s="166" t="str">
        <f t="shared" si="54"/>
        <v/>
      </c>
      <c r="I101" s="166" t="str">
        <f t="shared" si="46"/>
        <v/>
      </c>
      <c r="J101" s="166" t="str">
        <f t="shared" si="55"/>
        <v/>
      </c>
      <c r="K101" s="166" t="str">
        <f t="shared" si="47"/>
        <v/>
      </c>
      <c r="L101" s="166" t="str">
        <f t="shared" si="56"/>
        <v/>
      </c>
      <c r="M101" s="167" t="str">
        <f t="shared" si="48"/>
        <v/>
      </c>
      <c r="N101" s="167" t="str">
        <f t="shared" si="57"/>
        <v/>
      </c>
      <c r="O101" s="167" t="str">
        <f t="shared" si="49"/>
        <v/>
      </c>
      <c r="P101" s="167" t="str">
        <f t="shared" si="58"/>
        <v/>
      </c>
      <c r="Q101" s="164" t="str">
        <f t="shared" si="50"/>
        <v/>
      </c>
      <c r="R101" s="165" t="str">
        <f t="shared" si="59"/>
        <v/>
      </c>
      <c r="S101" s="164" t="str">
        <f t="shared" si="51"/>
        <v/>
      </c>
      <c r="T101" s="165" t="str">
        <f t="shared" si="60"/>
        <v/>
      </c>
      <c r="U101" s="167" t="str">
        <f t="shared" si="61"/>
        <v/>
      </c>
      <c r="V101" s="167" t="str">
        <f t="shared" si="62"/>
        <v/>
      </c>
      <c r="W101" s="164" t="str">
        <f t="shared" si="63"/>
        <v/>
      </c>
      <c r="X101" s="165" t="str">
        <f t="shared" si="64"/>
        <v/>
      </c>
      <c r="Y101" s="164" t="str">
        <f t="shared" si="65"/>
        <v/>
      </c>
      <c r="Z101" s="165" t="str">
        <f t="shared" si="66"/>
        <v/>
      </c>
    </row>
    <row r="102" spans="1:26">
      <c r="A102" s="31">
        <v>97</v>
      </c>
      <c r="B102" s="173">
        <v>91</v>
      </c>
      <c r="C102" s="166" t="str">
        <f t="shared" si="43"/>
        <v/>
      </c>
      <c r="D102" s="166" t="str">
        <f t="shared" si="52"/>
        <v/>
      </c>
      <c r="E102" s="166" t="str">
        <f t="shared" si="44"/>
        <v/>
      </c>
      <c r="F102" s="166" t="str">
        <f t="shared" si="53"/>
        <v/>
      </c>
      <c r="G102" s="166" t="str">
        <f t="shared" si="45"/>
        <v/>
      </c>
      <c r="H102" s="166" t="str">
        <f t="shared" si="54"/>
        <v/>
      </c>
      <c r="I102" s="166" t="str">
        <f t="shared" si="46"/>
        <v/>
      </c>
      <c r="J102" s="166" t="str">
        <f t="shared" si="55"/>
        <v/>
      </c>
      <c r="K102" s="166" t="str">
        <f t="shared" si="47"/>
        <v/>
      </c>
      <c r="L102" s="166" t="str">
        <f t="shared" si="56"/>
        <v/>
      </c>
      <c r="M102" s="167" t="str">
        <f t="shared" si="48"/>
        <v/>
      </c>
      <c r="N102" s="167" t="str">
        <f t="shared" si="57"/>
        <v/>
      </c>
      <c r="O102" s="167" t="str">
        <f t="shared" si="49"/>
        <v/>
      </c>
      <c r="P102" s="167" t="str">
        <f t="shared" si="58"/>
        <v/>
      </c>
      <c r="Q102" s="164" t="str">
        <f t="shared" si="50"/>
        <v/>
      </c>
      <c r="R102" s="165" t="str">
        <f t="shared" si="59"/>
        <v/>
      </c>
      <c r="S102" s="164" t="str">
        <f t="shared" si="51"/>
        <v/>
      </c>
      <c r="T102" s="165" t="str">
        <f t="shared" si="60"/>
        <v/>
      </c>
      <c r="U102" s="167" t="str">
        <f t="shared" si="61"/>
        <v/>
      </c>
      <c r="V102" s="167" t="str">
        <f t="shared" si="62"/>
        <v/>
      </c>
      <c r="W102" s="164" t="str">
        <f t="shared" si="63"/>
        <v/>
      </c>
      <c r="X102" s="165" t="str">
        <f t="shared" si="64"/>
        <v/>
      </c>
      <c r="Y102" s="164" t="str">
        <f t="shared" si="65"/>
        <v/>
      </c>
      <c r="Z102" s="165" t="str">
        <f t="shared" si="66"/>
        <v/>
      </c>
    </row>
    <row r="103" spans="1:26">
      <c r="A103" s="31">
        <v>98</v>
      </c>
      <c r="B103" s="173">
        <v>92</v>
      </c>
      <c r="C103" s="166" t="str">
        <f t="shared" si="43"/>
        <v/>
      </c>
      <c r="D103" s="166" t="str">
        <f t="shared" si="52"/>
        <v/>
      </c>
      <c r="E103" s="166" t="str">
        <f t="shared" si="44"/>
        <v/>
      </c>
      <c r="F103" s="166" t="str">
        <f t="shared" si="53"/>
        <v/>
      </c>
      <c r="G103" s="166" t="str">
        <f t="shared" si="45"/>
        <v/>
      </c>
      <c r="H103" s="166" t="str">
        <f t="shared" si="54"/>
        <v/>
      </c>
      <c r="I103" s="166" t="str">
        <f t="shared" si="46"/>
        <v/>
      </c>
      <c r="J103" s="166" t="str">
        <f t="shared" si="55"/>
        <v/>
      </c>
      <c r="K103" s="166" t="str">
        <f t="shared" si="47"/>
        <v/>
      </c>
      <c r="L103" s="166" t="str">
        <f t="shared" si="56"/>
        <v/>
      </c>
      <c r="M103" s="167" t="str">
        <f t="shared" si="48"/>
        <v/>
      </c>
      <c r="N103" s="167" t="str">
        <f t="shared" si="57"/>
        <v/>
      </c>
      <c r="O103" s="167" t="str">
        <f t="shared" si="49"/>
        <v/>
      </c>
      <c r="P103" s="167" t="str">
        <f t="shared" si="58"/>
        <v/>
      </c>
      <c r="Q103" s="164" t="str">
        <f t="shared" si="50"/>
        <v/>
      </c>
      <c r="R103" s="165" t="str">
        <f t="shared" si="59"/>
        <v/>
      </c>
      <c r="S103" s="164" t="str">
        <f t="shared" si="51"/>
        <v/>
      </c>
      <c r="T103" s="165" t="str">
        <f t="shared" si="60"/>
        <v/>
      </c>
      <c r="U103" s="167" t="str">
        <f t="shared" si="61"/>
        <v/>
      </c>
      <c r="V103" s="167" t="str">
        <f t="shared" si="62"/>
        <v/>
      </c>
      <c r="W103" s="164" t="str">
        <f t="shared" si="63"/>
        <v/>
      </c>
      <c r="X103" s="165" t="str">
        <f t="shared" si="64"/>
        <v/>
      </c>
      <c r="Y103" s="164" t="str">
        <f t="shared" si="65"/>
        <v/>
      </c>
      <c r="Z103" s="165" t="str">
        <f t="shared" si="66"/>
        <v/>
      </c>
    </row>
    <row r="104" spans="1:26">
      <c r="A104" s="31">
        <v>99</v>
      </c>
      <c r="B104" s="173">
        <v>93</v>
      </c>
      <c r="C104" s="166" t="str">
        <f t="shared" si="43"/>
        <v/>
      </c>
      <c r="D104" s="166" t="str">
        <f t="shared" si="52"/>
        <v/>
      </c>
      <c r="E104" s="166" t="str">
        <f t="shared" si="44"/>
        <v/>
      </c>
      <c r="F104" s="166" t="str">
        <f t="shared" si="53"/>
        <v/>
      </c>
      <c r="G104" s="166" t="str">
        <f t="shared" si="45"/>
        <v/>
      </c>
      <c r="H104" s="166" t="str">
        <f t="shared" si="54"/>
        <v/>
      </c>
      <c r="I104" s="166" t="str">
        <f t="shared" si="46"/>
        <v/>
      </c>
      <c r="J104" s="166" t="str">
        <f t="shared" si="55"/>
        <v/>
      </c>
      <c r="K104" s="166" t="str">
        <f t="shared" si="47"/>
        <v/>
      </c>
      <c r="L104" s="166" t="str">
        <f t="shared" si="56"/>
        <v/>
      </c>
      <c r="M104" s="167" t="str">
        <f t="shared" si="48"/>
        <v/>
      </c>
      <c r="N104" s="167" t="str">
        <f t="shared" si="57"/>
        <v/>
      </c>
      <c r="O104" s="167" t="str">
        <f t="shared" si="49"/>
        <v/>
      </c>
      <c r="P104" s="167" t="str">
        <f t="shared" si="58"/>
        <v/>
      </c>
      <c r="Q104" s="164" t="str">
        <f t="shared" si="50"/>
        <v/>
      </c>
      <c r="R104" s="165" t="str">
        <f t="shared" si="59"/>
        <v/>
      </c>
      <c r="S104" s="164" t="str">
        <f t="shared" si="51"/>
        <v/>
      </c>
      <c r="T104" s="165" t="str">
        <f t="shared" si="60"/>
        <v/>
      </c>
      <c r="U104" s="167" t="str">
        <f t="shared" si="61"/>
        <v/>
      </c>
      <c r="V104" s="167" t="str">
        <f t="shared" si="62"/>
        <v/>
      </c>
      <c r="W104" s="164" t="str">
        <f t="shared" si="63"/>
        <v/>
      </c>
      <c r="X104" s="165" t="str">
        <f t="shared" si="64"/>
        <v/>
      </c>
      <c r="Y104" s="164" t="str">
        <f t="shared" si="65"/>
        <v/>
      </c>
      <c r="Z104" s="165" t="str">
        <f t="shared" si="66"/>
        <v/>
      </c>
    </row>
    <row r="105" spans="1:26">
      <c r="A105" s="31">
        <v>100</v>
      </c>
      <c r="B105" s="173">
        <v>94</v>
      </c>
      <c r="C105" s="166" t="str">
        <f t="shared" si="43"/>
        <v/>
      </c>
      <c r="D105" s="166" t="str">
        <f t="shared" si="52"/>
        <v/>
      </c>
      <c r="E105" s="166" t="str">
        <f t="shared" si="44"/>
        <v/>
      </c>
      <c r="F105" s="166" t="str">
        <f t="shared" si="53"/>
        <v/>
      </c>
      <c r="G105" s="166" t="str">
        <f t="shared" si="45"/>
        <v/>
      </c>
      <c r="H105" s="166" t="str">
        <f t="shared" si="54"/>
        <v/>
      </c>
      <c r="I105" s="166" t="str">
        <f t="shared" si="46"/>
        <v/>
      </c>
      <c r="J105" s="166" t="str">
        <f t="shared" si="55"/>
        <v/>
      </c>
      <c r="K105" s="166" t="str">
        <f t="shared" si="47"/>
        <v/>
      </c>
      <c r="L105" s="166" t="str">
        <f t="shared" si="56"/>
        <v/>
      </c>
      <c r="M105" s="167" t="str">
        <f t="shared" si="48"/>
        <v/>
      </c>
      <c r="N105" s="167" t="str">
        <f t="shared" si="57"/>
        <v/>
      </c>
      <c r="O105" s="167" t="str">
        <f t="shared" si="49"/>
        <v/>
      </c>
      <c r="P105" s="167" t="str">
        <f t="shared" si="58"/>
        <v/>
      </c>
      <c r="Q105" s="164" t="str">
        <f t="shared" si="50"/>
        <v/>
      </c>
      <c r="R105" s="165" t="str">
        <f t="shared" si="59"/>
        <v/>
      </c>
      <c r="S105" s="164" t="str">
        <f t="shared" si="51"/>
        <v/>
      </c>
      <c r="T105" s="165" t="str">
        <f t="shared" si="60"/>
        <v/>
      </c>
      <c r="U105" s="167" t="str">
        <f t="shared" si="61"/>
        <v/>
      </c>
      <c r="V105" s="167" t="str">
        <f t="shared" si="62"/>
        <v/>
      </c>
      <c r="W105" s="164" t="str">
        <f t="shared" si="63"/>
        <v/>
      </c>
      <c r="X105" s="165" t="str">
        <f t="shared" si="64"/>
        <v/>
      </c>
      <c r="Y105" s="164" t="str">
        <f t="shared" si="65"/>
        <v/>
      </c>
      <c r="Z105" s="165" t="str">
        <f t="shared" si="66"/>
        <v/>
      </c>
    </row>
    <row r="106" spans="1:26">
      <c r="A106" s="31">
        <v>101</v>
      </c>
      <c r="B106" s="173">
        <v>95</v>
      </c>
      <c r="C106" s="166" t="str">
        <f t="shared" si="43"/>
        <v/>
      </c>
      <c r="D106" s="166" t="str">
        <f t="shared" si="52"/>
        <v/>
      </c>
      <c r="E106" s="166" t="str">
        <f t="shared" si="44"/>
        <v/>
      </c>
      <c r="F106" s="166" t="str">
        <f t="shared" si="53"/>
        <v/>
      </c>
      <c r="G106" s="166" t="str">
        <f t="shared" si="45"/>
        <v/>
      </c>
      <c r="H106" s="166" t="str">
        <f t="shared" si="54"/>
        <v/>
      </c>
      <c r="I106" s="166" t="str">
        <f t="shared" si="46"/>
        <v/>
      </c>
      <c r="J106" s="166" t="str">
        <f t="shared" si="55"/>
        <v/>
      </c>
      <c r="K106" s="166" t="str">
        <f t="shared" si="47"/>
        <v/>
      </c>
      <c r="L106" s="166" t="str">
        <f t="shared" si="56"/>
        <v/>
      </c>
      <c r="M106" s="167" t="str">
        <f t="shared" si="48"/>
        <v/>
      </c>
      <c r="N106" s="167" t="str">
        <f t="shared" si="57"/>
        <v/>
      </c>
      <c r="O106" s="167" t="str">
        <f t="shared" si="49"/>
        <v/>
      </c>
      <c r="P106" s="167" t="str">
        <f t="shared" si="58"/>
        <v/>
      </c>
      <c r="Q106" s="164" t="str">
        <f t="shared" si="50"/>
        <v/>
      </c>
      <c r="R106" s="165" t="str">
        <f t="shared" si="59"/>
        <v/>
      </c>
      <c r="S106" s="164" t="str">
        <f t="shared" si="51"/>
        <v/>
      </c>
      <c r="T106" s="165" t="str">
        <f t="shared" si="60"/>
        <v/>
      </c>
      <c r="U106" s="167" t="str">
        <f t="shared" si="61"/>
        <v/>
      </c>
      <c r="V106" s="167" t="str">
        <f t="shared" si="62"/>
        <v/>
      </c>
      <c r="W106" s="164" t="str">
        <f t="shared" si="63"/>
        <v/>
      </c>
      <c r="X106" s="165" t="str">
        <f t="shared" si="64"/>
        <v/>
      </c>
      <c r="Y106" s="164" t="str">
        <f t="shared" si="65"/>
        <v/>
      </c>
      <c r="Z106" s="165" t="str">
        <f t="shared" si="66"/>
        <v/>
      </c>
    </row>
    <row r="107" spans="1:26">
      <c r="A107" s="31">
        <v>102</v>
      </c>
      <c r="B107" s="173">
        <v>96</v>
      </c>
      <c r="C107" s="166" t="str">
        <f t="shared" si="43"/>
        <v/>
      </c>
      <c r="D107" s="166" t="str">
        <f t="shared" si="52"/>
        <v/>
      </c>
      <c r="E107" s="166" t="str">
        <f t="shared" si="44"/>
        <v/>
      </c>
      <c r="F107" s="166" t="str">
        <f t="shared" si="53"/>
        <v/>
      </c>
      <c r="G107" s="166" t="str">
        <f t="shared" si="45"/>
        <v/>
      </c>
      <c r="H107" s="166" t="str">
        <f t="shared" si="54"/>
        <v/>
      </c>
      <c r="I107" s="166" t="str">
        <f t="shared" si="46"/>
        <v/>
      </c>
      <c r="J107" s="166" t="str">
        <f t="shared" si="55"/>
        <v/>
      </c>
      <c r="K107" s="166" t="str">
        <f t="shared" si="47"/>
        <v/>
      </c>
      <c r="L107" s="166" t="str">
        <f t="shared" si="56"/>
        <v/>
      </c>
      <c r="M107" s="167" t="str">
        <f t="shared" si="48"/>
        <v/>
      </c>
      <c r="N107" s="167" t="str">
        <f t="shared" si="57"/>
        <v/>
      </c>
      <c r="O107" s="167" t="str">
        <f t="shared" si="49"/>
        <v/>
      </c>
      <c r="P107" s="167" t="str">
        <f t="shared" si="58"/>
        <v/>
      </c>
      <c r="Q107" s="164" t="str">
        <f t="shared" si="50"/>
        <v/>
      </c>
      <c r="R107" s="165" t="str">
        <f t="shared" si="59"/>
        <v/>
      </c>
      <c r="S107" s="164" t="str">
        <f t="shared" si="51"/>
        <v/>
      </c>
      <c r="T107" s="165" t="str">
        <f t="shared" si="60"/>
        <v/>
      </c>
      <c r="U107" s="167" t="str">
        <f t="shared" si="61"/>
        <v/>
      </c>
      <c r="V107" s="167" t="str">
        <f t="shared" si="62"/>
        <v/>
      </c>
      <c r="W107" s="164" t="str">
        <f t="shared" si="63"/>
        <v/>
      </c>
      <c r="X107" s="165" t="str">
        <f t="shared" si="64"/>
        <v/>
      </c>
      <c r="Y107" s="164" t="str">
        <f t="shared" si="65"/>
        <v/>
      </c>
      <c r="Z107" s="165" t="str">
        <f t="shared" si="66"/>
        <v/>
      </c>
    </row>
    <row r="108" spans="1:26">
      <c r="A108" s="31">
        <v>103</v>
      </c>
      <c r="B108" s="173">
        <v>97</v>
      </c>
      <c r="C108" s="166" t="str">
        <f t="shared" si="43"/>
        <v/>
      </c>
      <c r="D108" s="166" t="str">
        <f t="shared" si="52"/>
        <v/>
      </c>
      <c r="E108" s="166" t="str">
        <f t="shared" si="44"/>
        <v/>
      </c>
      <c r="F108" s="166" t="str">
        <f t="shared" si="53"/>
        <v/>
      </c>
      <c r="G108" s="166" t="str">
        <f t="shared" si="45"/>
        <v/>
      </c>
      <c r="H108" s="166" t="str">
        <f t="shared" si="54"/>
        <v/>
      </c>
      <c r="I108" s="166" t="str">
        <f t="shared" si="46"/>
        <v/>
      </c>
      <c r="J108" s="166" t="str">
        <f t="shared" si="55"/>
        <v/>
      </c>
      <c r="K108" s="166" t="str">
        <f t="shared" si="47"/>
        <v/>
      </c>
      <c r="L108" s="166" t="str">
        <f t="shared" si="56"/>
        <v/>
      </c>
      <c r="M108" s="167" t="str">
        <f t="shared" si="48"/>
        <v/>
      </c>
      <c r="N108" s="167" t="str">
        <f t="shared" si="57"/>
        <v/>
      </c>
      <c r="O108" s="167" t="str">
        <f t="shared" si="49"/>
        <v/>
      </c>
      <c r="P108" s="167" t="str">
        <f t="shared" si="58"/>
        <v/>
      </c>
      <c r="Q108" s="164" t="str">
        <f t="shared" si="50"/>
        <v/>
      </c>
      <c r="R108" s="165" t="str">
        <f t="shared" si="59"/>
        <v/>
      </c>
      <c r="S108" s="164" t="str">
        <f t="shared" si="51"/>
        <v/>
      </c>
      <c r="T108" s="165" t="str">
        <f t="shared" si="60"/>
        <v/>
      </c>
      <c r="U108" s="167" t="str">
        <f t="shared" si="61"/>
        <v/>
      </c>
      <c r="V108" s="167" t="str">
        <f t="shared" si="62"/>
        <v/>
      </c>
      <c r="W108" s="164" t="str">
        <f t="shared" si="63"/>
        <v/>
      </c>
      <c r="X108" s="165" t="str">
        <f t="shared" si="64"/>
        <v/>
      </c>
      <c r="Y108" s="164" t="str">
        <f t="shared" si="65"/>
        <v/>
      </c>
      <c r="Z108" s="165" t="str">
        <f t="shared" si="66"/>
        <v/>
      </c>
    </row>
    <row r="109" spans="1:26">
      <c r="A109" s="31">
        <v>104</v>
      </c>
      <c r="B109" s="173">
        <v>98</v>
      </c>
      <c r="C109" s="166" t="str">
        <f t="shared" si="43"/>
        <v/>
      </c>
      <c r="D109" s="166" t="str">
        <f t="shared" ref="D109:D140" si="67">IF($B108&lt;=$AF$8*$AB$23,$C$10,IF($B108&lt;=$AJ$8*$AB$23,$C$11,""))</f>
        <v/>
      </c>
      <c r="E109" s="166" t="str">
        <f t="shared" si="44"/>
        <v/>
      </c>
      <c r="F109" s="166" t="str">
        <f t="shared" ref="F109:F140" si="68">IF($B108&lt;=$AF$9*$AB$23,$E$10,IF($B108&lt;=$AJ$9*$AB$23,$E$11,""))</f>
        <v/>
      </c>
      <c r="G109" s="166" t="str">
        <f t="shared" si="45"/>
        <v/>
      </c>
      <c r="H109" s="166" t="str">
        <f t="shared" ref="H109:H140" si="69">IF($B108&lt;=$AF$10*$AB$23,$G$10,IF($B108&lt;=$AJ$10*$AB$23,$G$11,""))</f>
        <v/>
      </c>
      <c r="I109" s="166" t="str">
        <f t="shared" si="46"/>
        <v/>
      </c>
      <c r="J109" s="166" t="str">
        <f t="shared" ref="J109:J140" si="70">IF($B108&lt;=$AF$11*$AB$23,$I$10,IF($B108&lt;=$AJ$11*$AB$23,$I$11,""))</f>
        <v/>
      </c>
      <c r="K109" s="166" t="str">
        <f t="shared" si="47"/>
        <v/>
      </c>
      <c r="L109" s="166" t="str">
        <f t="shared" ref="L109:L140" si="71">IF($B108&lt;=$AF$12*$AB$23,$K$10,IF($B108&lt;=$AJ$12*$AB$23,$K$11,""))</f>
        <v/>
      </c>
      <c r="M109" s="167" t="str">
        <f t="shared" si="48"/>
        <v/>
      </c>
      <c r="N109" s="167" t="str">
        <f t="shared" ref="N109:N140" si="72">IF($B108&lt;=$AF$13*$AB$23,$M$10,IF($B108&lt;=$AJ$13*$AB$23,$M$11,""))</f>
        <v/>
      </c>
      <c r="O109" s="167" t="str">
        <f t="shared" si="49"/>
        <v/>
      </c>
      <c r="P109" s="167" t="str">
        <f t="shared" ref="P109:P140" si="73">IF($B108&lt;=$AF$14*$AB$23,$O$10,IF($B108&lt;=$AJ$14*$AB$23,$O$11,""))</f>
        <v/>
      </c>
      <c r="Q109" s="164" t="str">
        <f t="shared" si="50"/>
        <v/>
      </c>
      <c r="R109" s="165" t="str">
        <f t="shared" ref="R109:R140" si="74">IF($B108&lt;=$AF$15*$AB$23,$Q$10,IF($B108&lt;=$AJ$15*$AB$23,$Q$11,""))</f>
        <v/>
      </c>
      <c r="S109" s="164" t="str">
        <f t="shared" si="51"/>
        <v/>
      </c>
      <c r="T109" s="165" t="str">
        <f t="shared" ref="T109:T140" si="75">IF($B108&lt;=$AF$16*$AB$23,$S$10,IF($B108&lt;=$AJ$16*$AB$23,$S$11,""))</f>
        <v/>
      </c>
      <c r="U109" s="167" t="str">
        <f t="shared" si="61"/>
        <v/>
      </c>
      <c r="V109" s="167" t="str">
        <f t="shared" si="62"/>
        <v/>
      </c>
      <c r="W109" s="164" t="str">
        <f t="shared" si="63"/>
        <v/>
      </c>
      <c r="X109" s="165" t="str">
        <f t="shared" si="64"/>
        <v/>
      </c>
      <c r="Y109" s="164" t="str">
        <f t="shared" si="65"/>
        <v/>
      </c>
      <c r="Z109" s="165" t="str">
        <f t="shared" si="66"/>
        <v/>
      </c>
    </row>
    <row r="110" spans="1:26">
      <c r="A110" s="31">
        <v>105</v>
      </c>
      <c r="B110" s="173">
        <v>99</v>
      </c>
      <c r="C110" s="166" t="str">
        <f t="shared" si="43"/>
        <v/>
      </c>
      <c r="D110" s="166" t="str">
        <f t="shared" si="67"/>
        <v/>
      </c>
      <c r="E110" s="166" t="str">
        <f t="shared" si="44"/>
        <v/>
      </c>
      <c r="F110" s="166" t="str">
        <f t="shared" si="68"/>
        <v/>
      </c>
      <c r="G110" s="166" t="str">
        <f t="shared" si="45"/>
        <v/>
      </c>
      <c r="H110" s="166" t="str">
        <f t="shared" si="69"/>
        <v/>
      </c>
      <c r="I110" s="166" t="str">
        <f t="shared" si="46"/>
        <v/>
      </c>
      <c r="J110" s="166" t="str">
        <f t="shared" si="70"/>
        <v/>
      </c>
      <c r="K110" s="166" t="str">
        <f t="shared" si="47"/>
        <v/>
      </c>
      <c r="L110" s="166" t="str">
        <f t="shared" si="71"/>
        <v/>
      </c>
      <c r="M110" s="167" t="str">
        <f t="shared" si="48"/>
        <v/>
      </c>
      <c r="N110" s="167" t="str">
        <f t="shared" si="72"/>
        <v/>
      </c>
      <c r="O110" s="167" t="str">
        <f t="shared" si="49"/>
        <v/>
      </c>
      <c r="P110" s="167" t="str">
        <f t="shared" si="73"/>
        <v/>
      </c>
      <c r="Q110" s="164" t="str">
        <f t="shared" si="50"/>
        <v/>
      </c>
      <c r="R110" s="165" t="str">
        <f t="shared" si="74"/>
        <v/>
      </c>
      <c r="S110" s="164" t="str">
        <f t="shared" si="51"/>
        <v/>
      </c>
      <c r="T110" s="165" t="str">
        <f t="shared" si="75"/>
        <v/>
      </c>
      <c r="U110" s="167" t="str">
        <f t="shared" si="61"/>
        <v/>
      </c>
      <c r="V110" s="167" t="str">
        <f t="shared" si="62"/>
        <v/>
      </c>
      <c r="W110" s="164" t="str">
        <f t="shared" si="63"/>
        <v/>
      </c>
      <c r="X110" s="165" t="str">
        <f t="shared" si="64"/>
        <v/>
      </c>
      <c r="Y110" s="164" t="str">
        <f t="shared" si="65"/>
        <v/>
      </c>
      <c r="Z110" s="165" t="str">
        <f t="shared" si="66"/>
        <v/>
      </c>
    </row>
    <row r="111" spans="1:26">
      <c r="A111" s="31">
        <v>106</v>
      </c>
      <c r="B111" s="173">
        <v>100</v>
      </c>
      <c r="C111" s="166" t="str">
        <f t="shared" si="43"/>
        <v/>
      </c>
      <c r="D111" s="166" t="str">
        <f t="shared" si="67"/>
        <v/>
      </c>
      <c r="E111" s="166" t="str">
        <f t="shared" si="44"/>
        <v/>
      </c>
      <c r="F111" s="166" t="str">
        <f t="shared" si="68"/>
        <v/>
      </c>
      <c r="G111" s="166" t="str">
        <f t="shared" si="45"/>
        <v/>
      </c>
      <c r="H111" s="166" t="str">
        <f t="shared" si="69"/>
        <v/>
      </c>
      <c r="I111" s="166" t="str">
        <f t="shared" si="46"/>
        <v/>
      </c>
      <c r="J111" s="166" t="str">
        <f t="shared" si="70"/>
        <v/>
      </c>
      <c r="K111" s="166" t="str">
        <f t="shared" si="47"/>
        <v/>
      </c>
      <c r="L111" s="166" t="str">
        <f t="shared" si="71"/>
        <v/>
      </c>
      <c r="M111" s="167" t="str">
        <f t="shared" si="48"/>
        <v/>
      </c>
      <c r="N111" s="167" t="str">
        <f t="shared" si="72"/>
        <v/>
      </c>
      <c r="O111" s="167" t="str">
        <f t="shared" si="49"/>
        <v/>
      </c>
      <c r="P111" s="167" t="str">
        <f t="shared" si="73"/>
        <v/>
      </c>
      <c r="Q111" s="164" t="str">
        <f t="shared" si="50"/>
        <v/>
      </c>
      <c r="R111" s="165" t="str">
        <f t="shared" si="74"/>
        <v/>
      </c>
      <c r="S111" s="164" t="str">
        <f t="shared" si="51"/>
        <v/>
      </c>
      <c r="T111" s="165" t="str">
        <f t="shared" si="75"/>
        <v/>
      </c>
      <c r="U111" s="167" t="str">
        <f t="shared" si="61"/>
        <v/>
      </c>
      <c r="V111" s="167" t="str">
        <f t="shared" si="62"/>
        <v/>
      </c>
      <c r="W111" s="164" t="str">
        <f t="shared" si="63"/>
        <v/>
      </c>
      <c r="X111" s="165" t="str">
        <f t="shared" si="64"/>
        <v/>
      </c>
      <c r="Y111" s="164" t="str">
        <f t="shared" si="65"/>
        <v/>
      </c>
      <c r="Z111" s="165" t="str">
        <f t="shared" si="66"/>
        <v/>
      </c>
    </row>
    <row r="112" spans="1:26">
      <c r="A112" s="31">
        <v>107</v>
      </c>
      <c r="B112" s="173">
        <v>101</v>
      </c>
      <c r="C112" s="166" t="str">
        <f t="shared" si="43"/>
        <v/>
      </c>
      <c r="D112" s="166" t="str">
        <f t="shared" si="67"/>
        <v/>
      </c>
      <c r="E112" s="166" t="str">
        <f t="shared" si="44"/>
        <v/>
      </c>
      <c r="F112" s="166" t="str">
        <f t="shared" si="68"/>
        <v/>
      </c>
      <c r="G112" s="166" t="str">
        <f t="shared" si="45"/>
        <v/>
      </c>
      <c r="H112" s="166" t="str">
        <f t="shared" si="69"/>
        <v/>
      </c>
      <c r="I112" s="166" t="str">
        <f t="shared" si="46"/>
        <v/>
      </c>
      <c r="J112" s="166" t="str">
        <f t="shared" si="70"/>
        <v/>
      </c>
      <c r="K112" s="166" t="str">
        <f t="shared" si="47"/>
        <v/>
      </c>
      <c r="L112" s="166" t="str">
        <f t="shared" si="71"/>
        <v/>
      </c>
      <c r="M112" s="167" t="str">
        <f t="shared" si="48"/>
        <v/>
      </c>
      <c r="N112" s="167" t="str">
        <f t="shared" si="72"/>
        <v/>
      </c>
      <c r="O112" s="167" t="str">
        <f t="shared" si="49"/>
        <v/>
      </c>
      <c r="P112" s="167" t="str">
        <f t="shared" si="73"/>
        <v/>
      </c>
      <c r="Q112" s="164" t="str">
        <f t="shared" si="50"/>
        <v/>
      </c>
      <c r="R112" s="165" t="str">
        <f t="shared" si="74"/>
        <v/>
      </c>
      <c r="S112" s="164" t="str">
        <f t="shared" si="51"/>
        <v/>
      </c>
      <c r="T112" s="165" t="str">
        <f t="shared" si="75"/>
        <v/>
      </c>
      <c r="U112" s="167" t="str">
        <f t="shared" si="61"/>
        <v/>
      </c>
      <c r="V112" s="167" t="str">
        <f t="shared" si="62"/>
        <v/>
      </c>
      <c r="W112" s="164" t="str">
        <f t="shared" si="63"/>
        <v/>
      </c>
      <c r="X112" s="165" t="str">
        <f t="shared" si="64"/>
        <v/>
      </c>
      <c r="Y112" s="164" t="str">
        <f t="shared" si="65"/>
        <v/>
      </c>
      <c r="Z112" s="165" t="str">
        <f t="shared" si="66"/>
        <v/>
      </c>
    </row>
    <row r="113" spans="1:26">
      <c r="A113" s="31">
        <v>108</v>
      </c>
      <c r="B113" s="173">
        <v>102</v>
      </c>
      <c r="C113" s="166" t="str">
        <f t="shared" si="43"/>
        <v/>
      </c>
      <c r="D113" s="166" t="str">
        <f t="shared" si="67"/>
        <v/>
      </c>
      <c r="E113" s="166" t="str">
        <f t="shared" si="44"/>
        <v/>
      </c>
      <c r="F113" s="166" t="str">
        <f t="shared" si="68"/>
        <v/>
      </c>
      <c r="G113" s="166" t="str">
        <f t="shared" si="45"/>
        <v/>
      </c>
      <c r="H113" s="166" t="str">
        <f t="shared" si="69"/>
        <v/>
      </c>
      <c r="I113" s="166" t="str">
        <f t="shared" si="46"/>
        <v/>
      </c>
      <c r="J113" s="166" t="str">
        <f t="shared" si="70"/>
        <v/>
      </c>
      <c r="K113" s="166" t="str">
        <f t="shared" si="47"/>
        <v/>
      </c>
      <c r="L113" s="166" t="str">
        <f t="shared" si="71"/>
        <v/>
      </c>
      <c r="M113" s="167" t="str">
        <f t="shared" si="48"/>
        <v/>
      </c>
      <c r="N113" s="167" t="str">
        <f t="shared" si="72"/>
        <v/>
      </c>
      <c r="O113" s="167" t="str">
        <f t="shared" si="49"/>
        <v/>
      </c>
      <c r="P113" s="167" t="str">
        <f t="shared" si="73"/>
        <v/>
      </c>
      <c r="Q113" s="164" t="str">
        <f t="shared" si="50"/>
        <v/>
      </c>
      <c r="R113" s="165" t="str">
        <f t="shared" si="74"/>
        <v/>
      </c>
      <c r="S113" s="164" t="str">
        <f t="shared" si="51"/>
        <v/>
      </c>
      <c r="T113" s="165" t="str">
        <f t="shared" si="75"/>
        <v/>
      </c>
      <c r="U113" s="167" t="str">
        <f t="shared" si="61"/>
        <v/>
      </c>
      <c r="V113" s="167" t="str">
        <f t="shared" si="62"/>
        <v/>
      </c>
      <c r="W113" s="164" t="str">
        <f t="shared" si="63"/>
        <v/>
      </c>
      <c r="X113" s="165" t="str">
        <f t="shared" si="64"/>
        <v/>
      </c>
      <c r="Y113" s="164" t="str">
        <f t="shared" si="65"/>
        <v/>
      </c>
      <c r="Z113" s="165" t="str">
        <f t="shared" si="66"/>
        <v/>
      </c>
    </row>
    <row r="114" spans="1:26">
      <c r="A114" s="31">
        <v>109</v>
      </c>
      <c r="B114" s="173">
        <v>103</v>
      </c>
      <c r="C114" s="166" t="str">
        <f t="shared" si="43"/>
        <v/>
      </c>
      <c r="D114" s="166" t="str">
        <f t="shared" si="67"/>
        <v/>
      </c>
      <c r="E114" s="166" t="str">
        <f t="shared" si="44"/>
        <v/>
      </c>
      <c r="F114" s="166" t="str">
        <f t="shared" si="68"/>
        <v/>
      </c>
      <c r="G114" s="166" t="str">
        <f t="shared" si="45"/>
        <v/>
      </c>
      <c r="H114" s="166" t="str">
        <f t="shared" si="69"/>
        <v/>
      </c>
      <c r="I114" s="166" t="str">
        <f t="shared" si="46"/>
        <v/>
      </c>
      <c r="J114" s="166" t="str">
        <f t="shared" si="70"/>
        <v/>
      </c>
      <c r="K114" s="166" t="str">
        <f t="shared" si="47"/>
        <v/>
      </c>
      <c r="L114" s="166" t="str">
        <f t="shared" si="71"/>
        <v/>
      </c>
      <c r="M114" s="167" t="str">
        <f t="shared" si="48"/>
        <v/>
      </c>
      <c r="N114" s="167" t="str">
        <f t="shared" si="72"/>
        <v/>
      </c>
      <c r="O114" s="167" t="str">
        <f t="shared" si="49"/>
        <v/>
      </c>
      <c r="P114" s="167" t="str">
        <f t="shared" si="73"/>
        <v/>
      </c>
      <c r="Q114" s="164" t="str">
        <f t="shared" si="50"/>
        <v/>
      </c>
      <c r="R114" s="165" t="str">
        <f t="shared" si="74"/>
        <v/>
      </c>
      <c r="S114" s="164" t="str">
        <f t="shared" si="51"/>
        <v/>
      </c>
      <c r="T114" s="165" t="str">
        <f t="shared" si="75"/>
        <v/>
      </c>
      <c r="U114" s="167" t="str">
        <f t="shared" si="61"/>
        <v/>
      </c>
      <c r="V114" s="167" t="str">
        <f t="shared" si="62"/>
        <v/>
      </c>
      <c r="W114" s="164" t="str">
        <f t="shared" si="63"/>
        <v/>
      </c>
      <c r="X114" s="165" t="str">
        <f t="shared" si="64"/>
        <v/>
      </c>
      <c r="Y114" s="164" t="str">
        <f t="shared" si="65"/>
        <v/>
      </c>
      <c r="Z114" s="165" t="str">
        <f t="shared" si="66"/>
        <v/>
      </c>
    </row>
    <row r="115" spans="1:26">
      <c r="A115" s="31">
        <v>110</v>
      </c>
      <c r="B115" s="173">
        <v>104</v>
      </c>
      <c r="C115" s="166" t="str">
        <f t="shared" si="43"/>
        <v/>
      </c>
      <c r="D115" s="166" t="str">
        <f t="shared" si="67"/>
        <v/>
      </c>
      <c r="E115" s="166" t="str">
        <f t="shared" si="44"/>
        <v/>
      </c>
      <c r="F115" s="166" t="str">
        <f t="shared" si="68"/>
        <v/>
      </c>
      <c r="G115" s="166" t="str">
        <f t="shared" si="45"/>
        <v/>
      </c>
      <c r="H115" s="166" t="str">
        <f t="shared" si="69"/>
        <v/>
      </c>
      <c r="I115" s="166" t="str">
        <f t="shared" si="46"/>
        <v/>
      </c>
      <c r="J115" s="166" t="str">
        <f t="shared" si="70"/>
        <v/>
      </c>
      <c r="K115" s="166" t="str">
        <f t="shared" si="47"/>
        <v/>
      </c>
      <c r="L115" s="166" t="str">
        <f t="shared" si="71"/>
        <v/>
      </c>
      <c r="M115" s="167" t="str">
        <f t="shared" si="48"/>
        <v/>
      </c>
      <c r="N115" s="167" t="str">
        <f t="shared" si="72"/>
        <v/>
      </c>
      <c r="O115" s="167" t="str">
        <f t="shared" si="49"/>
        <v/>
      </c>
      <c r="P115" s="167" t="str">
        <f t="shared" si="73"/>
        <v/>
      </c>
      <c r="Q115" s="164" t="str">
        <f t="shared" si="50"/>
        <v/>
      </c>
      <c r="R115" s="165" t="str">
        <f t="shared" si="74"/>
        <v/>
      </c>
      <c r="S115" s="164" t="str">
        <f t="shared" si="51"/>
        <v/>
      </c>
      <c r="T115" s="165" t="str">
        <f t="shared" si="75"/>
        <v/>
      </c>
      <c r="U115" s="167" t="str">
        <f t="shared" si="61"/>
        <v/>
      </c>
      <c r="V115" s="167" t="str">
        <f t="shared" si="62"/>
        <v/>
      </c>
      <c r="W115" s="164" t="str">
        <f t="shared" si="63"/>
        <v/>
      </c>
      <c r="X115" s="165" t="str">
        <f t="shared" si="64"/>
        <v/>
      </c>
      <c r="Y115" s="164" t="str">
        <f t="shared" si="65"/>
        <v/>
      </c>
      <c r="Z115" s="165" t="str">
        <f t="shared" si="66"/>
        <v/>
      </c>
    </row>
    <row r="116" spans="1:26">
      <c r="A116" s="31">
        <v>111</v>
      </c>
      <c r="B116" s="173">
        <v>105</v>
      </c>
      <c r="C116" s="166" t="str">
        <f t="shared" si="43"/>
        <v/>
      </c>
      <c r="D116" s="166" t="str">
        <f t="shared" si="67"/>
        <v/>
      </c>
      <c r="E116" s="166" t="str">
        <f t="shared" si="44"/>
        <v/>
      </c>
      <c r="F116" s="166" t="str">
        <f t="shared" si="68"/>
        <v/>
      </c>
      <c r="G116" s="166" t="str">
        <f t="shared" si="45"/>
        <v/>
      </c>
      <c r="H116" s="166" t="str">
        <f t="shared" si="69"/>
        <v/>
      </c>
      <c r="I116" s="166" t="str">
        <f t="shared" si="46"/>
        <v/>
      </c>
      <c r="J116" s="166" t="str">
        <f t="shared" si="70"/>
        <v/>
      </c>
      <c r="K116" s="166" t="str">
        <f t="shared" si="47"/>
        <v/>
      </c>
      <c r="L116" s="166" t="str">
        <f t="shared" si="71"/>
        <v/>
      </c>
      <c r="M116" s="167" t="str">
        <f t="shared" si="48"/>
        <v/>
      </c>
      <c r="N116" s="167" t="str">
        <f t="shared" si="72"/>
        <v/>
      </c>
      <c r="O116" s="167" t="str">
        <f t="shared" si="49"/>
        <v/>
      </c>
      <c r="P116" s="167" t="str">
        <f t="shared" si="73"/>
        <v/>
      </c>
      <c r="Q116" s="164" t="str">
        <f t="shared" si="50"/>
        <v/>
      </c>
      <c r="R116" s="165" t="str">
        <f t="shared" si="74"/>
        <v/>
      </c>
      <c r="S116" s="164" t="str">
        <f t="shared" si="51"/>
        <v/>
      </c>
      <c r="T116" s="165" t="str">
        <f t="shared" si="75"/>
        <v/>
      </c>
      <c r="U116" s="167" t="str">
        <f t="shared" si="61"/>
        <v/>
      </c>
      <c r="V116" s="167" t="str">
        <f t="shared" si="62"/>
        <v/>
      </c>
      <c r="W116" s="164" t="str">
        <f t="shared" si="63"/>
        <v/>
      </c>
      <c r="X116" s="165" t="str">
        <f t="shared" si="64"/>
        <v/>
      </c>
      <c r="Y116" s="164" t="str">
        <f t="shared" si="65"/>
        <v/>
      </c>
      <c r="Z116" s="165" t="str">
        <f t="shared" si="66"/>
        <v/>
      </c>
    </row>
    <row r="117" spans="1:26">
      <c r="A117" s="31">
        <v>112</v>
      </c>
      <c r="B117" s="173">
        <v>106</v>
      </c>
      <c r="C117" s="166" t="str">
        <f t="shared" si="43"/>
        <v/>
      </c>
      <c r="D117" s="166" t="str">
        <f t="shared" si="67"/>
        <v/>
      </c>
      <c r="E117" s="166" t="str">
        <f t="shared" si="44"/>
        <v/>
      </c>
      <c r="F117" s="166" t="str">
        <f t="shared" si="68"/>
        <v/>
      </c>
      <c r="G117" s="166" t="str">
        <f t="shared" si="45"/>
        <v/>
      </c>
      <c r="H117" s="166" t="str">
        <f t="shared" si="69"/>
        <v/>
      </c>
      <c r="I117" s="166" t="str">
        <f t="shared" si="46"/>
        <v/>
      </c>
      <c r="J117" s="166" t="str">
        <f t="shared" si="70"/>
        <v/>
      </c>
      <c r="K117" s="166" t="str">
        <f t="shared" si="47"/>
        <v/>
      </c>
      <c r="L117" s="166" t="str">
        <f t="shared" si="71"/>
        <v/>
      </c>
      <c r="M117" s="167" t="str">
        <f t="shared" si="48"/>
        <v/>
      </c>
      <c r="N117" s="167" t="str">
        <f t="shared" si="72"/>
        <v/>
      </c>
      <c r="O117" s="167" t="str">
        <f t="shared" si="49"/>
        <v/>
      </c>
      <c r="P117" s="167" t="str">
        <f t="shared" si="73"/>
        <v/>
      </c>
      <c r="Q117" s="164" t="str">
        <f t="shared" si="50"/>
        <v/>
      </c>
      <c r="R117" s="165" t="str">
        <f t="shared" si="74"/>
        <v/>
      </c>
      <c r="S117" s="164" t="str">
        <f t="shared" si="51"/>
        <v/>
      </c>
      <c r="T117" s="165" t="str">
        <f t="shared" si="75"/>
        <v/>
      </c>
      <c r="U117" s="167" t="str">
        <f t="shared" si="61"/>
        <v/>
      </c>
      <c r="V117" s="167" t="str">
        <f t="shared" si="62"/>
        <v/>
      </c>
      <c r="W117" s="164" t="str">
        <f t="shared" si="63"/>
        <v/>
      </c>
      <c r="X117" s="165" t="str">
        <f t="shared" si="64"/>
        <v/>
      </c>
      <c r="Y117" s="164" t="str">
        <f t="shared" si="65"/>
        <v/>
      </c>
      <c r="Z117" s="165" t="str">
        <f t="shared" si="66"/>
        <v/>
      </c>
    </row>
    <row r="118" spans="1:26">
      <c r="A118" s="31">
        <v>113</v>
      </c>
      <c r="B118" s="173">
        <v>107</v>
      </c>
      <c r="C118" s="166" t="str">
        <f t="shared" si="43"/>
        <v/>
      </c>
      <c r="D118" s="166" t="str">
        <f t="shared" si="67"/>
        <v/>
      </c>
      <c r="E118" s="166" t="str">
        <f t="shared" si="44"/>
        <v/>
      </c>
      <c r="F118" s="166" t="str">
        <f t="shared" si="68"/>
        <v/>
      </c>
      <c r="G118" s="166" t="str">
        <f t="shared" si="45"/>
        <v/>
      </c>
      <c r="H118" s="166" t="str">
        <f t="shared" si="69"/>
        <v/>
      </c>
      <c r="I118" s="166" t="str">
        <f t="shared" si="46"/>
        <v/>
      </c>
      <c r="J118" s="166" t="str">
        <f t="shared" si="70"/>
        <v/>
      </c>
      <c r="K118" s="166" t="str">
        <f t="shared" si="47"/>
        <v/>
      </c>
      <c r="L118" s="166" t="str">
        <f t="shared" si="71"/>
        <v/>
      </c>
      <c r="M118" s="167" t="str">
        <f t="shared" si="48"/>
        <v/>
      </c>
      <c r="N118" s="167" t="str">
        <f t="shared" si="72"/>
        <v/>
      </c>
      <c r="O118" s="167" t="str">
        <f t="shared" si="49"/>
        <v/>
      </c>
      <c r="P118" s="167" t="str">
        <f t="shared" si="73"/>
        <v/>
      </c>
      <c r="Q118" s="164" t="str">
        <f t="shared" si="50"/>
        <v/>
      </c>
      <c r="R118" s="165" t="str">
        <f t="shared" si="74"/>
        <v/>
      </c>
      <c r="S118" s="164" t="str">
        <f t="shared" si="51"/>
        <v/>
      </c>
      <c r="T118" s="165" t="str">
        <f t="shared" si="75"/>
        <v/>
      </c>
      <c r="U118" s="167" t="str">
        <f t="shared" si="61"/>
        <v/>
      </c>
      <c r="V118" s="167" t="str">
        <f t="shared" si="62"/>
        <v/>
      </c>
      <c r="W118" s="164" t="str">
        <f t="shared" si="63"/>
        <v/>
      </c>
      <c r="X118" s="165" t="str">
        <f t="shared" si="64"/>
        <v/>
      </c>
      <c r="Y118" s="164" t="str">
        <f t="shared" si="65"/>
        <v/>
      </c>
      <c r="Z118" s="165" t="str">
        <f t="shared" si="66"/>
        <v/>
      </c>
    </row>
    <row r="119" spans="1:26">
      <c r="A119" s="31">
        <v>114</v>
      </c>
      <c r="B119" s="173">
        <v>108</v>
      </c>
      <c r="C119" s="166" t="str">
        <f t="shared" si="43"/>
        <v/>
      </c>
      <c r="D119" s="166" t="str">
        <f t="shared" si="67"/>
        <v/>
      </c>
      <c r="E119" s="166" t="str">
        <f t="shared" si="44"/>
        <v/>
      </c>
      <c r="F119" s="166" t="str">
        <f t="shared" si="68"/>
        <v/>
      </c>
      <c r="G119" s="166" t="str">
        <f t="shared" si="45"/>
        <v/>
      </c>
      <c r="H119" s="166" t="str">
        <f t="shared" si="69"/>
        <v/>
      </c>
      <c r="I119" s="166" t="str">
        <f t="shared" si="46"/>
        <v/>
      </c>
      <c r="J119" s="166" t="str">
        <f t="shared" si="70"/>
        <v/>
      </c>
      <c r="K119" s="166" t="str">
        <f t="shared" si="47"/>
        <v/>
      </c>
      <c r="L119" s="166" t="str">
        <f t="shared" si="71"/>
        <v/>
      </c>
      <c r="M119" s="167" t="str">
        <f t="shared" si="48"/>
        <v/>
      </c>
      <c r="N119" s="167" t="str">
        <f t="shared" si="72"/>
        <v/>
      </c>
      <c r="O119" s="167" t="str">
        <f t="shared" si="49"/>
        <v/>
      </c>
      <c r="P119" s="167" t="str">
        <f t="shared" si="73"/>
        <v/>
      </c>
      <c r="Q119" s="164" t="str">
        <f t="shared" si="50"/>
        <v/>
      </c>
      <c r="R119" s="165" t="str">
        <f t="shared" si="74"/>
        <v/>
      </c>
      <c r="S119" s="164" t="str">
        <f t="shared" si="51"/>
        <v/>
      </c>
      <c r="T119" s="165" t="str">
        <f t="shared" si="75"/>
        <v/>
      </c>
      <c r="U119" s="167" t="str">
        <f t="shared" si="61"/>
        <v/>
      </c>
      <c r="V119" s="167" t="str">
        <f t="shared" si="62"/>
        <v/>
      </c>
      <c r="W119" s="164" t="str">
        <f t="shared" si="63"/>
        <v/>
      </c>
      <c r="X119" s="165" t="str">
        <f t="shared" si="64"/>
        <v/>
      </c>
      <c r="Y119" s="164" t="str">
        <f t="shared" si="65"/>
        <v/>
      </c>
      <c r="Z119" s="165" t="str">
        <f t="shared" si="66"/>
        <v/>
      </c>
    </row>
    <row r="120" spans="1:26">
      <c r="A120" s="31">
        <v>115</v>
      </c>
      <c r="B120" s="173">
        <v>109</v>
      </c>
      <c r="C120" s="166" t="str">
        <f t="shared" si="43"/>
        <v/>
      </c>
      <c r="D120" s="166" t="str">
        <f t="shared" si="67"/>
        <v/>
      </c>
      <c r="E120" s="166" t="str">
        <f t="shared" si="44"/>
        <v/>
      </c>
      <c r="F120" s="166" t="str">
        <f t="shared" si="68"/>
        <v/>
      </c>
      <c r="G120" s="166" t="str">
        <f t="shared" si="45"/>
        <v/>
      </c>
      <c r="H120" s="166" t="str">
        <f t="shared" si="69"/>
        <v/>
      </c>
      <c r="I120" s="166" t="str">
        <f t="shared" si="46"/>
        <v/>
      </c>
      <c r="J120" s="166" t="str">
        <f t="shared" si="70"/>
        <v/>
      </c>
      <c r="K120" s="166" t="str">
        <f t="shared" si="47"/>
        <v/>
      </c>
      <c r="L120" s="166" t="str">
        <f t="shared" si="71"/>
        <v/>
      </c>
      <c r="M120" s="167" t="str">
        <f t="shared" si="48"/>
        <v/>
      </c>
      <c r="N120" s="167" t="str">
        <f t="shared" si="72"/>
        <v/>
      </c>
      <c r="O120" s="167" t="str">
        <f t="shared" si="49"/>
        <v/>
      </c>
      <c r="P120" s="167" t="str">
        <f t="shared" si="73"/>
        <v/>
      </c>
      <c r="Q120" s="164" t="str">
        <f t="shared" si="50"/>
        <v/>
      </c>
      <c r="R120" s="165" t="str">
        <f t="shared" si="74"/>
        <v/>
      </c>
      <c r="S120" s="164" t="str">
        <f t="shared" si="51"/>
        <v/>
      </c>
      <c r="T120" s="165" t="str">
        <f t="shared" si="75"/>
        <v/>
      </c>
      <c r="U120" s="167" t="str">
        <f t="shared" si="61"/>
        <v/>
      </c>
      <c r="V120" s="167" t="str">
        <f t="shared" si="62"/>
        <v/>
      </c>
      <c r="W120" s="164" t="str">
        <f t="shared" si="63"/>
        <v/>
      </c>
      <c r="X120" s="165" t="str">
        <f t="shared" si="64"/>
        <v/>
      </c>
      <c r="Y120" s="164" t="str">
        <f t="shared" si="65"/>
        <v/>
      </c>
      <c r="Z120" s="165" t="str">
        <f t="shared" si="66"/>
        <v/>
      </c>
    </row>
    <row r="121" spans="1:26">
      <c r="A121" s="31">
        <v>116</v>
      </c>
      <c r="B121" s="173">
        <v>110</v>
      </c>
      <c r="C121" s="166" t="str">
        <f t="shared" si="43"/>
        <v/>
      </c>
      <c r="D121" s="166" t="str">
        <f t="shared" si="67"/>
        <v/>
      </c>
      <c r="E121" s="166" t="str">
        <f t="shared" si="44"/>
        <v/>
      </c>
      <c r="F121" s="166" t="str">
        <f t="shared" si="68"/>
        <v/>
      </c>
      <c r="G121" s="166" t="str">
        <f t="shared" si="45"/>
        <v/>
      </c>
      <c r="H121" s="166" t="str">
        <f t="shared" si="69"/>
        <v/>
      </c>
      <c r="I121" s="166" t="str">
        <f t="shared" si="46"/>
        <v/>
      </c>
      <c r="J121" s="166" t="str">
        <f t="shared" si="70"/>
        <v/>
      </c>
      <c r="K121" s="166" t="str">
        <f t="shared" si="47"/>
        <v/>
      </c>
      <c r="L121" s="166" t="str">
        <f t="shared" si="71"/>
        <v/>
      </c>
      <c r="M121" s="167" t="str">
        <f t="shared" si="48"/>
        <v/>
      </c>
      <c r="N121" s="167" t="str">
        <f t="shared" si="72"/>
        <v/>
      </c>
      <c r="O121" s="167" t="str">
        <f t="shared" si="49"/>
        <v/>
      </c>
      <c r="P121" s="167" t="str">
        <f t="shared" si="73"/>
        <v/>
      </c>
      <c r="Q121" s="164" t="str">
        <f t="shared" si="50"/>
        <v/>
      </c>
      <c r="R121" s="165" t="str">
        <f t="shared" si="74"/>
        <v/>
      </c>
      <c r="S121" s="164" t="str">
        <f t="shared" si="51"/>
        <v/>
      </c>
      <c r="T121" s="165" t="str">
        <f t="shared" si="75"/>
        <v/>
      </c>
      <c r="U121" s="167" t="str">
        <f t="shared" si="61"/>
        <v/>
      </c>
      <c r="V121" s="167" t="str">
        <f t="shared" si="62"/>
        <v/>
      </c>
      <c r="W121" s="164" t="str">
        <f t="shared" si="63"/>
        <v/>
      </c>
      <c r="X121" s="165" t="str">
        <f t="shared" si="64"/>
        <v/>
      </c>
      <c r="Y121" s="164" t="str">
        <f t="shared" si="65"/>
        <v/>
      </c>
      <c r="Z121" s="165" t="str">
        <f t="shared" si="66"/>
        <v/>
      </c>
    </row>
    <row r="122" spans="1:26">
      <c r="A122" s="31">
        <v>117</v>
      </c>
      <c r="B122" s="173">
        <v>111</v>
      </c>
      <c r="C122" s="166" t="str">
        <f t="shared" si="43"/>
        <v/>
      </c>
      <c r="D122" s="166" t="str">
        <f t="shared" si="67"/>
        <v/>
      </c>
      <c r="E122" s="166" t="str">
        <f t="shared" si="44"/>
        <v/>
      </c>
      <c r="F122" s="166" t="str">
        <f t="shared" si="68"/>
        <v/>
      </c>
      <c r="G122" s="166" t="str">
        <f t="shared" si="45"/>
        <v/>
      </c>
      <c r="H122" s="166" t="str">
        <f t="shared" si="69"/>
        <v/>
      </c>
      <c r="I122" s="166" t="str">
        <f t="shared" si="46"/>
        <v/>
      </c>
      <c r="J122" s="166" t="str">
        <f t="shared" si="70"/>
        <v/>
      </c>
      <c r="K122" s="166" t="str">
        <f t="shared" si="47"/>
        <v/>
      </c>
      <c r="L122" s="166" t="str">
        <f t="shared" si="71"/>
        <v/>
      </c>
      <c r="M122" s="167" t="str">
        <f t="shared" si="48"/>
        <v/>
      </c>
      <c r="N122" s="167" t="str">
        <f t="shared" si="72"/>
        <v/>
      </c>
      <c r="O122" s="167" t="str">
        <f t="shared" si="49"/>
        <v/>
      </c>
      <c r="P122" s="167" t="str">
        <f t="shared" si="73"/>
        <v/>
      </c>
      <c r="Q122" s="164" t="str">
        <f t="shared" si="50"/>
        <v/>
      </c>
      <c r="R122" s="165" t="str">
        <f t="shared" si="74"/>
        <v/>
      </c>
      <c r="S122" s="164" t="str">
        <f t="shared" si="51"/>
        <v/>
      </c>
      <c r="T122" s="165" t="str">
        <f t="shared" si="75"/>
        <v/>
      </c>
      <c r="U122" s="167" t="str">
        <f t="shared" si="61"/>
        <v/>
      </c>
      <c r="V122" s="167" t="str">
        <f t="shared" si="62"/>
        <v/>
      </c>
      <c r="W122" s="164" t="str">
        <f t="shared" si="63"/>
        <v/>
      </c>
      <c r="X122" s="165" t="str">
        <f t="shared" si="64"/>
        <v/>
      </c>
      <c r="Y122" s="164" t="str">
        <f t="shared" si="65"/>
        <v/>
      </c>
      <c r="Z122" s="165" t="str">
        <f t="shared" si="66"/>
        <v/>
      </c>
    </row>
    <row r="123" spans="1:26">
      <c r="A123" s="31">
        <v>118</v>
      </c>
      <c r="B123" s="173">
        <v>112</v>
      </c>
      <c r="C123" s="166" t="str">
        <f t="shared" si="43"/>
        <v/>
      </c>
      <c r="D123" s="166" t="str">
        <f t="shared" si="67"/>
        <v/>
      </c>
      <c r="E123" s="166" t="str">
        <f t="shared" si="44"/>
        <v/>
      </c>
      <c r="F123" s="166" t="str">
        <f t="shared" si="68"/>
        <v/>
      </c>
      <c r="G123" s="166" t="str">
        <f t="shared" si="45"/>
        <v/>
      </c>
      <c r="H123" s="166" t="str">
        <f t="shared" si="69"/>
        <v/>
      </c>
      <c r="I123" s="166" t="str">
        <f t="shared" si="46"/>
        <v/>
      </c>
      <c r="J123" s="166" t="str">
        <f t="shared" si="70"/>
        <v/>
      </c>
      <c r="K123" s="166" t="str">
        <f t="shared" si="47"/>
        <v/>
      </c>
      <c r="L123" s="166" t="str">
        <f t="shared" si="71"/>
        <v/>
      </c>
      <c r="M123" s="167" t="str">
        <f t="shared" si="48"/>
        <v/>
      </c>
      <c r="N123" s="167" t="str">
        <f t="shared" si="72"/>
        <v/>
      </c>
      <c r="O123" s="167" t="str">
        <f t="shared" si="49"/>
        <v/>
      </c>
      <c r="P123" s="167" t="str">
        <f t="shared" si="73"/>
        <v/>
      </c>
      <c r="Q123" s="164" t="str">
        <f t="shared" si="50"/>
        <v/>
      </c>
      <c r="R123" s="165" t="str">
        <f t="shared" si="74"/>
        <v/>
      </c>
      <c r="S123" s="164" t="str">
        <f t="shared" si="51"/>
        <v/>
      </c>
      <c r="T123" s="165" t="str">
        <f t="shared" si="75"/>
        <v/>
      </c>
      <c r="U123" s="167" t="str">
        <f t="shared" si="61"/>
        <v/>
      </c>
      <c r="V123" s="167" t="str">
        <f t="shared" si="62"/>
        <v/>
      </c>
      <c r="W123" s="164" t="str">
        <f t="shared" si="63"/>
        <v/>
      </c>
      <c r="X123" s="165" t="str">
        <f t="shared" si="64"/>
        <v/>
      </c>
      <c r="Y123" s="164" t="str">
        <f t="shared" si="65"/>
        <v/>
      </c>
      <c r="Z123" s="165" t="str">
        <f t="shared" si="66"/>
        <v/>
      </c>
    </row>
    <row r="124" spans="1:26">
      <c r="A124" s="31">
        <v>119</v>
      </c>
      <c r="B124" s="173">
        <v>113</v>
      </c>
      <c r="C124" s="166" t="str">
        <f t="shared" si="43"/>
        <v/>
      </c>
      <c r="D124" s="166" t="str">
        <f t="shared" si="67"/>
        <v/>
      </c>
      <c r="E124" s="166" t="str">
        <f t="shared" si="44"/>
        <v/>
      </c>
      <c r="F124" s="166" t="str">
        <f t="shared" si="68"/>
        <v/>
      </c>
      <c r="G124" s="166" t="str">
        <f t="shared" si="45"/>
        <v/>
      </c>
      <c r="H124" s="166" t="str">
        <f t="shared" si="69"/>
        <v/>
      </c>
      <c r="I124" s="166" t="str">
        <f t="shared" si="46"/>
        <v/>
      </c>
      <c r="J124" s="166" t="str">
        <f t="shared" si="70"/>
        <v/>
      </c>
      <c r="K124" s="166" t="str">
        <f t="shared" si="47"/>
        <v/>
      </c>
      <c r="L124" s="166" t="str">
        <f t="shared" si="71"/>
        <v/>
      </c>
      <c r="M124" s="167" t="str">
        <f t="shared" si="48"/>
        <v/>
      </c>
      <c r="N124" s="167" t="str">
        <f t="shared" si="72"/>
        <v/>
      </c>
      <c r="O124" s="167" t="str">
        <f t="shared" si="49"/>
        <v/>
      </c>
      <c r="P124" s="167" t="str">
        <f t="shared" si="73"/>
        <v/>
      </c>
      <c r="Q124" s="164" t="str">
        <f t="shared" si="50"/>
        <v/>
      </c>
      <c r="R124" s="165" t="str">
        <f t="shared" si="74"/>
        <v/>
      </c>
      <c r="S124" s="164" t="str">
        <f t="shared" si="51"/>
        <v/>
      </c>
      <c r="T124" s="165" t="str">
        <f t="shared" si="75"/>
        <v/>
      </c>
      <c r="U124" s="167" t="str">
        <f t="shared" si="61"/>
        <v/>
      </c>
      <c r="V124" s="167" t="str">
        <f t="shared" si="62"/>
        <v/>
      </c>
      <c r="W124" s="164" t="str">
        <f t="shared" si="63"/>
        <v/>
      </c>
      <c r="X124" s="165" t="str">
        <f t="shared" si="64"/>
        <v/>
      </c>
      <c r="Y124" s="164" t="str">
        <f t="shared" si="65"/>
        <v/>
      </c>
      <c r="Z124" s="165" t="str">
        <f t="shared" si="66"/>
        <v/>
      </c>
    </row>
    <row r="125" spans="1:26">
      <c r="A125" s="31">
        <v>120</v>
      </c>
      <c r="B125" s="173">
        <v>114</v>
      </c>
      <c r="C125" s="166" t="str">
        <f t="shared" si="43"/>
        <v/>
      </c>
      <c r="D125" s="166" t="str">
        <f t="shared" si="67"/>
        <v/>
      </c>
      <c r="E125" s="166" t="str">
        <f t="shared" si="44"/>
        <v/>
      </c>
      <c r="F125" s="166" t="str">
        <f t="shared" si="68"/>
        <v/>
      </c>
      <c r="G125" s="166" t="str">
        <f t="shared" si="45"/>
        <v/>
      </c>
      <c r="H125" s="166" t="str">
        <f t="shared" si="69"/>
        <v/>
      </c>
      <c r="I125" s="166" t="str">
        <f t="shared" si="46"/>
        <v/>
      </c>
      <c r="J125" s="166" t="str">
        <f t="shared" si="70"/>
        <v/>
      </c>
      <c r="K125" s="166" t="str">
        <f t="shared" si="47"/>
        <v/>
      </c>
      <c r="L125" s="166" t="str">
        <f t="shared" si="71"/>
        <v/>
      </c>
      <c r="M125" s="167" t="str">
        <f t="shared" si="48"/>
        <v/>
      </c>
      <c r="N125" s="167" t="str">
        <f t="shared" si="72"/>
        <v/>
      </c>
      <c r="O125" s="167" t="str">
        <f t="shared" si="49"/>
        <v/>
      </c>
      <c r="P125" s="167" t="str">
        <f t="shared" si="73"/>
        <v/>
      </c>
      <c r="Q125" s="164" t="str">
        <f t="shared" si="50"/>
        <v/>
      </c>
      <c r="R125" s="165" t="str">
        <f t="shared" si="74"/>
        <v/>
      </c>
      <c r="S125" s="164" t="str">
        <f t="shared" si="51"/>
        <v/>
      </c>
      <c r="T125" s="165" t="str">
        <f t="shared" si="75"/>
        <v/>
      </c>
      <c r="U125" s="167" t="str">
        <f t="shared" si="61"/>
        <v/>
      </c>
      <c r="V125" s="167" t="str">
        <f t="shared" si="62"/>
        <v/>
      </c>
      <c r="W125" s="164" t="str">
        <f t="shared" si="63"/>
        <v/>
      </c>
      <c r="X125" s="165" t="str">
        <f t="shared" si="64"/>
        <v/>
      </c>
      <c r="Y125" s="164" t="str">
        <f t="shared" si="65"/>
        <v/>
      </c>
      <c r="Z125" s="165" t="str">
        <f t="shared" si="66"/>
        <v/>
      </c>
    </row>
    <row r="126" spans="1:26">
      <c r="A126" s="31">
        <v>121</v>
      </c>
      <c r="B126" s="173">
        <v>115</v>
      </c>
      <c r="C126" s="166" t="str">
        <f t="shared" si="43"/>
        <v/>
      </c>
      <c r="D126" s="166" t="str">
        <f t="shared" si="67"/>
        <v/>
      </c>
      <c r="E126" s="166" t="str">
        <f t="shared" si="44"/>
        <v/>
      </c>
      <c r="F126" s="166" t="str">
        <f t="shared" si="68"/>
        <v/>
      </c>
      <c r="G126" s="166" t="str">
        <f t="shared" si="45"/>
        <v/>
      </c>
      <c r="H126" s="166" t="str">
        <f t="shared" si="69"/>
        <v/>
      </c>
      <c r="I126" s="166" t="str">
        <f t="shared" si="46"/>
        <v/>
      </c>
      <c r="J126" s="166" t="str">
        <f t="shared" si="70"/>
        <v/>
      </c>
      <c r="K126" s="166" t="str">
        <f t="shared" si="47"/>
        <v/>
      </c>
      <c r="L126" s="166" t="str">
        <f t="shared" si="71"/>
        <v/>
      </c>
      <c r="M126" s="167" t="str">
        <f t="shared" si="48"/>
        <v/>
      </c>
      <c r="N126" s="167" t="str">
        <f t="shared" si="72"/>
        <v/>
      </c>
      <c r="O126" s="167" t="str">
        <f t="shared" si="49"/>
        <v/>
      </c>
      <c r="P126" s="167" t="str">
        <f t="shared" si="73"/>
        <v/>
      </c>
      <c r="Q126" s="164" t="str">
        <f t="shared" si="50"/>
        <v/>
      </c>
      <c r="R126" s="165" t="str">
        <f t="shared" si="74"/>
        <v/>
      </c>
      <c r="S126" s="164" t="str">
        <f t="shared" si="51"/>
        <v/>
      </c>
      <c r="T126" s="165" t="str">
        <f t="shared" si="75"/>
        <v/>
      </c>
      <c r="U126" s="167" t="str">
        <f t="shared" si="61"/>
        <v/>
      </c>
      <c r="V126" s="167" t="str">
        <f t="shared" si="62"/>
        <v/>
      </c>
      <c r="W126" s="164" t="str">
        <f t="shared" si="63"/>
        <v/>
      </c>
      <c r="X126" s="165" t="str">
        <f t="shared" si="64"/>
        <v/>
      </c>
      <c r="Y126" s="164" t="str">
        <f t="shared" si="65"/>
        <v/>
      </c>
      <c r="Z126" s="165" t="str">
        <f t="shared" si="66"/>
        <v/>
      </c>
    </row>
    <row r="127" spans="1:26">
      <c r="A127" s="31">
        <v>122</v>
      </c>
      <c r="B127" s="173">
        <v>116</v>
      </c>
      <c r="C127" s="166" t="str">
        <f t="shared" si="43"/>
        <v/>
      </c>
      <c r="D127" s="166" t="str">
        <f t="shared" si="67"/>
        <v/>
      </c>
      <c r="E127" s="166" t="str">
        <f t="shared" si="44"/>
        <v/>
      </c>
      <c r="F127" s="166" t="str">
        <f t="shared" si="68"/>
        <v/>
      </c>
      <c r="G127" s="166" t="str">
        <f t="shared" si="45"/>
        <v/>
      </c>
      <c r="H127" s="166" t="str">
        <f t="shared" si="69"/>
        <v/>
      </c>
      <c r="I127" s="166" t="str">
        <f t="shared" si="46"/>
        <v/>
      </c>
      <c r="J127" s="166" t="str">
        <f t="shared" si="70"/>
        <v/>
      </c>
      <c r="K127" s="166" t="str">
        <f t="shared" si="47"/>
        <v/>
      </c>
      <c r="L127" s="166" t="str">
        <f t="shared" si="71"/>
        <v/>
      </c>
      <c r="M127" s="167" t="str">
        <f t="shared" si="48"/>
        <v/>
      </c>
      <c r="N127" s="167" t="str">
        <f t="shared" si="72"/>
        <v/>
      </c>
      <c r="O127" s="167" t="str">
        <f t="shared" si="49"/>
        <v/>
      </c>
      <c r="P127" s="167" t="str">
        <f t="shared" si="73"/>
        <v/>
      </c>
      <c r="Q127" s="164" t="str">
        <f t="shared" si="50"/>
        <v/>
      </c>
      <c r="R127" s="165" t="str">
        <f t="shared" si="74"/>
        <v/>
      </c>
      <c r="S127" s="164" t="str">
        <f t="shared" si="51"/>
        <v/>
      </c>
      <c r="T127" s="165" t="str">
        <f t="shared" si="75"/>
        <v/>
      </c>
      <c r="U127" s="167" t="str">
        <f t="shared" si="61"/>
        <v/>
      </c>
      <c r="V127" s="167" t="str">
        <f t="shared" si="62"/>
        <v/>
      </c>
      <c r="W127" s="164" t="str">
        <f t="shared" si="63"/>
        <v/>
      </c>
      <c r="X127" s="165" t="str">
        <f t="shared" si="64"/>
        <v/>
      </c>
      <c r="Y127" s="164" t="str">
        <f t="shared" si="65"/>
        <v/>
      </c>
      <c r="Z127" s="165" t="str">
        <f t="shared" si="66"/>
        <v/>
      </c>
    </row>
    <row r="128" spans="1:26">
      <c r="A128" s="31">
        <v>123</v>
      </c>
      <c r="B128" s="173">
        <v>117</v>
      </c>
      <c r="C128" s="166" t="str">
        <f t="shared" si="43"/>
        <v/>
      </c>
      <c r="D128" s="166" t="str">
        <f t="shared" si="67"/>
        <v/>
      </c>
      <c r="E128" s="166" t="str">
        <f t="shared" si="44"/>
        <v/>
      </c>
      <c r="F128" s="166" t="str">
        <f t="shared" si="68"/>
        <v/>
      </c>
      <c r="G128" s="166" t="str">
        <f t="shared" si="45"/>
        <v/>
      </c>
      <c r="H128" s="166" t="str">
        <f t="shared" si="69"/>
        <v/>
      </c>
      <c r="I128" s="166" t="str">
        <f t="shared" si="46"/>
        <v/>
      </c>
      <c r="J128" s="166" t="str">
        <f t="shared" si="70"/>
        <v/>
      </c>
      <c r="K128" s="166" t="str">
        <f t="shared" si="47"/>
        <v/>
      </c>
      <c r="L128" s="166" t="str">
        <f t="shared" si="71"/>
        <v/>
      </c>
      <c r="M128" s="167" t="str">
        <f t="shared" si="48"/>
        <v/>
      </c>
      <c r="N128" s="167" t="str">
        <f t="shared" si="72"/>
        <v/>
      </c>
      <c r="O128" s="167" t="str">
        <f t="shared" si="49"/>
        <v/>
      </c>
      <c r="P128" s="167" t="str">
        <f t="shared" si="73"/>
        <v/>
      </c>
      <c r="Q128" s="164" t="str">
        <f t="shared" si="50"/>
        <v/>
      </c>
      <c r="R128" s="165" t="str">
        <f t="shared" si="74"/>
        <v/>
      </c>
      <c r="S128" s="164" t="str">
        <f t="shared" si="51"/>
        <v/>
      </c>
      <c r="T128" s="165" t="str">
        <f t="shared" si="75"/>
        <v/>
      </c>
      <c r="U128" s="167" t="str">
        <f t="shared" si="61"/>
        <v/>
      </c>
      <c r="V128" s="167" t="str">
        <f t="shared" si="62"/>
        <v/>
      </c>
      <c r="W128" s="164" t="str">
        <f t="shared" si="63"/>
        <v/>
      </c>
      <c r="X128" s="165" t="str">
        <f t="shared" si="64"/>
        <v/>
      </c>
      <c r="Y128" s="164" t="str">
        <f t="shared" si="65"/>
        <v/>
      </c>
      <c r="Z128" s="165" t="str">
        <f t="shared" si="66"/>
        <v/>
      </c>
    </row>
    <row r="129" spans="1:26">
      <c r="A129" s="31">
        <v>124</v>
      </c>
      <c r="B129" s="173">
        <v>118</v>
      </c>
      <c r="C129" s="166" t="str">
        <f t="shared" si="43"/>
        <v/>
      </c>
      <c r="D129" s="166" t="str">
        <f t="shared" si="67"/>
        <v/>
      </c>
      <c r="E129" s="166" t="str">
        <f t="shared" si="44"/>
        <v/>
      </c>
      <c r="F129" s="166" t="str">
        <f t="shared" si="68"/>
        <v/>
      </c>
      <c r="G129" s="166" t="str">
        <f t="shared" si="45"/>
        <v/>
      </c>
      <c r="H129" s="166" t="str">
        <f t="shared" si="69"/>
        <v/>
      </c>
      <c r="I129" s="166" t="str">
        <f t="shared" si="46"/>
        <v/>
      </c>
      <c r="J129" s="166" t="str">
        <f t="shared" si="70"/>
        <v/>
      </c>
      <c r="K129" s="166" t="str">
        <f t="shared" si="47"/>
        <v/>
      </c>
      <c r="L129" s="166" t="str">
        <f t="shared" si="71"/>
        <v/>
      </c>
      <c r="M129" s="167" t="str">
        <f t="shared" si="48"/>
        <v/>
      </c>
      <c r="N129" s="167" t="str">
        <f t="shared" si="72"/>
        <v/>
      </c>
      <c r="O129" s="167" t="str">
        <f t="shared" si="49"/>
        <v/>
      </c>
      <c r="P129" s="167" t="str">
        <f t="shared" si="73"/>
        <v/>
      </c>
      <c r="Q129" s="164" t="str">
        <f t="shared" si="50"/>
        <v/>
      </c>
      <c r="R129" s="165" t="str">
        <f t="shared" si="74"/>
        <v/>
      </c>
      <c r="S129" s="164" t="str">
        <f t="shared" si="51"/>
        <v/>
      </c>
      <c r="T129" s="165" t="str">
        <f t="shared" si="75"/>
        <v/>
      </c>
      <c r="U129" s="167" t="str">
        <f t="shared" si="61"/>
        <v/>
      </c>
      <c r="V129" s="167" t="str">
        <f t="shared" si="62"/>
        <v/>
      </c>
      <c r="W129" s="164" t="str">
        <f t="shared" si="63"/>
        <v/>
      </c>
      <c r="X129" s="165" t="str">
        <f t="shared" si="64"/>
        <v/>
      </c>
      <c r="Y129" s="164" t="str">
        <f t="shared" si="65"/>
        <v/>
      </c>
      <c r="Z129" s="165" t="str">
        <f t="shared" si="66"/>
        <v/>
      </c>
    </row>
    <row r="130" spans="1:26">
      <c r="A130" s="31">
        <v>125</v>
      </c>
      <c r="B130" s="173">
        <v>119</v>
      </c>
      <c r="C130" s="166" t="str">
        <f t="shared" si="43"/>
        <v/>
      </c>
      <c r="D130" s="166" t="str">
        <f t="shared" si="67"/>
        <v/>
      </c>
      <c r="E130" s="166" t="str">
        <f t="shared" si="44"/>
        <v/>
      </c>
      <c r="F130" s="166" t="str">
        <f t="shared" si="68"/>
        <v/>
      </c>
      <c r="G130" s="166" t="str">
        <f t="shared" si="45"/>
        <v/>
      </c>
      <c r="H130" s="166" t="str">
        <f t="shared" si="69"/>
        <v/>
      </c>
      <c r="I130" s="166" t="str">
        <f t="shared" si="46"/>
        <v/>
      </c>
      <c r="J130" s="166" t="str">
        <f t="shared" si="70"/>
        <v/>
      </c>
      <c r="K130" s="166" t="str">
        <f t="shared" si="47"/>
        <v/>
      </c>
      <c r="L130" s="166" t="str">
        <f t="shared" si="71"/>
        <v/>
      </c>
      <c r="M130" s="167" t="str">
        <f t="shared" si="48"/>
        <v/>
      </c>
      <c r="N130" s="167" t="str">
        <f t="shared" si="72"/>
        <v/>
      </c>
      <c r="O130" s="167" t="str">
        <f t="shared" si="49"/>
        <v/>
      </c>
      <c r="P130" s="167" t="str">
        <f t="shared" si="73"/>
        <v/>
      </c>
      <c r="Q130" s="164" t="str">
        <f t="shared" si="50"/>
        <v/>
      </c>
      <c r="R130" s="165" t="str">
        <f t="shared" si="74"/>
        <v/>
      </c>
      <c r="S130" s="164" t="str">
        <f t="shared" si="51"/>
        <v/>
      </c>
      <c r="T130" s="165" t="str">
        <f t="shared" si="75"/>
        <v/>
      </c>
      <c r="U130" s="167" t="str">
        <f t="shared" si="61"/>
        <v/>
      </c>
      <c r="V130" s="167" t="str">
        <f t="shared" si="62"/>
        <v/>
      </c>
      <c r="W130" s="164" t="str">
        <f t="shared" si="63"/>
        <v/>
      </c>
      <c r="X130" s="165" t="str">
        <f t="shared" si="64"/>
        <v/>
      </c>
      <c r="Y130" s="164" t="str">
        <f t="shared" si="65"/>
        <v/>
      </c>
      <c r="Z130" s="165" t="str">
        <f t="shared" si="66"/>
        <v/>
      </c>
    </row>
    <row r="131" spans="1:26">
      <c r="A131" s="31">
        <v>126</v>
      </c>
      <c r="B131" s="173">
        <v>120</v>
      </c>
      <c r="C131" s="166" t="str">
        <f t="shared" si="43"/>
        <v/>
      </c>
      <c r="D131" s="166" t="str">
        <f t="shared" si="67"/>
        <v/>
      </c>
      <c r="E131" s="166" t="str">
        <f t="shared" si="44"/>
        <v/>
      </c>
      <c r="F131" s="166" t="str">
        <f t="shared" si="68"/>
        <v/>
      </c>
      <c r="G131" s="166" t="str">
        <f t="shared" si="45"/>
        <v/>
      </c>
      <c r="H131" s="166" t="str">
        <f t="shared" si="69"/>
        <v/>
      </c>
      <c r="I131" s="166" t="str">
        <f t="shared" si="46"/>
        <v/>
      </c>
      <c r="J131" s="166" t="str">
        <f t="shared" si="70"/>
        <v/>
      </c>
      <c r="K131" s="166" t="str">
        <f t="shared" si="47"/>
        <v/>
      </c>
      <c r="L131" s="166" t="str">
        <f t="shared" si="71"/>
        <v/>
      </c>
      <c r="M131" s="167" t="str">
        <f t="shared" si="48"/>
        <v/>
      </c>
      <c r="N131" s="167" t="str">
        <f t="shared" si="72"/>
        <v/>
      </c>
      <c r="O131" s="167" t="str">
        <f t="shared" si="49"/>
        <v/>
      </c>
      <c r="P131" s="167" t="str">
        <f t="shared" si="73"/>
        <v/>
      </c>
      <c r="Q131" s="164" t="str">
        <f t="shared" si="50"/>
        <v/>
      </c>
      <c r="R131" s="165" t="str">
        <f t="shared" si="74"/>
        <v/>
      </c>
      <c r="S131" s="164" t="str">
        <f t="shared" si="51"/>
        <v/>
      </c>
      <c r="T131" s="165" t="str">
        <f t="shared" si="75"/>
        <v/>
      </c>
      <c r="U131" s="167" t="str">
        <f t="shared" si="61"/>
        <v/>
      </c>
      <c r="V131" s="167" t="str">
        <f t="shared" si="62"/>
        <v/>
      </c>
      <c r="W131" s="164" t="str">
        <f t="shared" si="63"/>
        <v/>
      </c>
      <c r="X131" s="165" t="str">
        <f t="shared" si="64"/>
        <v/>
      </c>
      <c r="Y131" s="164" t="str">
        <f t="shared" si="65"/>
        <v/>
      </c>
      <c r="Z131" s="165" t="str">
        <f t="shared" si="66"/>
        <v/>
      </c>
    </row>
    <row r="132" spans="1:26">
      <c r="A132" s="31">
        <v>127</v>
      </c>
      <c r="B132" s="173">
        <v>121</v>
      </c>
      <c r="C132" s="166" t="str">
        <f t="shared" si="43"/>
        <v/>
      </c>
      <c r="D132" s="166" t="str">
        <f t="shared" si="67"/>
        <v/>
      </c>
      <c r="E132" s="166" t="str">
        <f t="shared" si="44"/>
        <v/>
      </c>
      <c r="F132" s="166" t="str">
        <f t="shared" si="68"/>
        <v/>
      </c>
      <c r="G132" s="166" t="str">
        <f t="shared" si="45"/>
        <v/>
      </c>
      <c r="H132" s="166" t="str">
        <f t="shared" si="69"/>
        <v/>
      </c>
      <c r="I132" s="166" t="str">
        <f t="shared" si="46"/>
        <v/>
      </c>
      <c r="J132" s="166" t="str">
        <f t="shared" si="70"/>
        <v/>
      </c>
      <c r="K132" s="166" t="str">
        <f t="shared" si="47"/>
        <v/>
      </c>
      <c r="L132" s="166" t="str">
        <f t="shared" si="71"/>
        <v/>
      </c>
      <c r="M132" s="167" t="str">
        <f t="shared" si="48"/>
        <v/>
      </c>
      <c r="N132" s="167" t="str">
        <f t="shared" si="72"/>
        <v/>
      </c>
      <c r="O132" s="167" t="str">
        <f t="shared" si="49"/>
        <v/>
      </c>
      <c r="P132" s="167" t="str">
        <f t="shared" si="73"/>
        <v/>
      </c>
      <c r="Q132" s="164" t="str">
        <f t="shared" si="50"/>
        <v/>
      </c>
      <c r="R132" s="165" t="str">
        <f t="shared" si="74"/>
        <v/>
      </c>
      <c r="S132" s="164" t="str">
        <f t="shared" si="51"/>
        <v/>
      </c>
      <c r="T132" s="165" t="str">
        <f t="shared" si="75"/>
        <v/>
      </c>
      <c r="U132" s="167" t="str">
        <f t="shared" si="61"/>
        <v/>
      </c>
      <c r="V132" s="167" t="str">
        <f t="shared" si="62"/>
        <v/>
      </c>
      <c r="W132" s="164" t="str">
        <f t="shared" si="63"/>
        <v/>
      </c>
      <c r="X132" s="165" t="str">
        <f t="shared" si="64"/>
        <v/>
      </c>
      <c r="Y132" s="164" t="str">
        <f t="shared" si="65"/>
        <v/>
      </c>
      <c r="Z132" s="165" t="str">
        <f t="shared" si="66"/>
        <v/>
      </c>
    </row>
    <row r="133" spans="1:26">
      <c r="A133" s="31">
        <v>128</v>
      </c>
      <c r="B133" s="173">
        <v>122</v>
      </c>
      <c r="C133" s="166" t="str">
        <f t="shared" si="43"/>
        <v/>
      </c>
      <c r="D133" s="166" t="str">
        <f t="shared" si="67"/>
        <v/>
      </c>
      <c r="E133" s="166" t="str">
        <f t="shared" si="44"/>
        <v/>
      </c>
      <c r="F133" s="166" t="str">
        <f t="shared" si="68"/>
        <v/>
      </c>
      <c r="G133" s="166" t="str">
        <f t="shared" si="45"/>
        <v/>
      </c>
      <c r="H133" s="166" t="str">
        <f t="shared" si="69"/>
        <v/>
      </c>
      <c r="I133" s="166" t="str">
        <f t="shared" si="46"/>
        <v/>
      </c>
      <c r="J133" s="166" t="str">
        <f t="shared" si="70"/>
        <v/>
      </c>
      <c r="K133" s="166" t="str">
        <f t="shared" si="47"/>
        <v/>
      </c>
      <c r="L133" s="166" t="str">
        <f t="shared" si="71"/>
        <v/>
      </c>
      <c r="M133" s="167" t="str">
        <f t="shared" si="48"/>
        <v/>
      </c>
      <c r="N133" s="167" t="str">
        <f t="shared" si="72"/>
        <v/>
      </c>
      <c r="O133" s="167" t="str">
        <f t="shared" si="49"/>
        <v/>
      </c>
      <c r="P133" s="167" t="str">
        <f t="shared" si="73"/>
        <v/>
      </c>
      <c r="Q133" s="164" t="str">
        <f t="shared" si="50"/>
        <v/>
      </c>
      <c r="R133" s="165" t="str">
        <f t="shared" si="74"/>
        <v/>
      </c>
      <c r="S133" s="164" t="str">
        <f t="shared" si="51"/>
        <v/>
      </c>
      <c r="T133" s="165" t="str">
        <f t="shared" si="75"/>
        <v/>
      </c>
      <c r="U133" s="167" t="str">
        <f t="shared" si="61"/>
        <v/>
      </c>
      <c r="V133" s="167" t="str">
        <f t="shared" si="62"/>
        <v/>
      </c>
      <c r="W133" s="164" t="str">
        <f t="shared" si="63"/>
        <v/>
      </c>
      <c r="X133" s="165" t="str">
        <f t="shared" si="64"/>
        <v/>
      </c>
      <c r="Y133" s="164" t="str">
        <f t="shared" si="65"/>
        <v/>
      </c>
      <c r="Z133" s="165" t="str">
        <f t="shared" si="66"/>
        <v/>
      </c>
    </row>
    <row r="134" spans="1:26">
      <c r="A134" s="31">
        <v>129</v>
      </c>
      <c r="B134" s="173">
        <v>123</v>
      </c>
      <c r="C134" s="166" t="str">
        <f t="shared" si="43"/>
        <v/>
      </c>
      <c r="D134" s="166" t="str">
        <f t="shared" si="67"/>
        <v/>
      </c>
      <c r="E134" s="166" t="str">
        <f t="shared" si="44"/>
        <v/>
      </c>
      <c r="F134" s="166" t="str">
        <f t="shared" si="68"/>
        <v/>
      </c>
      <c r="G134" s="166" t="str">
        <f t="shared" si="45"/>
        <v/>
      </c>
      <c r="H134" s="166" t="str">
        <f t="shared" si="69"/>
        <v/>
      </c>
      <c r="I134" s="166" t="str">
        <f t="shared" si="46"/>
        <v/>
      </c>
      <c r="J134" s="166" t="str">
        <f t="shared" si="70"/>
        <v/>
      </c>
      <c r="K134" s="166" t="str">
        <f t="shared" si="47"/>
        <v/>
      </c>
      <c r="L134" s="166" t="str">
        <f t="shared" si="71"/>
        <v/>
      </c>
      <c r="M134" s="167" t="str">
        <f t="shared" si="48"/>
        <v/>
      </c>
      <c r="N134" s="167" t="str">
        <f t="shared" si="72"/>
        <v/>
      </c>
      <c r="O134" s="167" t="str">
        <f t="shared" si="49"/>
        <v/>
      </c>
      <c r="P134" s="167" t="str">
        <f t="shared" si="73"/>
        <v/>
      </c>
      <c r="Q134" s="164" t="str">
        <f t="shared" si="50"/>
        <v/>
      </c>
      <c r="R134" s="165" t="str">
        <f t="shared" si="74"/>
        <v/>
      </c>
      <c r="S134" s="164" t="str">
        <f t="shared" si="51"/>
        <v/>
      </c>
      <c r="T134" s="165" t="str">
        <f t="shared" si="75"/>
        <v/>
      </c>
      <c r="U134" s="167" t="str">
        <f t="shared" si="61"/>
        <v/>
      </c>
      <c r="V134" s="167" t="str">
        <f t="shared" si="62"/>
        <v/>
      </c>
      <c r="W134" s="164" t="str">
        <f t="shared" si="63"/>
        <v/>
      </c>
      <c r="X134" s="165" t="str">
        <f t="shared" si="64"/>
        <v/>
      </c>
      <c r="Y134" s="164" t="str">
        <f t="shared" si="65"/>
        <v/>
      </c>
      <c r="Z134" s="165" t="str">
        <f t="shared" si="66"/>
        <v/>
      </c>
    </row>
    <row r="135" spans="1:26">
      <c r="A135" s="31">
        <v>130</v>
      </c>
      <c r="B135" s="173">
        <v>124</v>
      </c>
      <c r="C135" s="166" t="str">
        <f t="shared" si="43"/>
        <v/>
      </c>
      <c r="D135" s="166" t="str">
        <f t="shared" si="67"/>
        <v/>
      </c>
      <c r="E135" s="166" t="str">
        <f t="shared" si="44"/>
        <v/>
      </c>
      <c r="F135" s="166" t="str">
        <f t="shared" si="68"/>
        <v/>
      </c>
      <c r="G135" s="166" t="str">
        <f t="shared" si="45"/>
        <v/>
      </c>
      <c r="H135" s="166" t="str">
        <f t="shared" si="69"/>
        <v/>
      </c>
      <c r="I135" s="166" t="str">
        <f t="shared" si="46"/>
        <v/>
      </c>
      <c r="J135" s="166" t="str">
        <f t="shared" si="70"/>
        <v/>
      </c>
      <c r="K135" s="166" t="str">
        <f t="shared" si="47"/>
        <v/>
      </c>
      <c r="L135" s="166" t="str">
        <f t="shared" si="71"/>
        <v/>
      </c>
      <c r="M135" s="167" t="str">
        <f t="shared" si="48"/>
        <v/>
      </c>
      <c r="N135" s="167" t="str">
        <f t="shared" si="72"/>
        <v/>
      </c>
      <c r="O135" s="167" t="str">
        <f t="shared" si="49"/>
        <v/>
      </c>
      <c r="P135" s="167" t="str">
        <f t="shared" si="73"/>
        <v/>
      </c>
      <c r="Q135" s="164" t="str">
        <f t="shared" si="50"/>
        <v/>
      </c>
      <c r="R135" s="165" t="str">
        <f t="shared" si="74"/>
        <v/>
      </c>
      <c r="S135" s="164" t="str">
        <f t="shared" si="51"/>
        <v/>
      </c>
      <c r="T135" s="165" t="str">
        <f t="shared" si="75"/>
        <v/>
      </c>
      <c r="U135" s="167" t="str">
        <f t="shared" si="61"/>
        <v/>
      </c>
      <c r="V135" s="167" t="str">
        <f t="shared" si="62"/>
        <v/>
      </c>
      <c r="W135" s="164" t="str">
        <f t="shared" si="63"/>
        <v/>
      </c>
      <c r="X135" s="165" t="str">
        <f t="shared" si="64"/>
        <v/>
      </c>
      <c r="Y135" s="164" t="str">
        <f t="shared" si="65"/>
        <v/>
      </c>
      <c r="Z135" s="165" t="str">
        <f t="shared" si="66"/>
        <v/>
      </c>
    </row>
    <row r="136" spans="1:26">
      <c r="A136" s="31">
        <v>131</v>
      </c>
      <c r="B136" s="173">
        <v>125</v>
      </c>
      <c r="C136" s="166" t="str">
        <f t="shared" ref="C136:C191" si="76">IF(D136="","",C135+D136)</f>
        <v/>
      </c>
      <c r="D136" s="166" t="str">
        <f t="shared" si="67"/>
        <v/>
      </c>
      <c r="E136" s="166" t="str">
        <f t="shared" ref="E136:E191" si="77">IF(F136="","",E135+F136)</f>
        <v/>
      </c>
      <c r="F136" s="166" t="str">
        <f t="shared" si="68"/>
        <v/>
      </c>
      <c r="G136" s="166" t="str">
        <f t="shared" ref="G136:G191" si="78">IF(H136="","",G135+H136)</f>
        <v/>
      </c>
      <c r="H136" s="166" t="str">
        <f t="shared" si="69"/>
        <v/>
      </c>
      <c r="I136" s="166" t="str">
        <f t="shared" ref="I136:I191" si="79">IF(J136="","",I135+J136)</f>
        <v/>
      </c>
      <c r="J136" s="166" t="str">
        <f t="shared" si="70"/>
        <v/>
      </c>
      <c r="K136" s="166" t="str">
        <f t="shared" ref="K136:K191" si="80">IF(L136="","",K135+L136)</f>
        <v/>
      </c>
      <c r="L136" s="166" t="str">
        <f t="shared" si="71"/>
        <v/>
      </c>
      <c r="M136" s="167" t="str">
        <f t="shared" ref="M136:M191" si="81">IF(N136="","",M135+N136)</f>
        <v/>
      </c>
      <c r="N136" s="167" t="str">
        <f t="shared" si="72"/>
        <v/>
      </c>
      <c r="O136" s="167" t="str">
        <f t="shared" ref="O136:O191" si="82">IF(P136="","",O135+P136)</f>
        <v/>
      </c>
      <c r="P136" s="167" t="str">
        <f t="shared" si="73"/>
        <v/>
      </c>
      <c r="Q136" s="164" t="str">
        <f t="shared" ref="Q136:Q191" si="83">IF(R136="","",Q135+R136)</f>
        <v/>
      </c>
      <c r="R136" s="165" t="str">
        <f t="shared" si="74"/>
        <v/>
      </c>
      <c r="S136" s="164" t="str">
        <f t="shared" ref="S136:S191" si="84">IF(T136="","",S135+T136)</f>
        <v/>
      </c>
      <c r="T136" s="165" t="str">
        <f t="shared" si="75"/>
        <v/>
      </c>
      <c r="U136" s="167" t="str">
        <f t="shared" si="61"/>
        <v/>
      </c>
      <c r="V136" s="167" t="str">
        <f t="shared" si="62"/>
        <v/>
      </c>
      <c r="W136" s="164" t="str">
        <f t="shared" si="63"/>
        <v/>
      </c>
      <c r="X136" s="165" t="str">
        <f t="shared" si="64"/>
        <v/>
      </c>
      <c r="Y136" s="164" t="str">
        <f t="shared" si="65"/>
        <v/>
      </c>
      <c r="Z136" s="165" t="str">
        <f t="shared" si="66"/>
        <v/>
      </c>
    </row>
    <row r="137" spans="1:26">
      <c r="A137" s="31">
        <v>132</v>
      </c>
      <c r="B137" s="173">
        <v>126</v>
      </c>
      <c r="C137" s="166" t="str">
        <f t="shared" si="76"/>
        <v/>
      </c>
      <c r="D137" s="166" t="str">
        <f t="shared" si="67"/>
        <v/>
      </c>
      <c r="E137" s="166" t="str">
        <f t="shared" si="77"/>
        <v/>
      </c>
      <c r="F137" s="166" t="str">
        <f t="shared" si="68"/>
        <v/>
      </c>
      <c r="G137" s="166" t="str">
        <f t="shared" si="78"/>
        <v/>
      </c>
      <c r="H137" s="166" t="str">
        <f t="shared" si="69"/>
        <v/>
      </c>
      <c r="I137" s="166" t="str">
        <f t="shared" si="79"/>
        <v/>
      </c>
      <c r="J137" s="166" t="str">
        <f t="shared" si="70"/>
        <v/>
      </c>
      <c r="K137" s="166" t="str">
        <f t="shared" si="80"/>
        <v/>
      </c>
      <c r="L137" s="166" t="str">
        <f t="shared" si="71"/>
        <v/>
      </c>
      <c r="M137" s="167" t="str">
        <f t="shared" si="81"/>
        <v/>
      </c>
      <c r="N137" s="167" t="str">
        <f t="shared" si="72"/>
        <v/>
      </c>
      <c r="O137" s="167" t="str">
        <f t="shared" si="82"/>
        <v/>
      </c>
      <c r="P137" s="167" t="str">
        <f t="shared" si="73"/>
        <v/>
      </c>
      <c r="Q137" s="164" t="str">
        <f t="shared" si="83"/>
        <v/>
      </c>
      <c r="R137" s="165" t="str">
        <f t="shared" si="74"/>
        <v/>
      </c>
      <c r="S137" s="164" t="str">
        <f t="shared" si="84"/>
        <v/>
      </c>
      <c r="T137" s="165" t="str">
        <f t="shared" si="75"/>
        <v/>
      </c>
      <c r="U137" s="167" t="str">
        <f t="shared" si="61"/>
        <v/>
      </c>
      <c r="V137" s="167" t="str">
        <f t="shared" si="62"/>
        <v/>
      </c>
      <c r="W137" s="164" t="str">
        <f t="shared" si="63"/>
        <v/>
      </c>
      <c r="X137" s="165" t="str">
        <f t="shared" si="64"/>
        <v/>
      </c>
      <c r="Y137" s="164" t="str">
        <f t="shared" si="65"/>
        <v/>
      </c>
      <c r="Z137" s="165" t="str">
        <f t="shared" si="66"/>
        <v/>
      </c>
    </row>
    <row r="138" spans="1:26">
      <c r="A138" s="31">
        <v>133</v>
      </c>
      <c r="B138" s="173">
        <v>127</v>
      </c>
      <c r="C138" s="166" t="str">
        <f t="shared" si="76"/>
        <v/>
      </c>
      <c r="D138" s="166" t="str">
        <f t="shared" si="67"/>
        <v/>
      </c>
      <c r="E138" s="166" t="str">
        <f t="shared" si="77"/>
        <v/>
      </c>
      <c r="F138" s="166" t="str">
        <f t="shared" si="68"/>
        <v/>
      </c>
      <c r="G138" s="166" t="str">
        <f t="shared" si="78"/>
        <v/>
      </c>
      <c r="H138" s="166" t="str">
        <f t="shared" si="69"/>
        <v/>
      </c>
      <c r="I138" s="166" t="str">
        <f t="shared" si="79"/>
        <v/>
      </c>
      <c r="J138" s="166" t="str">
        <f t="shared" si="70"/>
        <v/>
      </c>
      <c r="K138" s="166" t="str">
        <f t="shared" si="80"/>
        <v/>
      </c>
      <c r="L138" s="166" t="str">
        <f t="shared" si="71"/>
        <v/>
      </c>
      <c r="M138" s="167" t="str">
        <f t="shared" si="81"/>
        <v/>
      </c>
      <c r="N138" s="167" t="str">
        <f t="shared" si="72"/>
        <v/>
      </c>
      <c r="O138" s="167" t="str">
        <f t="shared" si="82"/>
        <v/>
      </c>
      <c r="P138" s="167" t="str">
        <f t="shared" si="73"/>
        <v/>
      </c>
      <c r="Q138" s="164" t="str">
        <f t="shared" si="83"/>
        <v/>
      </c>
      <c r="R138" s="165" t="str">
        <f t="shared" si="74"/>
        <v/>
      </c>
      <c r="S138" s="164" t="str">
        <f t="shared" si="84"/>
        <v/>
      </c>
      <c r="T138" s="165" t="str">
        <f t="shared" si="75"/>
        <v/>
      </c>
      <c r="U138" s="167" t="str">
        <f t="shared" si="61"/>
        <v/>
      </c>
      <c r="V138" s="167" t="str">
        <f t="shared" si="62"/>
        <v/>
      </c>
      <c r="W138" s="164" t="str">
        <f t="shared" si="63"/>
        <v/>
      </c>
      <c r="X138" s="165" t="str">
        <f t="shared" si="64"/>
        <v/>
      </c>
      <c r="Y138" s="164" t="str">
        <f t="shared" si="65"/>
        <v/>
      </c>
      <c r="Z138" s="165" t="str">
        <f t="shared" si="66"/>
        <v/>
      </c>
    </row>
    <row r="139" spans="1:26">
      <c r="A139" s="31">
        <v>134</v>
      </c>
      <c r="B139" s="173">
        <v>128</v>
      </c>
      <c r="C139" s="166" t="str">
        <f t="shared" si="76"/>
        <v/>
      </c>
      <c r="D139" s="166" t="str">
        <f t="shared" si="67"/>
        <v/>
      </c>
      <c r="E139" s="166" t="str">
        <f t="shared" si="77"/>
        <v/>
      </c>
      <c r="F139" s="166" t="str">
        <f t="shared" si="68"/>
        <v/>
      </c>
      <c r="G139" s="166" t="str">
        <f t="shared" si="78"/>
        <v/>
      </c>
      <c r="H139" s="166" t="str">
        <f t="shared" si="69"/>
        <v/>
      </c>
      <c r="I139" s="166" t="str">
        <f t="shared" si="79"/>
        <v/>
      </c>
      <c r="J139" s="166" t="str">
        <f t="shared" si="70"/>
        <v/>
      </c>
      <c r="K139" s="166" t="str">
        <f t="shared" si="80"/>
        <v/>
      </c>
      <c r="L139" s="166" t="str">
        <f t="shared" si="71"/>
        <v/>
      </c>
      <c r="M139" s="167" t="str">
        <f t="shared" si="81"/>
        <v/>
      </c>
      <c r="N139" s="167" t="str">
        <f t="shared" si="72"/>
        <v/>
      </c>
      <c r="O139" s="167" t="str">
        <f t="shared" si="82"/>
        <v/>
      </c>
      <c r="P139" s="167" t="str">
        <f t="shared" si="73"/>
        <v/>
      </c>
      <c r="Q139" s="164" t="str">
        <f t="shared" si="83"/>
        <v/>
      </c>
      <c r="R139" s="165" t="str">
        <f t="shared" si="74"/>
        <v/>
      </c>
      <c r="S139" s="164" t="str">
        <f t="shared" si="84"/>
        <v/>
      </c>
      <c r="T139" s="165" t="str">
        <f t="shared" si="75"/>
        <v/>
      </c>
      <c r="U139" s="167" t="str">
        <f t="shared" si="61"/>
        <v/>
      </c>
      <c r="V139" s="167" t="str">
        <f t="shared" si="62"/>
        <v/>
      </c>
      <c r="W139" s="164" t="str">
        <f t="shared" si="63"/>
        <v/>
      </c>
      <c r="X139" s="165" t="str">
        <f t="shared" si="64"/>
        <v/>
      </c>
      <c r="Y139" s="164" t="str">
        <f t="shared" si="65"/>
        <v/>
      </c>
      <c r="Z139" s="165" t="str">
        <f t="shared" si="66"/>
        <v/>
      </c>
    </row>
    <row r="140" spans="1:26">
      <c r="A140" s="31">
        <v>135</v>
      </c>
      <c r="B140" s="173">
        <v>129</v>
      </c>
      <c r="C140" s="166" t="str">
        <f t="shared" si="76"/>
        <v/>
      </c>
      <c r="D140" s="166" t="str">
        <f t="shared" si="67"/>
        <v/>
      </c>
      <c r="E140" s="166" t="str">
        <f t="shared" si="77"/>
        <v/>
      </c>
      <c r="F140" s="166" t="str">
        <f t="shared" si="68"/>
        <v/>
      </c>
      <c r="G140" s="166" t="str">
        <f t="shared" si="78"/>
        <v/>
      </c>
      <c r="H140" s="166" t="str">
        <f t="shared" si="69"/>
        <v/>
      </c>
      <c r="I140" s="166" t="str">
        <f t="shared" si="79"/>
        <v/>
      </c>
      <c r="J140" s="166" t="str">
        <f t="shared" si="70"/>
        <v/>
      </c>
      <c r="K140" s="166" t="str">
        <f t="shared" si="80"/>
        <v/>
      </c>
      <c r="L140" s="166" t="str">
        <f t="shared" si="71"/>
        <v/>
      </c>
      <c r="M140" s="167" t="str">
        <f t="shared" si="81"/>
        <v/>
      </c>
      <c r="N140" s="167" t="str">
        <f t="shared" si="72"/>
        <v/>
      </c>
      <c r="O140" s="167" t="str">
        <f t="shared" si="82"/>
        <v/>
      </c>
      <c r="P140" s="167" t="str">
        <f t="shared" si="73"/>
        <v/>
      </c>
      <c r="Q140" s="164" t="str">
        <f t="shared" si="83"/>
        <v/>
      </c>
      <c r="R140" s="165" t="str">
        <f t="shared" si="74"/>
        <v/>
      </c>
      <c r="S140" s="164" t="str">
        <f t="shared" si="84"/>
        <v/>
      </c>
      <c r="T140" s="165" t="str">
        <f t="shared" si="75"/>
        <v/>
      </c>
      <c r="U140" s="167" t="str">
        <f t="shared" si="61"/>
        <v/>
      </c>
      <c r="V140" s="167" t="str">
        <f t="shared" si="62"/>
        <v/>
      </c>
      <c r="W140" s="164" t="str">
        <f t="shared" si="63"/>
        <v/>
      </c>
      <c r="X140" s="165" t="str">
        <f t="shared" si="64"/>
        <v/>
      </c>
      <c r="Y140" s="164" t="str">
        <f t="shared" si="65"/>
        <v/>
      </c>
      <c r="Z140" s="165" t="str">
        <f t="shared" si="66"/>
        <v/>
      </c>
    </row>
    <row r="141" spans="1:26">
      <c r="A141" s="31">
        <v>136</v>
      </c>
      <c r="B141" s="173">
        <v>130</v>
      </c>
      <c r="C141" s="166" t="str">
        <f t="shared" si="76"/>
        <v/>
      </c>
      <c r="D141" s="166" t="str">
        <f t="shared" ref="D141:D172" si="85">IF($B140&lt;=$AF$8*$AB$23,$C$10,IF($B140&lt;=$AJ$8*$AB$23,$C$11,""))</f>
        <v/>
      </c>
      <c r="E141" s="166" t="str">
        <f t="shared" si="77"/>
        <v/>
      </c>
      <c r="F141" s="166" t="str">
        <f t="shared" ref="F141:F172" si="86">IF($B140&lt;=$AF$9*$AB$23,$E$10,IF($B140&lt;=$AJ$9*$AB$23,$E$11,""))</f>
        <v/>
      </c>
      <c r="G141" s="166" t="str">
        <f t="shared" si="78"/>
        <v/>
      </c>
      <c r="H141" s="166" t="str">
        <f t="shared" ref="H141:H172" si="87">IF($B140&lt;=$AF$10*$AB$23,$G$10,IF($B140&lt;=$AJ$10*$AB$23,$G$11,""))</f>
        <v/>
      </c>
      <c r="I141" s="166" t="str">
        <f t="shared" si="79"/>
        <v/>
      </c>
      <c r="J141" s="166" t="str">
        <f t="shared" ref="J141:J172" si="88">IF($B140&lt;=$AF$11*$AB$23,$I$10,IF($B140&lt;=$AJ$11*$AB$23,$I$11,""))</f>
        <v/>
      </c>
      <c r="K141" s="166" t="str">
        <f t="shared" si="80"/>
        <v/>
      </c>
      <c r="L141" s="166" t="str">
        <f t="shared" ref="L141:L172" si="89">IF($B140&lt;=$AF$12*$AB$23,$K$10,IF($B140&lt;=$AJ$12*$AB$23,$K$11,""))</f>
        <v/>
      </c>
      <c r="M141" s="167" t="str">
        <f t="shared" si="81"/>
        <v/>
      </c>
      <c r="N141" s="167" t="str">
        <f t="shared" ref="N141:N172" si="90">IF($B140&lt;=$AF$13*$AB$23,$M$10,IF($B140&lt;=$AJ$13*$AB$23,$M$11,""))</f>
        <v/>
      </c>
      <c r="O141" s="167" t="str">
        <f t="shared" si="82"/>
        <v/>
      </c>
      <c r="P141" s="167" t="str">
        <f t="shared" ref="P141:P172" si="91">IF($B140&lt;=$AF$14*$AB$23,$O$10,IF($B140&lt;=$AJ$14*$AB$23,$O$11,""))</f>
        <v/>
      </c>
      <c r="Q141" s="164" t="str">
        <f t="shared" si="83"/>
        <v/>
      </c>
      <c r="R141" s="165" t="str">
        <f t="shared" ref="R141:R172" si="92">IF($B140&lt;=$AF$15*$AB$23,$Q$10,IF($B140&lt;=$AJ$15*$AB$23,$Q$11,""))</f>
        <v/>
      </c>
      <c r="S141" s="164" t="str">
        <f t="shared" si="84"/>
        <v/>
      </c>
      <c r="T141" s="165" t="str">
        <f t="shared" ref="T141:T172" si="93">IF($B140&lt;=$AF$16*$AB$23,$S$10,IF($B140&lt;=$AJ$16*$AB$23,$S$11,""))</f>
        <v/>
      </c>
      <c r="U141" s="167" t="str">
        <f t="shared" si="61"/>
        <v/>
      </c>
      <c r="V141" s="167" t="str">
        <f t="shared" si="62"/>
        <v/>
      </c>
      <c r="W141" s="164" t="str">
        <f t="shared" si="63"/>
        <v/>
      </c>
      <c r="X141" s="165" t="str">
        <f t="shared" si="64"/>
        <v/>
      </c>
      <c r="Y141" s="164" t="str">
        <f t="shared" si="65"/>
        <v/>
      </c>
      <c r="Z141" s="165" t="str">
        <f t="shared" si="66"/>
        <v/>
      </c>
    </row>
    <row r="142" spans="1:26">
      <c r="A142" s="31">
        <v>137</v>
      </c>
      <c r="B142" s="173">
        <v>131</v>
      </c>
      <c r="C142" s="166" t="str">
        <f t="shared" si="76"/>
        <v/>
      </c>
      <c r="D142" s="166" t="str">
        <f t="shared" si="85"/>
        <v/>
      </c>
      <c r="E142" s="166" t="str">
        <f t="shared" si="77"/>
        <v/>
      </c>
      <c r="F142" s="166" t="str">
        <f t="shared" si="86"/>
        <v/>
      </c>
      <c r="G142" s="166" t="str">
        <f t="shared" si="78"/>
        <v/>
      </c>
      <c r="H142" s="166" t="str">
        <f t="shared" si="87"/>
        <v/>
      </c>
      <c r="I142" s="166" t="str">
        <f t="shared" si="79"/>
        <v/>
      </c>
      <c r="J142" s="166" t="str">
        <f t="shared" si="88"/>
        <v/>
      </c>
      <c r="K142" s="166" t="str">
        <f t="shared" si="80"/>
        <v/>
      </c>
      <c r="L142" s="166" t="str">
        <f t="shared" si="89"/>
        <v/>
      </c>
      <c r="M142" s="167" t="str">
        <f t="shared" si="81"/>
        <v/>
      </c>
      <c r="N142" s="167" t="str">
        <f t="shared" si="90"/>
        <v/>
      </c>
      <c r="O142" s="167" t="str">
        <f t="shared" si="82"/>
        <v/>
      </c>
      <c r="P142" s="167" t="str">
        <f t="shared" si="91"/>
        <v/>
      </c>
      <c r="Q142" s="164" t="str">
        <f t="shared" si="83"/>
        <v/>
      </c>
      <c r="R142" s="165" t="str">
        <f t="shared" si="92"/>
        <v/>
      </c>
      <c r="S142" s="164" t="str">
        <f t="shared" si="84"/>
        <v/>
      </c>
      <c r="T142" s="165" t="str">
        <f t="shared" si="93"/>
        <v/>
      </c>
      <c r="U142" s="167" t="str">
        <f t="shared" ref="U142:U191" si="94">IF(V142="","",U141+V142)</f>
        <v/>
      </c>
      <c r="V142" s="167" t="str">
        <f t="shared" ref="V142:V191" si="95">IF($B141&lt;=$AF$17*$AB$23,$U$10,IF($B141&lt;=$AJ$17*$AB$23,$U$11,""))</f>
        <v/>
      </c>
      <c r="W142" s="164" t="str">
        <f t="shared" ref="W142:W191" si="96">IF(X142="","",W141+X142)</f>
        <v/>
      </c>
      <c r="X142" s="165" t="str">
        <f t="shared" ref="X142:X191" si="97">IF($B141&lt;=$AF$18*$AB$23,$W$10,IF($B141&lt;=$AJ$18*$AB$23,$W$11,""))</f>
        <v/>
      </c>
      <c r="Y142" s="164" t="str">
        <f t="shared" ref="Y142:Y191" si="98">IF(Z142="","",Y141+Z142)</f>
        <v/>
      </c>
      <c r="Z142" s="165" t="str">
        <f t="shared" ref="Z142:Z191" si="99">IF($B141&lt;=$AF$19*$AB$23,$Y$10,IF($B141&lt;=$AJ$19*$AB$23,$Y$11,""))</f>
        <v/>
      </c>
    </row>
    <row r="143" spans="1:26">
      <c r="A143" s="31">
        <v>138</v>
      </c>
      <c r="B143" s="173">
        <v>132</v>
      </c>
      <c r="C143" s="166" t="str">
        <f t="shared" si="76"/>
        <v/>
      </c>
      <c r="D143" s="166" t="str">
        <f t="shared" si="85"/>
        <v/>
      </c>
      <c r="E143" s="166" t="str">
        <f t="shared" si="77"/>
        <v/>
      </c>
      <c r="F143" s="166" t="str">
        <f t="shared" si="86"/>
        <v/>
      </c>
      <c r="G143" s="166" t="str">
        <f t="shared" si="78"/>
        <v/>
      </c>
      <c r="H143" s="166" t="str">
        <f t="shared" si="87"/>
        <v/>
      </c>
      <c r="I143" s="166" t="str">
        <f t="shared" si="79"/>
        <v/>
      </c>
      <c r="J143" s="166" t="str">
        <f t="shared" si="88"/>
        <v/>
      </c>
      <c r="K143" s="166" t="str">
        <f t="shared" si="80"/>
        <v/>
      </c>
      <c r="L143" s="166" t="str">
        <f t="shared" si="89"/>
        <v/>
      </c>
      <c r="M143" s="167" t="str">
        <f t="shared" si="81"/>
        <v/>
      </c>
      <c r="N143" s="167" t="str">
        <f t="shared" si="90"/>
        <v/>
      </c>
      <c r="O143" s="167" t="str">
        <f t="shared" si="82"/>
        <v/>
      </c>
      <c r="P143" s="167" t="str">
        <f t="shared" si="91"/>
        <v/>
      </c>
      <c r="Q143" s="164" t="str">
        <f t="shared" si="83"/>
        <v/>
      </c>
      <c r="R143" s="165" t="str">
        <f t="shared" si="92"/>
        <v/>
      </c>
      <c r="S143" s="164" t="str">
        <f t="shared" si="84"/>
        <v/>
      </c>
      <c r="T143" s="165" t="str">
        <f t="shared" si="93"/>
        <v/>
      </c>
      <c r="U143" s="167" t="str">
        <f t="shared" si="94"/>
        <v/>
      </c>
      <c r="V143" s="167" t="str">
        <f t="shared" si="95"/>
        <v/>
      </c>
      <c r="W143" s="164" t="str">
        <f t="shared" si="96"/>
        <v/>
      </c>
      <c r="X143" s="165" t="str">
        <f t="shared" si="97"/>
        <v/>
      </c>
      <c r="Y143" s="164" t="str">
        <f t="shared" si="98"/>
        <v/>
      </c>
      <c r="Z143" s="165" t="str">
        <f t="shared" si="99"/>
        <v/>
      </c>
    </row>
    <row r="144" spans="1:26">
      <c r="A144" s="31">
        <v>139</v>
      </c>
      <c r="B144" s="173">
        <v>133</v>
      </c>
      <c r="C144" s="166" t="str">
        <f t="shared" si="76"/>
        <v/>
      </c>
      <c r="D144" s="166" t="str">
        <f t="shared" si="85"/>
        <v/>
      </c>
      <c r="E144" s="166" t="str">
        <f t="shared" si="77"/>
        <v/>
      </c>
      <c r="F144" s="166" t="str">
        <f t="shared" si="86"/>
        <v/>
      </c>
      <c r="G144" s="166" t="str">
        <f t="shared" si="78"/>
        <v/>
      </c>
      <c r="H144" s="166" t="str">
        <f t="shared" si="87"/>
        <v/>
      </c>
      <c r="I144" s="166" t="str">
        <f t="shared" si="79"/>
        <v/>
      </c>
      <c r="J144" s="166" t="str">
        <f t="shared" si="88"/>
        <v/>
      </c>
      <c r="K144" s="166" t="str">
        <f t="shared" si="80"/>
        <v/>
      </c>
      <c r="L144" s="166" t="str">
        <f t="shared" si="89"/>
        <v/>
      </c>
      <c r="M144" s="167" t="str">
        <f t="shared" si="81"/>
        <v/>
      </c>
      <c r="N144" s="167" t="str">
        <f t="shared" si="90"/>
        <v/>
      </c>
      <c r="O144" s="167" t="str">
        <f t="shared" si="82"/>
        <v/>
      </c>
      <c r="P144" s="167" t="str">
        <f t="shared" si="91"/>
        <v/>
      </c>
      <c r="Q144" s="164" t="str">
        <f t="shared" si="83"/>
        <v/>
      </c>
      <c r="R144" s="165" t="str">
        <f t="shared" si="92"/>
        <v/>
      </c>
      <c r="S144" s="164" t="str">
        <f t="shared" si="84"/>
        <v/>
      </c>
      <c r="T144" s="165" t="str">
        <f t="shared" si="93"/>
        <v/>
      </c>
      <c r="U144" s="167" t="str">
        <f t="shared" si="94"/>
        <v/>
      </c>
      <c r="V144" s="167" t="str">
        <f t="shared" si="95"/>
        <v/>
      </c>
      <c r="W144" s="164" t="str">
        <f t="shared" si="96"/>
        <v/>
      </c>
      <c r="X144" s="165" t="str">
        <f t="shared" si="97"/>
        <v/>
      </c>
      <c r="Y144" s="164" t="str">
        <f t="shared" si="98"/>
        <v/>
      </c>
      <c r="Z144" s="165" t="str">
        <f t="shared" si="99"/>
        <v/>
      </c>
    </row>
    <row r="145" spans="1:26">
      <c r="A145" s="31">
        <v>140</v>
      </c>
      <c r="B145" s="173">
        <v>134</v>
      </c>
      <c r="C145" s="166" t="str">
        <f t="shared" si="76"/>
        <v/>
      </c>
      <c r="D145" s="166" t="str">
        <f t="shared" si="85"/>
        <v/>
      </c>
      <c r="E145" s="166" t="str">
        <f t="shared" si="77"/>
        <v/>
      </c>
      <c r="F145" s="166" t="str">
        <f t="shared" si="86"/>
        <v/>
      </c>
      <c r="G145" s="166" t="str">
        <f t="shared" si="78"/>
        <v/>
      </c>
      <c r="H145" s="166" t="str">
        <f t="shared" si="87"/>
        <v/>
      </c>
      <c r="I145" s="166" t="str">
        <f t="shared" si="79"/>
        <v/>
      </c>
      <c r="J145" s="166" t="str">
        <f t="shared" si="88"/>
        <v/>
      </c>
      <c r="K145" s="166" t="str">
        <f t="shared" si="80"/>
        <v/>
      </c>
      <c r="L145" s="166" t="str">
        <f t="shared" si="89"/>
        <v/>
      </c>
      <c r="M145" s="167" t="str">
        <f t="shared" si="81"/>
        <v/>
      </c>
      <c r="N145" s="167" t="str">
        <f t="shared" si="90"/>
        <v/>
      </c>
      <c r="O145" s="167" t="str">
        <f t="shared" si="82"/>
        <v/>
      </c>
      <c r="P145" s="167" t="str">
        <f t="shared" si="91"/>
        <v/>
      </c>
      <c r="Q145" s="164" t="str">
        <f t="shared" si="83"/>
        <v/>
      </c>
      <c r="R145" s="165" t="str">
        <f t="shared" si="92"/>
        <v/>
      </c>
      <c r="S145" s="164" t="str">
        <f t="shared" si="84"/>
        <v/>
      </c>
      <c r="T145" s="165" t="str">
        <f t="shared" si="93"/>
        <v/>
      </c>
      <c r="U145" s="167" t="str">
        <f t="shared" si="94"/>
        <v/>
      </c>
      <c r="V145" s="167" t="str">
        <f t="shared" si="95"/>
        <v/>
      </c>
      <c r="W145" s="164" t="str">
        <f t="shared" si="96"/>
        <v/>
      </c>
      <c r="X145" s="165" t="str">
        <f t="shared" si="97"/>
        <v/>
      </c>
      <c r="Y145" s="164" t="str">
        <f t="shared" si="98"/>
        <v/>
      </c>
      <c r="Z145" s="165" t="str">
        <f t="shared" si="99"/>
        <v/>
      </c>
    </row>
    <row r="146" spans="1:26">
      <c r="A146" s="31">
        <v>141</v>
      </c>
      <c r="B146" s="173">
        <v>135</v>
      </c>
      <c r="C146" s="166" t="str">
        <f t="shared" si="76"/>
        <v/>
      </c>
      <c r="D146" s="166" t="str">
        <f t="shared" si="85"/>
        <v/>
      </c>
      <c r="E146" s="166" t="str">
        <f t="shared" si="77"/>
        <v/>
      </c>
      <c r="F146" s="166" t="str">
        <f t="shared" si="86"/>
        <v/>
      </c>
      <c r="G146" s="166" t="str">
        <f t="shared" si="78"/>
        <v/>
      </c>
      <c r="H146" s="166" t="str">
        <f t="shared" si="87"/>
        <v/>
      </c>
      <c r="I146" s="166" t="str">
        <f t="shared" si="79"/>
        <v/>
      </c>
      <c r="J146" s="166" t="str">
        <f t="shared" si="88"/>
        <v/>
      </c>
      <c r="K146" s="166" t="str">
        <f t="shared" si="80"/>
        <v/>
      </c>
      <c r="L146" s="166" t="str">
        <f t="shared" si="89"/>
        <v/>
      </c>
      <c r="M146" s="167" t="str">
        <f t="shared" si="81"/>
        <v/>
      </c>
      <c r="N146" s="167" t="str">
        <f t="shared" si="90"/>
        <v/>
      </c>
      <c r="O146" s="167" t="str">
        <f t="shared" si="82"/>
        <v/>
      </c>
      <c r="P146" s="167" t="str">
        <f t="shared" si="91"/>
        <v/>
      </c>
      <c r="Q146" s="164" t="str">
        <f t="shared" si="83"/>
        <v/>
      </c>
      <c r="R146" s="165" t="str">
        <f t="shared" si="92"/>
        <v/>
      </c>
      <c r="S146" s="164" t="str">
        <f t="shared" si="84"/>
        <v/>
      </c>
      <c r="T146" s="165" t="str">
        <f t="shared" si="93"/>
        <v/>
      </c>
      <c r="U146" s="167" t="str">
        <f t="shared" si="94"/>
        <v/>
      </c>
      <c r="V146" s="167" t="str">
        <f t="shared" si="95"/>
        <v/>
      </c>
      <c r="W146" s="164" t="str">
        <f t="shared" si="96"/>
        <v/>
      </c>
      <c r="X146" s="165" t="str">
        <f t="shared" si="97"/>
        <v/>
      </c>
      <c r="Y146" s="164" t="str">
        <f t="shared" si="98"/>
        <v/>
      </c>
      <c r="Z146" s="165" t="str">
        <f t="shared" si="99"/>
        <v/>
      </c>
    </row>
    <row r="147" spans="1:26">
      <c r="A147" s="31">
        <v>142</v>
      </c>
      <c r="B147" s="173">
        <v>136</v>
      </c>
      <c r="C147" s="166" t="str">
        <f t="shared" si="76"/>
        <v/>
      </c>
      <c r="D147" s="166" t="str">
        <f t="shared" si="85"/>
        <v/>
      </c>
      <c r="E147" s="166" t="str">
        <f t="shared" si="77"/>
        <v/>
      </c>
      <c r="F147" s="166" t="str">
        <f t="shared" si="86"/>
        <v/>
      </c>
      <c r="G147" s="166" t="str">
        <f t="shared" si="78"/>
        <v/>
      </c>
      <c r="H147" s="166" t="str">
        <f t="shared" si="87"/>
        <v/>
      </c>
      <c r="I147" s="166" t="str">
        <f t="shared" si="79"/>
        <v/>
      </c>
      <c r="J147" s="166" t="str">
        <f t="shared" si="88"/>
        <v/>
      </c>
      <c r="K147" s="166" t="str">
        <f t="shared" si="80"/>
        <v/>
      </c>
      <c r="L147" s="166" t="str">
        <f t="shared" si="89"/>
        <v/>
      </c>
      <c r="M147" s="167" t="str">
        <f t="shared" si="81"/>
        <v/>
      </c>
      <c r="N147" s="167" t="str">
        <f t="shared" si="90"/>
        <v/>
      </c>
      <c r="O147" s="167" t="str">
        <f t="shared" si="82"/>
        <v/>
      </c>
      <c r="P147" s="167" t="str">
        <f t="shared" si="91"/>
        <v/>
      </c>
      <c r="Q147" s="164" t="str">
        <f t="shared" si="83"/>
        <v/>
      </c>
      <c r="R147" s="165" t="str">
        <f t="shared" si="92"/>
        <v/>
      </c>
      <c r="S147" s="164" t="str">
        <f t="shared" si="84"/>
        <v/>
      </c>
      <c r="T147" s="165" t="str">
        <f t="shared" si="93"/>
        <v/>
      </c>
      <c r="U147" s="167" t="str">
        <f t="shared" si="94"/>
        <v/>
      </c>
      <c r="V147" s="167" t="str">
        <f t="shared" si="95"/>
        <v/>
      </c>
      <c r="W147" s="164" t="str">
        <f t="shared" si="96"/>
        <v/>
      </c>
      <c r="X147" s="165" t="str">
        <f t="shared" si="97"/>
        <v/>
      </c>
      <c r="Y147" s="164" t="str">
        <f t="shared" si="98"/>
        <v/>
      </c>
      <c r="Z147" s="165" t="str">
        <f t="shared" si="99"/>
        <v/>
      </c>
    </row>
    <row r="148" spans="1:26">
      <c r="A148" s="31">
        <v>143</v>
      </c>
      <c r="B148" s="173">
        <v>137</v>
      </c>
      <c r="C148" s="166" t="str">
        <f t="shared" si="76"/>
        <v/>
      </c>
      <c r="D148" s="166" t="str">
        <f t="shared" si="85"/>
        <v/>
      </c>
      <c r="E148" s="166" t="str">
        <f t="shared" si="77"/>
        <v/>
      </c>
      <c r="F148" s="166" t="str">
        <f t="shared" si="86"/>
        <v/>
      </c>
      <c r="G148" s="166" t="str">
        <f t="shared" si="78"/>
        <v/>
      </c>
      <c r="H148" s="166" t="str">
        <f t="shared" si="87"/>
        <v/>
      </c>
      <c r="I148" s="166" t="str">
        <f t="shared" si="79"/>
        <v/>
      </c>
      <c r="J148" s="166" t="str">
        <f t="shared" si="88"/>
        <v/>
      </c>
      <c r="K148" s="166" t="str">
        <f t="shared" si="80"/>
        <v/>
      </c>
      <c r="L148" s="166" t="str">
        <f t="shared" si="89"/>
        <v/>
      </c>
      <c r="M148" s="167" t="str">
        <f t="shared" si="81"/>
        <v/>
      </c>
      <c r="N148" s="167" t="str">
        <f t="shared" si="90"/>
        <v/>
      </c>
      <c r="O148" s="167" t="str">
        <f t="shared" si="82"/>
        <v/>
      </c>
      <c r="P148" s="167" t="str">
        <f t="shared" si="91"/>
        <v/>
      </c>
      <c r="Q148" s="164" t="str">
        <f t="shared" si="83"/>
        <v/>
      </c>
      <c r="R148" s="165" t="str">
        <f t="shared" si="92"/>
        <v/>
      </c>
      <c r="S148" s="164" t="str">
        <f t="shared" si="84"/>
        <v/>
      </c>
      <c r="T148" s="165" t="str">
        <f t="shared" si="93"/>
        <v/>
      </c>
      <c r="U148" s="167" t="str">
        <f t="shared" si="94"/>
        <v/>
      </c>
      <c r="V148" s="167" t="str">
        <f t="shared" si="95"/>
        <v/>
      </c>
      <c r="W148" s="164" t="str">
        <f t="shared" si="96"/>
        <v/>
      </c>
      <c r="X148" s="165" t="str">
        <f t="shared" si="97"/>
        <v/>
      </c>
      <c r="Y148" s="164" t="str">
        <f t="shared" si="98"/>
        <v/>
      </c>
      <c r="Z148" s="165" t="str">
        <f t="shared" si="99"/>
        <v/>
      </c>
    </row>
    <row r="149" spans="1:26">
      <c r="A149" s="31">
        <v>144</v>
      </c>
      <c r="B149" s="173">
        <v>138</v>
      </c>
      <c r="C149" s="166" t="str">
        <f t="shared" si="76"/>
        <v/>
      </c>
      <c r="D149" s="166" t="str">
        <f t="shared" si="85"/>
        <v/>
      </c>
      <c r="E149" s="166" t="str">
        <f t="shared" si="77"/>
        <v/>
      </c>
      <c r="F149" s="166" t="str">
        <f t="shared" si="86"/>
        <v/>
      </c>
      <c r="G149" s="166" t="str">
        <f t="shared" si="78"/>
        <v/>
      </c>
      <c r="H149" s="166" t="str">
        <f t="shared" si="87"/>
        <v/>
      </c>
      <c r="I149" s="166" t="str">
        <f t="shared" si="79"/>
        <v/>
      </c>
      <c r="J149" s="166" t="str">
        <f t="shared" si="88"/>
        <v/>
      </c>
      <c r="K149" s="166" t="str">
        <f t="shared" si="80"/>
        <v/>
      </c>
      <c r="L149" s="166" t="str">
        <f t="shared" si="89"/>
        <v/>
      </c>
      <c r="M149" s="167" t="str">
        <f t="shared" si="81"/>
        <v/>
      </c>
      <c r="N149" s="167" t="str">
        <f t="shared" si="90"/>
        <v/>
      </c>
      <c r="O149" s="167" t="str">
        <f t="shared" si="82"/>
        <v/>
      </c>
      <c r="P149" s="167" t="str">
        <f t="shared" si="91"/>
        <v/>
      </c>
      <c r="Q149" s="164" t="str">
        <f t="shared" si="83"/>
        <v/>
      </c>
      <c r="R149" s="165" t="str">
        <f t="shared" si="92"/>
        <v/>
      </c>
      <c r="S149" s="164" t="str">
        <f t="shared" si="84"/>
        <v/>
      </c>
      <c r="T149" s="165" t="str">
        <f t="shared" si="93"/>
        <v/>
      </c>
      <c r="U149" s="167" t="str">
        <f t="shared" si="94"/>
        <v/>
      </c>
      <c r="V149" s="167" t="str">
        <f t="shared" si="95"/>
        <v/>
      </c>
      <c r="W149" s="164" t="str">
        <f t="shared" si="96"/>
        <v/>
      </c>
      <c r="X149" s="165" t="str">
        <f t="shared" si="97"/>
        <v/>
      </c>
      <c r="Y149" s="164" t="str">
        <f t="shared" si="98"/>
        <v/>
      </c>
      <c r="Z149" s="165" t="str">
        <f t="shared" si="99"/>
        <v/>
      </c>
    </row>
    <row r="150" spans="1:26">
      <c r="A150" s="31">
        <v>145</v>
      </c>
      <c r="B150" s="173">
        <v>139</v>
      </c>
      <c r="C150" s="166" t="str">
        <f t="shared" si="76"/>
        <v/>
      </c>
      <c r="D150" s="166" t="str">
        <f t="shared" si="85"/>
        <v/>
      </c>
      <c r="E150" s="166" t="str">
        <f t="shared" si="77"/>
        <v/>
      </c>
      <c r="F150" s="166" t="str">
        <f t="shared" si="86"/>
        <v/>
      </c>
      <c r="G150" s="166" t="str">
        <f t="shared" si="78"/>
        <v/>
      </c>
      <c r="H150" s="166" t="str">
        <f t="shared" si="87"/>
        <v/>
      </c>
      <c r="I150" s="166" t="str">
        <f t="shared" si="79"/>
        <v/>
      </c>
      <c r="J150" s="166" t="str">
        <f t="shared" si="88"/>
        <v/>
      </c>
      <c r="K150" s="166" t="str">
        <f t="shared" si="80"/>
        <v/>
      </c>
      <c r="L150" s="166" t="str">
        <f t="shared" si="89"/>
        <v/>
      </c>
      <c r="M150" s="167" t="str">
        <f t="shared" si="81"/>
        <v/>
      </c>
      <c r="N150" s="167" t="str">
        <f t="shared" si="90"/>
        <v/>
      </c>
      <c r="O150" s="167" t="str">
        <f t="shared" si="82"/>
        <v/>
      </c>
      <c r="P150" s="167" t="str">
        <f t="shared" si="91"/>
        <v/>
      </c>
      <c r="Q150" s="164" t="str">
        <f t="shared" si="83"/>
        <v/>
      </c>
      <c r="R150" s="165" t="str">
        <f t="shared" si="92"/>
        <v/>
      </c>
      <c r="S150" s="164" t="str">
        <f t="shared" si="84"/>
        <v/>
      </c>
      <c r="T150" s="165" t="str">
        <f t="shared" si="93"/>
        <v/>
      </c>
      <c r="U150" s="167" t="str">
        <f t="shared" si="94"/>
        <v/>
      </c>
      <c r="V150" s="167" t="str">
        <f t="shared" si="95"/>
        <v/>
      </c>
      <c r="W150" s="164" t="str">
        <f t="shared" si="96"/>
        <v/>
      </c>
      <c r="X150" s="165" t="str">
        <f t="shared" si="97"/>
        <v/>
      </c>
      <c r="Y150" s="164" t="str">
        <f t="shared" si="98"/>
        <v/>
      </c>
      <c r="Z150" s="165" t="str">
        <f t="shared" si="99"/>
        <v/>
      </c>
    </row>
    <row r="151" spans="1:26">
      <c r="A151" s="31">
        <v>146</v>
      </c>
      <c r="B151" s="173">
        <v>140</v>
      </c>
      <c r="C151" s="166" t="str">
        <f t="shared" si="76"/>
        <v/>
      </c>
      <c r="D151" s="166" t="str">
        <f t="shared" si="85"/>
        <v/>
      </c>
      <c r="E151" s="166" t="str">
        <f t="shared" si="77"/>
        <v/>
      </c>
      <c r="F151" s="166" t="str">
        <f t="shared" si="86"/>
        <v/>
      </c>
      <c r="G151" s="166" t="str">
        <f t="shared" si="78"/>
        <v/>
      </c>
      <c r="H151" s="166" t="str">
        <f t="shared" si="87"/>
        <v/>
      </c>
      <c r="I151" s="166" t="str">
        <f t="shared" si="79"/>
        <v/>
      </c>
      <c r="J151" s="166" t="str">
        <f t="shared" si="88"/>
        <v/>
      </c>
      <c r="K151" s="166" t="str">
        <f t="shared" si="80"/>
        <v/>
      </c>
      <c r="L151" s="166" t="str">
        <f t="shared" si="89"/>
        <v/>
      </c>
      <c r="M151" s="167" t="str">
        <f t="shared" si="81"/>
        <v/>
      </c>
      <c r="N151" s="167" t="str">
        <f t="shared" si="90"/>
        <v/>
      </c>
      <c r="O151" s="167" t="str">
        <f t="shared" si="82"/>
        <v/>
      </c>
      <c r="P151" s="167" t="str">
        <f t="shared" si="91"/>
        <v/>
      </c>
      <c r="Q151" s="164" t="str">
        <f t="shared" si="83"/>
        <v/>
      </c>
      <c r="R151" s="165" t="str">
        <f t="shared" si="92"/>
        <v/>
      </c>
      <c r="S151" s="164" t="str">
        <f t="shared" si="84"/>
        <v/>
      </c>
      <c r="T151" s="165" t="str">
        <f t="shared" si="93"/>
        <v/>
      </c>
      <c r="U151" s="167" t="str">
        <f t="shared" si="94"/>
        <v/>
      </c>
      <c r="V151" s="167" t="str">
        <f t="shared" si="95"/>
        <v/>
      </c>
      <c r="W151" s="164" t="str">
        <f t="shared" si="96"/>
        <v/>
      </c>
      <c r="X151" s="165" t="str">
        <f t="shared" si="97"/>
        <v/>
      </c>
      <c r="Y151" s="164" t="str">
        <f t="shared" si="98"/>
        <v/>
      </c>
      <c r="Z151" s="165" t="str">
        <f t="shared" si="99"/>
        <v/>
      </c>
    </row>
    <row r="152" spans="1:26">
      <c r="A152" s="31">
        <v>147</v>
      </c>
      <c r="B152" s="173">
        <v>141</v>
      </c>
      <c r="C152" s="166" t="str">
        <f t="shared" si="76"/>
        <v/>
      </c>
      <c r="D152" s="166" t="str">
        <f t="shared" si="85"/>
        <v/>
      </c>
      <c r="E152" s="166" t="str">
        <f t="shared" si="77"/>
        <v/>
      </c>
      <c r="F152" s="166" t="str">
        <f t="shared" si="86"/>
        <v/>
      </c>
      <c r="G152" s="166" t="str">
        <f t="shared" si="78"/>
        <v/>
      </c>
      <c r="H152" s="166" t="str">
        <f t="shared" si="87"/>
        <v/>
      </c>
      <c r="I152" s="166" t="str">
        <f t="shared" si="79"/>
        <v/>
      </c>
      <c r="J152" s="166" t="str">
        <f t="shared" si="88"/>
        <v/>
      </c>
      <c r="K152" s="166" t="str">
        <f t="shared" si="80"/>
        <v/>
      </c>
      <c r="L152" s="166" t="str">
        <f t="shared" si="89"/>
        <v/>
      </c>
      <c r="M152" s="167" t="str">
        <f t="shared" si="81"/>
        <v/>
      </c>
      <c r="N152" s="167" t="str">
        <f t="shared" si="90"/>
        <v/>
      </c>
      <c r="O152" s="167" t="str">
        <f t="shared" si="82"/>
        <v/>
      </c>
      <c r="P152" s="167" t="str">
        <f t="shared" si="91"/>
        <v/>
      </c>
      <c r="Q152" s="164" t="str">
        <f t="shared" si="83"/>
        <v/>
      </c>
      <c r="R152" s="165" t="str">
        <f t="shared" si="92"/>
        <v/>
      </c>
      <c r="S152" s="164" t="str">
        <f t="shared" si="84"/>
        <v/>
      </c>
      <c r="T152" s="165" t="str">
        <f t="shared" si="93"/>
        <v/>
      </c>
      <c r="U152" s="167" t="str">
        <f t="shared" si="94"/>
        <v/>
      </c>
      <c r="V152" s="167" t="str">
        <f t="shared" si="95"/>
        <v/>
      </c>
      <c r="W152" s="164" t="str">
        <f t="shared" si="96"/>
        <v/>
      </c>
      <c r="X152" s="165" t="str">
        <f t="shared" si="97"/>
        <v/>
      </c>
      <c r="Y152" s="164" t="str">
        <f t="shared" si="98"/>
        <v/>
      </c>
      <c r="Z152" s="165" t="str">
        <f t="shared" si="99"/>
        <v/>
      </c>
    </row>
    <row r="153" spans="1:26">
      <c r="A153" s="31">
        <v>148</v>
      </c>
      <c r="B153" s="173">
        <v>142</v>
      </c>
      <c r="C153" s="166" t="str">
        <f t="shared" si="76"/>
        <v/>
      </c>
      <c r="D153" s="166" t="str">
        <f t="shared" si="85"/>
        <v/>
      </c>
      <c r="E153" s="166" t="str">
        <f t="shared" si="77"/>
        <v/>
      </c>
      <c r="F153" s="166" t="str">
        <f t="shared" si="86"/>
        <v/>
      </c>
      <c r="G153" s="166" t="str">
        <f t="shared" si="78"/>
        <v/>
      </c>
      <c r="H153" s="166" t="str">
        <f t="shared" si="87"/>
        <v/>
      </c>
      <c r="I153" s="166" t="str">
        <f t="shared" si="79"/>
        <v/>
      </c>
      <c r="J153" s="166" t="str">
        <f t="shared" si="88"/>
        <v/>
      </c>
      <c r="K153" s="166" t="str">
        <f t="shared" si="80"/>
        <v/>
      </c>
      <c r="L153" s="166" t="str">
        <f t="shared" si="89"/>
        <v/>
      </c>
      <c r="M153" s="167" t="str">
        <f t="shared" si="81"/>
        <v/>
      </c>
      <c r="N153" s="167" t="str">
        <f t="shared" si="90"/>
        <v/>
      </c>
      <c r="O153" s="167" t="str">
        <f t="shared" si="82"/>
        <v/>
      </c>
      <c r="P153" s="167" t="str">
        <f t="shared" si="91"/>
        <v/>
      </c>
      <c r="Q153" s="164" t="str">
        <f t="shared" si="83"/>
        <v/>
      </c>
      <c r="R153" s="165" t="str">
        <f t="shared" si="92"/>
        <v/>
      </c>
      <c r="S153" s="164" t="str">
        <f t="shared" si="84"/>
        <v/>
      </c>
      <c r="T153" s="165" t="str">
        <f t="shared" si="93"/>
        <v/>
      </c>
      <c r="U153" s="167" t="str">
        <f t="shared" si="94"/>
        <v/>
      </c>
      <c r="V153" s="167" t="str">
        <f t="shared" si="95"/>
        <v/>
      </c>
      <c r="W153" s="164" t="str">
        <f t="shared" si="96"/>
        <v/>
      </c>
      <c r="X153" s="165" t="str">
        <f t="shared" si="97"/>
        <v/>
      </c>
      <c r="Y153" s="164" t="str">
        <f t="shared" si="98"/>
        <v/>
      </c>
      <c r="Z153" s="165" t="str">
        <f t="shared" si="99"/>
        <v/>
      </c>
    </row>
    <row r="154" spans="1:26">
      <c r="A154" s="31">
        <v>149</v>
      </c>
      <c r="B154" s="173">
        <v>143</v>
      </c>
      <c r="C154" s="166" t="str">
        <f t="shared" si="76"/>
        <v/>
      </c>
      <c r="D154" s="166" t="str">
        <f t="shared" si="85"/>
        <v/>
      </c>
      <c r="E154" s="166" t="str">
        <f t="shared" si="77"/>
        <v/>
      </c>
      <c r="F154" s="166" t="str">
        <f t="shared" si="86"/>
        <v/>
      </c>
      <c r="G154" s="166" t="str">
        <f t="shared" si="78"/>
        <v/>
      </c>
      <c r="H154" s="166" t="str">
        <f t="shared" si="87"/>
        <v/>
      </c>
      <c r="I154" s="166" t="str">
        <f t="shared" si="79"/>
        <v/>
      </c>
      <c r="J154" s="166" t="str">
        <f t="shared" si="88"/>
        <v/>
      </c>
      <c r="K154" s="166" t="str">
        <f t="shared" si="80"/>
        <v/>
      </c>
      <c r="L154" s="166" t="str">
        <f t="shared" si="89"/>
        <v/>
      </c>
      <c r="M154" s="167" t="str">
        <f t="shared" si="81"/>
        <v/>
      </c>
      <c r="N154" s="167" t="str">
        <f t="shared" si="90"/>
        <v/>
      </c>
      <c r="O154" s="167" t="str">
        <f t="shared" si="82"/>
        <v/>
      </c>
      <c r="P154" s="167" t="str">
        <f t="shared" si="91"/>
        <v/>
      </c>
      <c r="Q154" s="164" t="str">
        <f t="shared" si="83"/>
        <v/>
      </c>
      <c r="R154" s="165" t="str">
        <f t="shared" si="92"/>
        <v/>
      </c>
      <c r="S154" s="164" t="str">
        <f t="shared" si="84"/>
        <v/>
      </c>
      <c r="T154" s="165" t="str">
        <f t="shared" si="93"/>
        <v/>
      </c>
      <c r="U154" s="167" t="str">
        <f t="shared" si="94"/>
        <v/>
      </c>
      <c r="V154" s="167" t="str">
        <f t="shared" si="95"/>
        <v/>
      </c>
      <c r="W154" s="164" t="str">
        <f t="shared" si="96"/>
        <v/>
      </c>
      <c r="X154" s="165" t="str">
        <f t="shared" si="97"/>
        <v/>
      </c>
      <c r="Y154" s="164" t="str">
        <f t="shared" si="98"/>
        <v/>
      </c>
      <c r="Z154" s="165" t="str">
        <f t="shared" si="99"/>
        <v/>
      </c>
    </row>
    <row r="155" spans="1:26">
      <c r="A155" s="31">
        <v>150</v>
      </c>
      <c r="B155" s="173">
        <v>144</v>
      </c>
      <c r="C155" s="166" t="str">
        <f t="shared" si="76"/>
        <v/>
      </c>
      <c r="D155" s="166" t="str">
        <f t="shared" si="85"/>
        <v/>
      </c>
      <c r="E155" s="166" t="str">
        <f t="shared" si="77"/>
        <v/>
      </c>
      <c r="F155" s="166" t="str">
        <f t="shared" si="86"/>
        <v/>
      </c>
      <c r="G155" s="166" t="str">
        <f t="shared" si="78"/>
        <v/>
      </c>
      <c r="H155" s="166" t="str">
        <f t="shared" si="87"/>
        <v/>
      </c>
      <c r="I155" s="166" t="str">
        <f t="shared" si="79"/>
        <v/>
      </c>
      <c r="J155" s="166" t="str">
        <f t="shared" si="88"/>
        <v/>
      </c>
      <c r="K155" s="166" t="str">
        <f t="shared" si="80"/>
        <v/>
      </c>
      <c r="L155" s="166" t="str">
        <f t="shared" si="89"/>
        <v/>
      </c>
      <c r="M155" s="167" t="str">
        <f t="shared" si="81"/>
        <v/>
      </c>
      <c r="N155" s="167" t="str">
        <f t="shared" si="90"/>
        <v/>
      </c>
      <c r="O155" s="167" t="str">
        <f t="shared" si="82"/>
        <v/>
      </c>
      <c r="P155" s="167" t="str">
        <f t="shared" si="91"/>
        <v/>
      </c>
      <c r="Q155" s="164" t="str">
        <f t="shared" si="83"/>
        <v/>
      </c>
      <c r="R155" s="165" t="str">
        <f t="shared" si="92"/>
        <v/>
      </c>
      <c r="S155" s="164" t="str">
        <f t="shared" si="84"/>
        <v/>
      </c>
      <c r="T155" s="165" t="str">
        <f t="shared" si="93"/>
        <v/>
      </c>
      <c r="U155" s="167" t="str">
        <f t="shared" si="94"/>
        <v/>
      </c>
      <c r="V155" s="167" t="str">
        <f t="shared" si="95"/>
        <v/>
      </c>
      <c r="W155" s="164" t="str">
        <f t="shared" si="96"/>
        <v/>
      </c>
      <c r="X155" s="165" t="str">
        <f t="shared" si="97"/>
        <v/>
      </c>
      <c r="Y155" s="164" t="str">
        <f t="shared" si="98"/>
        <v/>
      </c>
      <c r="Z155" s="165" t="str">
        <f t="shared" si="99"/>
        <v/>
      </c>
    </row>
    <row r="156" spans="1:26">
      <c r="A156" s="31">
        <v>151</v>
      </c>
      <c r="B156" s="173">
        <v>145</v>
      </c>
      <c r="C156" s="166" t="str">
        <f t="shared" si="76"/>
        <v/>
      </c>
      <c r="D156" s="166" t="str">
        <f t="shared" si="85"/>
        <v/>
      </c>
      <c r="E156" s="166" t="str">
        <f t="shared" si="77"/>
        <v/>
      </c>
      <c r="F156" s="166" t="str">
        <f t="shared" si="86"/>
        <v/>
      </c>
      <c r="G156" s="166" t="str">
        <f t="shared" si="78"/>
        <v/>
      </c>
      <c r="H156" s="166" t="str">
        <f t="shared" si="87"/>
        <v/>
      </c>
      <c r="I156" s="166" t="str">
        <f t="shared" si="79"/>
        <v/>
      </c>
      <c r="J156" s="166" t="str">
        <f t="shared" si="88"/>
        <v/>
      </c>
      <c r="K156" s="166" t="str">
        <f t="shared" si="80"/>
        <v/>
      </c>
      <c r="L156" s="166" t="str">
        <f t="shared" si="89"/>
        <v/>
      </c>
      <c r="M156" s="167" t="str">
        <f t="shared" si="81"/>
        <v/>
      </c>
      <c r="N156" s="167" t="str">
        <f t="shared" si="90"/>
        <v/>
      </c>
      <c r="O156" s="167" t="str">
        <f t="shared" si="82"/>
        <v/>
      </c>
      <c r="P156" s="167" t="str">
        <f t="shared" si="91"/>
        <v/>
      </c>
      <c r="Q156" s="164" t="str">
        <f t="shared" si="83"/>
        <v/>
      </c>
      <c r="R156" s="165" t="str">
        <f t="shared" si="92"/>
        <v/>
      </c>
      <c r="S156" s="164" t="str">
        <f t="shared" si="84"/>
        <v/>
      </c>
      <c r="T156" s="165" t="str">
        <f t="shared" si="93"/>
        <v/>
      </c>
      <c r="U156" s="167" t="str">
        <f t="shared" si="94"/>
        <v/>
      </c>
      <c r="V156" s="167" t="str">
        <f t="shared" si="95"/>
        <v/>
      </c>
      <c r="W156" s="164" t="str">
        <f t="shared" si="96"/>
        <v/>
      </c>
      <c r="X156" s="165" t="str">
        <f t="shared" si="97"/>
        <v/>
      </c>
      <c r="Y156" s="164" t="str">
        <f t="shared" si="98"/>
        <v/>
      </c>
      <c r="Z156" s="165" t="str">
        <f t="shared" si="99"/>
        <v/>
      </c>
    </row>
    <row r="157" spans="1:26">
      <c r="A157" s="31">
        <v>152</v>
      </c>
      <c r="B157" s="173">
        <v>146</v>
      </c>
      <c r="C157" s="166" t="str">
        <f t="shared" si="76"/>
        <v/>
      </c>
      <c r="D157" s="166" t="str">
        <f t="shared" si="85"/>
        <v/>
      </c>
      <c r="E157" s="166" t="str">
        <f t="shared" si="77"/>
        <v/>
      </c>
      <c r="F157" s="166" t="str">
        <f t="shared" si="86"/>
        <v/>
      </c>
      <c r="G157" s="166" t="str">
        <f t="shared" si="78"/>
        <v/>
      </c>
      <c r="H157" s="166" t="str">
        <f t="shared" si="87"/>
        <v/>
      </c>
      <c r="I157" s="166" t="str">
        <f t="shared" si="79"/>
        <v/>
      </c>
      <c r="J157" s="166" t="str">
        <f t="shared" si="88"/>
        <v/>
      </c>
      <c r="K157" s="166" t="str">
        <f t="shared" si="80"/>
        <v/>
      </c>
      <c r="L157" s="166" t="str">
        <f t="shared" si="89"/>
        <v/>
      </c>
      <c r="M157" s="167" t="str">
        <f t="shared" si="81"/>
        <v/>
      </c>
      <c r="N157" s="167" t="str">
        <f t="shared" si="90"/>
        <v/>
      </c>
      <c r="O157" s="167" t="str">
        <f t="shared" si="82"/>
        <v/>
      </c>
      <c r="P157" s="167" t="str">
        <f t="shared" si="91"/>
        <v/>
      </c>
      <c r="Q157" s="164" t="str">
        <f t="shared" si="83"/>
        <v/>
      </c>
      <c r="R157" s="165" t="str">
        <f t="shared" si="92"/>
        <v/>
      </c>
      <c r="S157" s="164" t="str">
        <f t="shared" si="84"/>
        <v/>
      </c>
      <c r="T157" s="165" t="str">
        <f t="shared" si="93"/>
        <v/>
      </c>
      <c r="U157" s="167" t="str">
        <f t="shared" si="94"/>
        <v/>
      </c>
      <c r="V157" s="167" t="str">
        <f t="shared" si="95"/>
        <v/>
      </c>
      <c r="W157" s="164" t="str">
        <f t="shared" si="96"/>
        <v/>
      </c>
      <c r="X157" s="165" t="str">
        <f t="shared" si="97"/>
        <v/>
      </c>
      <c r="Y157" s="164" t="str">
        <f t="shared" si="98"/>
        <v/>
      </c>
      <c r="Z157" s="165" t="str">
        <f t="shared" si="99"/>
        <v/>
      </c>
    </row>
    <row r="158" spans="1:26">
      <c r="A158" s="31">
        <v>153</v>
      </c>
      <c r="B158" s="173">
        <v>147</v>
      </c>
      <c r="C158" s="166" t="str">
        <f t="shared" si="76"/>
        <v/>
      </c>
      <c r="D158" s="166" t="str">
        <f t="shared" si="85"/>
        <v/>
      </c>
      <c r="E158" s="166" t="str">
        <f t="shared" si="77"/>
        <v/>
      </c>
      <c r="F158" s="166" t="str">
        <f t="shared" si="86"/>
        <v/>
      </c>
      <c r="G158" s="166" t="str">
        <f t="shared" si="78"/>
        <v/>
      </c>
      <c r="H158" s="166" t="str">
        <f t="shared" si="87"/>
        <v/>
      </c>
      <c r="I158" s="166" t="str">
        <f t="shared" si="79"/>
        <v/>
      </c>
      <c r="J158" s="166" t="str">
        <f t="shared" si="88"/>
        <v/>
      </c>
      <c r="K158" s="166" t="str">
        <f t="shared" si="80"/>
        <v/>
      </c>
      <c r="L158" s="166" t="str">
        <f t="shared" si="89"/>
        <v/>
      </c>
      <c r="M158" s="167" t="str">
        <f t="shared" si="81"/>
        <v/>
      </c>
      <c r="N158" s="167" t="str">
        <f t="shared" si="90"/>
        <v/>
      </c>
      <c r="O158" s="167" t="str">
        <f t="shared" si="82"/>
        <v/>
      </c>
      <c r="P158" s="167" t="str">
        <f t="shared" si="91"/>
        <v/>
      </c>
      <c r="Q158" s="164" t="str">
        <f t="shared" si="83"/>
        <v/>
      </c>
      <c r="R158" s="165" t="str">
        <f t="shared" si="92"/>
        <v/>
      </c>
      <c r="S158" s="164" t="str">
        <f t="shared" si="84"/>
        <v/>
      </c>
      <c r="T158" s="165" t="str">
        <f t="shared" si="93"/>
        <v/>
      </c>
      <c r="U158" s="167" t="str">
        <f t="shared" si="94"/>
        <v/>
      </c>
      <c r="V158" s="167" t="str">
        <f t="shared" si="95"/>
        <v/>
      </c>
      <c r="W158" s="164" t="str">
        <f t="shared" si="96"/>
        <v/>
      </c>
      <c r="X158" s="165" t="str">
        <f t="shared" si="97"/>
        <v/>
      </c>
      <c r="Y158" s="164" t="str">
        <f t="shared" si="98"/>
        <v/>
      </c>
      <c r="Z158" s="165" t="str">
        <f t="shared" si="99"/>
        <v/>
      </c>
    </row>
    <row r="159" spans="1:26">
      <c r="A159" s="31">
        <v>154</v>
      </c>
      <c r="B159" s="173">
        <v>148</v>
      </c>
      <c r="C159" s="166" t="str">
        <f t="shared" si="76"/>
        <v/>
      </c>
      <c r="D159" s="166" t="str">
        <f t="shared" si="85"/>
        <v/>
      </c>
      <c r="E159" s="166" t="str">
        <f t="shared" si="77"/>
        <v/>
      </c>
      <c r="F159" s="166" t="str">
        <f t="shared" si="86"/>
        <v/>
      </c>
      <c r="G159" s="166" t="str">
        <f t="shared" si="78"/>
        <v/>
      </c>
      <c r="H159" s="166" t="str">
        <f t="shared" si="87"/>
        <v/>
      </c>
      <c r="I159" s="166" t="str">
        <f t="shared" si="79"/>
        <v/>
      </c>
      <c r="J159" s="166" t="str">
        <f t="shared" si="88"/>
        <v/>
      </c>
      <c r="K159" s="166" t="str">
        <f t="shared" si="80"/>
        <v/>
      </c>
      <c r="L159" s="166" t="str">
        <f t="shared" si="89"/>
        <v/>
      </c>
      <c r="M159" s="167" t="str">
        <f t="shared" si="81"/>
        <v/>
      </c>
      <c r="N159" s="167" t="str">
        <f t="shared" si="90"/>
        <v/>
      </c>
      <c r="O159" s="167" t="str">
        <f t="shared" si="82"/>
        <v/>
      </c>
      <c r="P159" s="167" t="str">
        <f t="shared" si="91"/>
        <v/>
      </c>
      <c r="Q159" s="164" t="str">
        <f t="shared" si="83"/>
        <v/>
      </c>
      <c r="R159" s="165" t="str">
        <f t="shared" si="92"/>
        <v/>
      </c>
      <c r="S159" s="164" t="str">
        <f t="shared" si="84"/>
        <v/>
      </c>
      <c r="T159" s="165" t="str">
        <f t="shared" si="93"/>
        <v/>
      </c>
      <c r="U159" s="167" t="str">
        <f t="shared" si="94"/>
        <v/>
      </c>
      <c r="V159" s="167" t="str">
        <f t="shared" si="95"/>
        <v/>
      </c>
      <c r="W159" s="164" t="str">
        <f t="shared" si="96"/>
        <v/>
      </c>
      <c r="X159" s="165" t="str">
        <f t="shared" si="97"/>
        <v/>
      </c>
      <c r="Y159" s="164" t="str">
        <f t="shared" si="98"/>
        <v/>
      </c>
      <c r="Z159" s="165" t="str">
        <f t="shared" si="99"/>
        <v/>
      </c>
    </row>
    <row r="160" spans="1:26">
      <c r="A160" s="31">
        <v>155</v>
      </c>
      <c r="B160" s="173">
        <v>149</v>
      </c>
      <c r="C160" s="166" t="str">
        <f t="shared" si="76"/>
        <v/>
      </c>
      <c r="D160" s="166" t="str">
        <f t="shared" si="85"/>
        <v/>
      </c>
      <c r="E160" s="166" t="str">
        <f t="shared" si="77"/>
        <v/>
      </c>
      <c r="F160" s="166" t="str">
        <f t="shared" si="86"/>
        <v/>
      </c>
      <c r="G160" s="166" t="str">
        <f t="shared" si="78"/>
        <v/>
      </c>
      <c r="H160" s="166" t="str">
        <f t="shared" si="87"/>
        <v/>
      </c>
      <c r="I160" s="166" t="str">
        <f t="shared" si="79"/>
        <v/>
      </c>
      <c r="J160" s="166" t="str">
        <f t="shared" si="88"/>
        <v/>
      </c>
      <c r="K160" s="166" t="str">
        <f t="shared" si="80"/>
        <v/>
      </c>
      <c r="L160" s="166" t="str">
        <f t="shared" si="89"/>
        <v/>
      </c>
      <c r="M160" s="167" t="str">
        <f t="shared" si="81"/>
        <v/>
      </c>
      <c r="N160" s="167" t="str">
        <f t="shared" si="90"/>
        <v/>
      </c>
      <c r="O160" s="167" t="str">
        <f t="shared" si="82"/>
        <v/>
      </c>
      <c r="P160" s="167" t="str">
        <f t="shared" si="91"/>
        <v/>
      </c>
      <c r="Q160" s="164" t="str">
        <f t="shared" si="83"/>
        <v/>
      </c>
      <c r="R160" s="165" t="str">
        <f t="shared" si="92"/>
        <v/>
      </c>
      <c r="S160" s="164" t="str">
        <f t="shared" si="84"/>
        <v/>
      </c>
      <c r="T160" s="165" t="str">
        <f t="shared" si="93"/>
        <v/>
      </c>
      <c r="U160" s="167" t="str">
        <f t="shared" si="94"/>
        <v/>
      </c>
      <c r="V160" s="167" t="str">
        <f t="shared" si="95"/>
        <v/>
      </c>
      <c r="W160" s="164" t="str">
        <f t="shared" si="96"/>
        <v/>
      </c>
      <c r="X160" s="165" t="str">
        <f t="shared" si="97"/>
        <v/>
      </c>
      <c r="Y160" s="164" t="str">
        <f t="shared" si="98"/>
        <v/>
      </c>
      <c r="Z160" s="165" t="str">
        <f t="shared" si="99"/>
        <v/>
      </c>
    </row>
    <row r="161" spans="1:26">
      <c r="A161" s="31">
        <v>156</v>
      </c>
      <c r="B161" s="173">
        <v>150</v>
      </c>
      <c r="C161" s="166" t="str">
        <f t="shared" si="76"/>
        <v/>
      </c>
      <c r="D161" s="166" t="str">
        <f t="shared" si="85"/>
        <v/>
      </c>
      <c r="E161" s="166" t="str">
        <f t="shared" si="77"/>
        <v/>
      </c>
      <c r="F161" s="166" t="str">
        <f t="shared" si="86"/>
        <v/>
      </c>
      <c r="G161" s="166" t="str">
        <f t="shared" si="78"/>
        <v/>
      </c>
      <c r="H161" s="166" t="str">
        <f t="shared" si="87"/>
        <v/>
      </c>
      <c r="I161" s="166" t="str">
        <f t="shared" si="79"/>
        <v/>
      </c>
      <c r="J161" s="166" t="str">
        <f t="shared" si="88"/>
        <v/>
      </c>
      <c r="K161" s="166" t="str">
        <f t="shared" si="80"/>
        <v/>
      </c>
      <c r="L161" s="166" t="str">
        <f t="shared" si="89"/>
        <v/>
      </c>
      <c r="M161" s="167" t="str">
        <f t="shared" si="81"/>
        <v/>
      </c>
      <c r="N161" s="167" t="str">
        <f t="shared" si="90"/>
        <v/>
      </c>
      <c r="O161" s="167" t="str">
        <f t="shared" si="82"/>
        <v/>
      </c>
      <c r="P161" s="167" t="str">
        <f t="shared" si="91"/>
        <v/>
      </c>
      <c r="Q161" s="164" t="str">
        <f t="shared" si="83"/>
        <v/>
      </c>
      <c r="R161" s="165" t="str">
        <f t="shared" si="92"/>
        <v/>
      </c>
      <c r="S161" s="164" t="str">
        <f t="shared" si="84"/>
        <v/>
      </c>
      <c r="T161" s="165" t="str">
        <f t="shared" si="93"/>
        <v/>
      </c>
      <c r="U161" s="167" t="str">
        <f t="shared" si="94"/>
        <v/>
      </c>
      <c r="V161" s="167" t="str">
        <f t="shared" si="95"/>
        <v/>
      </c>
      <c r="W161" s="164" t="str">
        <f t="shared" si="96"/>
        <v/>
      </c>
      <c r="X161" s="165" t="str">
        <f t="shared" si="97"/>
        <v/>
      </c>
      <c r="Y161" s="164" t="str">
        <f t="shared" si="98"/>
        <v/>
      </c>
      <c r="Z161" s="165" t="str">
        <f t="shared" si="99"/>
        <v/>
      </c>
    </row>
    <row r="162" spans="1:26">
      <c r="A162" s="31">
        <v>157</v>
      </c>
      <c r="B162" s="173">
        <v>151</v>
      </c>
      <c r="C162" s="166" t="str">
        <f t="shared" si="76"/>
        <v/>
      </c>
      <c r="D162" s="166" t="str">
        <f t="shared" si="85"/>
        <v/>
      </c>
      <c r="E162" s="166" t="str">
        <f t="shared" si="77"/>
        <v/>
      </c>
      <c r="F162" s="166" t="str">
        <f t="shared" si="86"/>
        <v/>
      </c>
      <c r="G162" s="166" t="str">
        <f t="shared" si="78"/>
        <v/>
      </c>
      <c r="H162" s="166" t="str">
        <f t="shared" si="87"/>
        <v/>
      </c>
      <c r="I162" s="166" t="str">
        <f t="shared" si="79"/>
        <v/>
      </c>
      <c r="J162" s="166" t="str">
        <f t="shared" si="88"/>
        <v/>
      </c>
      <c r="K162" s="166" t="str">
        <f t="shared" si="80"/>
        <v/>
      </c>
      <c r="L162" s="166" t="str">
        <f t="shared" si="89"/>
        <v/>
      </c>
      <c r="M162" s="167" t="str">
        <f t="shared" si="81"/>
        <v/>
      </c>
      <c r="N162" s="167" t="str">
        <f t="shared" si="90"/>
        <v/>
      </c>
      <c r="O162" s="167" t="str">
        <f t="shared" si="82"/>
        <v/>
      </c>
      <c r="P162" s="167" t="str">
        <f t="shared" si="91"/>
        <v/>
      </c>
      <c r="Q162" s="164" t="str">
        <f t="shared" si="83"/>
        <v/>
      </c>
      <c r="R162" s="165" t="str">
        <f t="shared" si="92"/>
        <v/>
      </c>
      <c r="S162" s="164" t="str">
        <f t="shared" si="84"/>
        <v/>
      </c>
      <c r="T162" s="165" t="str">
        <f t="shared" si="93"/>
        <v/>
      </c>
      <c r="U162" s="167" t="str">
        <f t="shared" si="94"/>
        <v/>
      </c>
      <c r="V162" s="167" t="str">
        <f t="shared" si="95"/>
        <v/>
      </c>
      <c r="W162" s="164" t="str">
        <f t="shared" si="96"/>
        <v/>
      </c>
      <c r="X162" s="165" t="str">
        <f t="shared" si="97"/>
        <v/>
      </c>
      <c r="Y162" s="164" t="str">
        <f t="shared" si="98"/>
        <v/>
      </c>
      <c r="Z162" s="165" t="str">
        <f t="shared" si="99"/>
        <v/>
      </c>
    </row>
    <row r="163" spans="1:26">
      <c r="A163" s="31">
        <v>158</v>
      </c>
      <c r="B163" s="173">
        <v>152</v>
      </c>
      <c r="C163" s="166" t="str">
        <f t="shared" si="76"/>
        <v/>
      </c>
      <c r="D163" s="166" t="str">
        <f t="shared" si="85"/>
        <v/>
      </c>
      <c r="E163" s="166" t="str">
        <f t="shared" si="77"/>
        <v/>
      </c>
      <c r="F163" s="166" t="str">
        <f t="shared" si="86"/>
        <v/>
      </c>
      <c r="G163" s="166" t="str">
        <f t="shared" si="78"/>
        <v/>
      </c>
      <c r="H163" s="166" t="str">
        <f t="shared" si="87"/>
        <v/>
      </c>
      <c r="I163" s="166" t="str">
        <f t="shared" si="79"/>
        <v/>
      </c>
      <c r="J163" s="166" t="str">
        <f t="shared" si="88"/>
        <v/>
      </c>
      <c r="K163" s="166" t="str">
        <f t="shared" si="80"/>
        <v/>
      </c>
      <c r="L163" s="166" t="str">
        <f t="shared" si="89"/>
        <v/>
      </c>
      <c r="M163" s="167" t="str">
        <f t="shared" si="81"/>
        <v/>
      </c>
      <c r="N163" s="167" t="str">
        <f t="shared" si="90"/>
        <v/>
      </c>
      <c r="O163" s="167" t="str">
        <f t="shared" si="82"/>
        <v/>
      </c>
      <c r="P163" s="167" t="str">
        <f t="shared" si="91"/>
        <v/>
      </c>
      <c r="Q163" s="164" t="str">
        <f t="shared" si="83"/>
        <v/>
      </c>
      <c r="R163" s="165" t="str">
        <f t="shared" si="92"/>
        <v/>
      </c>
      <c r="S163" s="164" t="str">
        <f t="shared" si="84"/>
        <v/>
      </c>
      <c r="T163" s="165" t="str">
        <f t="shared" si="93"/>
        <v/>
      </c>
      <c r="U163" s="167" t="str">
        <f t="shared" si="94"/>
        <v/>
      </c>
      <c r="V163" s="167" t="str">
        <f t="shared" si="95"/>
        <v/>
      </c>
      <c r="W163" s="164" t="str">
        <f t="shared" si="96"/>
        <v/>
      </c>
      <c r="X163" s="165" t="str">
        <f t="shared" si="97"/>
        <v/>
      </c>
      <c r="Y163" s="164" t="str">
        <f t="shared" si="98"/>
        <v/>
      </c>
      <c r="Z163" s="165" t="str">
        <f t="shared" si="99"/>
        <v/>
      </c>
    </row>
    <row r="164" spans="1:26">
      <c r="A164" s="31">
        <v>159</v>
      </c>
      <c r="B164" s="173">
        <v>153</v>
      </c>
      <c r="C164" s="166" t="str">
        <f t="shared" si="76"/>
        <v/>
      </c>
      <c r="D164" s="166" t="str">
        <f t="shared" si="85"/>
        <v/>
      </c>
      <c r="E164" s="166" t="str">
        <f t="shared" si="77"/>
        <v/>
      </c>
      <c r="F164" s="166" t="str">
        <f t="shared" si="86"/>
        <v/>
      </c>
      <c r="G164" s="166" t="str">
        <f t="shared" si="78"/>
        <v/>
      </c>
      <c r="H164" s="166" t="str">
        <f t="shared" si="87"/>
        <v/>
      </c>
      <c r="I164" s="166" t="str">
        <f t="shared" si="79"/>
        <v/>
      </c>
      <c r="J164" s="166" t="str">
        <f t="shared" si="88"/>
        <v/>
      </c>
      <c r="K164" s="166" t="str">
        <f t="shared" si="80"/>
        <v/>
      </c>
      <c r="L164" s="166" t="str">
        <f t="shared" si="89"/>
        <v/>
      </c>
      <c r="M164" s="167" t="str">
        <f t="shared" si="81"/>
        <v/>
      </c>
      <c r="N164" s="167" t="str">
        <f t="shared" si="90"/>
        <v/>
      </c>
      <c r="O164" s="167" t="str">
        <f t="shared" si="82"/>
        <v/>
      </c>
      <c r="P164" s="167" t="str">
        <f t="shared" si="91"/>
        <v/>
      </c>
      <c r="Q164" s="164" t="str">
        <f t="shared" si="83"/>
        <v/>
      </c>
      <c r="R164" s="165" t="str">
        <f t="shared" si="92"/>
        <v/>
      </c>
      <c r="S164" s="164" t="str">
        <f t="shared" si="84"/>
        <v/>
      </c>
      <c r="T164" s="165" t="str">
        <f t="shared" si="93"/>
        <v/>
      </c>
      <c r="U164" s="167" t="str">
        <f t="shared" si="94"/>
        <v/>
      </c>
      <c r="V164" s="167" t="str">
        <f t="shared" si="95"/>
        <v/>
      </c>
      <c r="W164" s="164" t="str">
        <f t="shared" si="96"/>
        <v/>
      </c>
      <c r="X164" s="165" t="str">
        <f t="shared" si="97"/>
        <v/>
      </c>
      <c r="Y164" s="164" t="str">
        <f t="shared" si="98"/>
        <v/>
      </c>
      <c r="Z164" s="165" t="str">
        <f t="shared" si="99"/>
        <v/>
      </c>
    </row>
    <row r="165" spans="1:26">
      <c r="A165" s="31">
        <v>160</v>
      </c>
      <c r="B165" s="173">
        <v>154</v>
      </c>
      <c r="C165" s="166" t="str">
        <f t="shared" si="76"/>
        <v/>
      </c>
      <c r="D165" s="166" t="str">
        <f t="shared" si="85"/>
        <v/>
      </c>
      <c r="E165" s="166" t="str">
        <f t="shared" si="77"/>
        <v/>
      </c>
      <c r="F165" s="166" t="str">
        <f t="shared" si="86"/>
        <v/>
      </c>
      <c r="G165" s="166" t="str">
        <f t="shared" si="78"/>
        <v/>
      </c>
      <c r="H165" s="166" t="str">
        <f t="shared" si="87"/>
        <v/>
      </c>
      <c r="I165" s="166" t="str">
        <f t="shared" si="79"/>
        <v/>
      </c>
      <c r="J165" s="166" t="str">
        <f t="shared" si="88"/>
        <v/>
      </c>
      <c r="K165" s="166" t="str">
        <f t="shared" si="80"/>
        <v/>
      </c>
      <c r="L165" s="166" t="str">
        <f t="shared" si="89"/>
        <v/>
      </c>
      <c r="M165" s="167" t="str">
        <f t="shared" si="81"/>
        <v/>
      </c>
      <c r="N165" s="167" t="str">
        <f t="shared" si="90"/>
        <v/>
      </c>
      <c r="O165" s="167" t="str">
        <f t="shared" si="82"/>
        <v/>
      </c>
      <c r="P165" s="167" t="str">
        <f t="shared" si="91"/>
        <v/>
      </c>
      <c r="Q165" s="164" t="str">
        <f t="shared" si="83"/>
        <v/>
      </c>
      <c r="R165" s="165" t="str">
        <f t="shared" si="92"/>
        <v/>
      </c>
      <c r="S165" s="164" t="str">
        <f t="shared" si="84"/>
        <v/>
      </c>
      <c r="T165" s="165" t="str">
        <f t="shared" si="93"/>
        <v/>
      </c>
      <c r="U165" s="167" t="str">
        <f t="shared" si="94"/>
        <v/>
      </c>
      <c r="V165" s="167" t="str">
        <f t="shared" si="95"/>
        <v/>
      </c>
      <c r="W165" s="164" t="str">
        <f t="shared" si="96"/>
        <v/>
      </c>
      <c r="X165" s="165" t="str">
        <f t="shared" si="97"/>
        <v/>
      </c>
      <c r="Y165" s="164" t="str">
        <f t="shared" si="98"/>
        <v/>
      </c>
      <c r="Z165" s="165" t="str">
        <f t="shared" si="99"/>
        <v/>
      </c>
    </row>
    <row r="166" spans="1:26">
      <c r="A166" s="31">
        <v>161</v>
      </c>
      <c r="B166" s="173">
        <v>155</v>
      </c>
      <c r="C166" s="166" t="str">
        <f t="shared" si="76"/>
        <v/>
      </c>
      <c r="D166" s="166" t="str">
        <f t="shared" si="85"/>
        <v/>
      </c>
      <c r="E166" s="166" t="str">
        <f t="shared" si="77"/>
        <v/>
      </c>
      <c r="F166" s="166" t="str">
        <f t="shared" si="86"/>
        <v/>
      </c>
      <c r="G166" s="166" t="str">
        <f t="shared" si="78"/>
        <v/>
      </c>
      <c r="H166" s="166" t="str">
        <f t="shared" si="87"/>
        <v/>
      </c>
      <c r="I166" s="166" t="str">
        <f t="shared" si="79"/>
        <v/>
      </c>
      <c r="J166" s="166" t="str">
        <f t="shared" si="88"/>
        <v/>
      </c>
      <c r="K166" s="166" t="str">
        <f t="shared" si="80"/>
        <v/>
      </c>
      <c r="L166" s="166" t="str">
        <f t="shared" si="89"/>
        <v/>
      </c>
      <c r="M166" s="167" t="str">
        <f t="shared" si="81"/>
        <v/>
      </c>
      <c r="N166" s="167" t="str">
        <f t="shared" si="90"/>
        <v/>
      </c>
      <c r="O166" s="167" t="str">
        <f t="shared" si="82"/>
        <v/>
      </c>
      <c r="P166" s="167" t="str">
        <f t="shared" si="91"/>
        <v/>
      </c>
      <c r="Q166" s="164" t="str">
        <f t="shared" si="83"/>
        <v/>
      </c>
      <c r="R166" s="165" t="str">
        <f t="shared" si="92"/>
        <v/>
      </c>
      <c r="S166" s="164" t="str">
        <f t="shared" si="84"/>
        <v/>
      </c>
      <c r="T166" s="165" t="str">
        <f t="shared" si="93"/>
        <v/>
      </c>
      <c r="U166" s="167" t="str">
        <f t="shared" si="94"/>
        <v/>
      </c>
      <c r="V166" s="167" t="str">
        <f t="shared" si="95"/>
        <v/>
      </c>
      <c r="W166" s="164" t="str">
        <f t="shared" si="96"/>
        <v/>
      </c>
      <c r="X166" s="165" t="str">
        <f t="shared" si="97"/>
        <v/>
      </c>
      <c r="Y166" s="164" t="str">
        <f t="shared" si="98"/>
        <v/>
      </c>
      <c r="Z166" s="165" t="str">
        <f t="shared" si="99"/>
        <v/>
      </c>
    </row>
    <row r="167" spans="1:26">
      <c r="A167" s="31">
        <v>162</v>
      </c>
      <c r="B167" s="173">
        <v>156</v>
      </c>
      <c r="C167" s="166" t="str">
        <f t="shared" si="76"/>
        <v/>
      </c>
      <c r="D167" s="166" t="str">
        <f t="shared" si="85"/>
        <v/>
      </c>
      <c r="E167" s="166" t="str">
        <f t="shared" si="77"/>
        <v/>
      </c>
      <c r="F167" s="166" t="str">
        <f t="shared" si="86"/>
        <v/>
      </c>
      <c r="G167" s="166" t="str">
        <f t="shared" si="78"/>
        <v/>
      </c>
      <c r="H167" s="166" t="str">
        <f t="shared" si="87"/>
        <v/>
      </c>
      <c r="I167" s="166" t="str">
        <f t="shared" si="79"/>
        <v/>
      </c>
      <c r="J167" s="166" t="str">
        <f t="shared" si="88"/>
        <v/>
      </c>
      <c r="K167" s="166" t="str">
        <f t="shared" si="80"/>
        <v/>
      </c>
      <c r="L167" s="166" t="str">
        <f t="shared" si="89"/>
        <v/>
      </c>
      <c r="M167" s="167" t="str">
        <f t="shared" si="81"/>
        <v/>
      </c>
      <c r="N167" s="167" t="str">
        <f t="shared" si="90"/>
        <v/>
      </c>
      <c r="O167" s="167" t="str">
        <f t="shared" si="82"/>
        <v/>
      </c>
      <c r="P167" s="167" t="str">
        <f t="shared" si="91"/>
        <v/>
      </c>
      <c r="Q167" s="164" t="str">
        <f t="shared" si="83"/>
        <v/>
      </c>
      <c r="R167" s="165" t="str">
        <f t="shared" si="92"/>
        <v/>
      </c>
      <c r="S167" s="164" t="str">
        <f t="shared" si="84"/>
        <v/>
      </c>
      <c r="T167" s="165" t="str">
        <f t="shared" si="93"/>
        <v/>
      </c>
      <c r="U167" s="167" t="str">
        <f t="shared" si="94"/>
        <v/>
      </c>
      <c r="V167" s="167" t="str">
        <f t="shared" si="95"/>
        <v/>
      </c>
      <c r="W167" s="164" t="str">
        <f t="shared" si="96"/>
        <v/>
      </c>
      <c r="X167" s="165" t="str">
        <f t="shared" si="97"/>
        <v/>
      </c>
      <c r="Y167" s="164" t="str">
        <f t="shared" si="98"/>
        <v/>
      </c>
      <c r="Z167" s="165" t="str">
        <f t="shared" si="99"/>
        <v/>
      </c>
    </row>
    <row r="168" spans="1:26">
      <c r="A168" s="31">
        <v>163</v>
      </c>
      <c r="B168" s="173">
        <v>157</v>
      </c>
      <c r="C168" s="166" t="str">
        <f t="shared" si="76"/>
        <v/>
      </c>
      <c r="D168" s="166" t="str">
        <f t="shared" si="85"/>
        <v/>
      </c>
      <c r="E168" s="166" t="str">
        <f t="shared" si="77"/>
        <v/>
      </c>
      <c r="F168" s="166" t="str">
        <f t="shared" si="86"/>
        <v/>
      </c>
      <c r="G168" s="166" t="str">
        <f t="shared" si="78"/>
        <v/>
      </c>
      <c r="H168" s="166" t="str">
        <f t="shared" si="87"/>
        <v/>
      </c>
      <c r="I168" s="166" t="str">
        <f t="shared" si="79"/>
        <v/>
      </c>
      <c r="J168" s="166" t="str">
        <f t="shared" si="88"/>
        <v/>
      </c>
      <c r="K168" s="166" t="str">
        <f t="shared" si="80"/>
        <v/>
      </c>
      <c r="L168" s="166" t="str">
        <f t="shared" si="89"/>
        <v/>
      </c>
      <c r="M168" s="167" t="str">
        <f t="shared" si="81"/>
        <v/>
      </c>
      <c r="N168" s="167" t="str">
        <f t="shared" si="90"/>
        <v/>
      </c>
      <c r="O168" s="167" t="str">
        <f t="shared" si="82"/>
        <v/>
      </c>
      <c r="P168" s="167" t="str">
        <f t="shared" si="91"/>
        <v/>
      </c>
      <c r="Q168" s="164" t="str">
        <f t="shared" si="83"/>
        <v/>
      </c>
      <c r="R168" s="165" t="str">
        <f t="shared" si="92"/>
        <v/>
      </c>
      <c r="S168" s="164" t="str">
        <f t="shared" si="84"/>
        <v/>
      </c>
      <c r="T168" s="165" t="str">
        <f t="shared" si="93"/>
        <v/>
      </c>
      <c r="U168" s="167" t="str">
        <f t="shared" si="94"/>
        <v/>
      </c>
      <c r="V168" s="167" t="str">
        <f t="shared" si="95"/>
        <v/>
      </c>
      <c r="W168" s="164" t="str">
        <f t="shared" si="96"/>
        <v/>
      </c>
      <c r="X168" s="165" t="str">
        <f t="shared" si="97"/>
        <v/>
      </c>
      <c r="Y168" s="164" t="str">
        <f t="shared" si="98"/>
        <v/>
      </c>
      <c r="Z168" s="165" t="str">
        <f t="shared" si="99"/>
        <v/>
      </c>
    </row>
    <row r="169" spans="1:26">
      <c r="A169" s="31">
        <v>164</v>
      </c>
      <c r="B169" s="173">
        <v>158</v>
      </c>
      <c r="C169" s="166" t="str">
        <f t="shared" si="76"/>
        <v/>
      </c>
      <c r="D169" s="166" t="str">
        <f t="shared" si="85"/>
        <v/>
      </c>
      <c r="E169" s="166" t="str">
        <f t="shared" si="77"/>
        <v/>
      </c>
      <c r="F169" s="166" t="str">
        <f t="shared" si="86"/>
        <v/>
      </c>
      <c r="G169" s="166" t="str">
        <f t="shared" si="78"/>
        <v/>
      </c>
      <c r="H169" s="166" t="str">
        <f t="shared" si="87"/>
        <v/>
      </c>
      <c r="I169" s="166" t="str">
        <f t="shared" si="79"/>
        <v/>
      </c>
      <c r="J169" s="166" t="str">
        <f t="shared" si="88"/>
        <v/>
      </c>
      <c r="K169" s="166" t="str">
        <f t="shared" si="80"/>
        <v/>
      </c>
      <c r="L169" s="166" t="str">
        <f t="shared" si="89"/>
        <v/>
      </c>
      <c r="M169" s="167" t="str">
        <f t="shared" si="81"/>
        <v/>
      </c>
      <c r="N169" s="167" t="str">
        <f t="shared" si="90"/>
        <v/>
      </c>
      <c r="O169" s="167" t="str">
        <f t="shared" si="82"/>
        <v/>
      </c>
      <c r="P169" s="167" t="str">
        <f t="shared" si="91"/>
        <v/>
      </c>
      <c r="Q169" s="164" t="str">
        <f t="shared" si="83"/>
        <v/>
      </c>
      <c r="R169" s="165" t="str">
        <f t="shared" si="92"/>
        <v/>
      </c>
      <c r="S169" s="164" t="str">
        <f t="shared" si="84"/>
        <v/>
      </c>
      <c r="T169" s="165" t="str">
        <f t="shared" si="93"/>
        <v/>
      </c>
      <c r="U169" s="167" t="str">
        <f t="shared" si="94"/>
        <v/>
      </c>
      <c r="V169" s="167" t="str">
        <f t="shared" si="95"/>
        <v/>
      </c>
      <c r="W169" s="164" t="str">
        <f t="shared" si="96"/>
        <v/>
      </c>
      <c r="X169" s="165" t="str">
        <f t="shared" si="97"/>
        <v/>
      </c>
      <c r="Y169" s="164" t="str">
        <f t="shared" si="98"/>
        <v/>
      </c>
      <c r="Z169" s="165" t="str">
        <f t="shared" si="99"/>
        <v/>
      </c>
    </row>
    <row r="170" spans="1:26">
      <c r="A170" s="31">
        <v>165</v>
      </c>
      <c r="B170" s="173">
        <v>159</v>
      </c>
      <c r="C170" s="166" t="str">
        <f t="shared" si="76"/>
        <v/>
      </c>
      <c r="D170" s="166" t="str">
        <f t="shared" si="85"/>
        <v/>
      </c>
      <c r="E170" s="166" t="str">
        <f t="shared" si="77"/>
        <v/>
      </c>
      <c r="F170" s="166" t="str">
        <f t="shared" si="86"/>
        <v/>
      </c>
      <c r="G170" s="166" t="str">
        <f t="shared" si="78"/>
        <v/>
      </c>
      <c r="H170" s="166" t="str">
        <f t="shared" si="87"/>
        <v/>
      </c>
      <c r="I170" s="166" t="str">
        <f t="shared" si="79"/>
        <v/>
      </c>
      <c r="J170" s="166" t="str">
        <f t="shared" si="88"/>
        <v/>
      </c>
      <c r="K170" s="166" t="str">
        <f t="shared" si="80"/>
        <v/>
      </c>
      <c r="L170" s="166" t="str">
        <f t="shared" si="89"/>
        <v/>
      </c>
      <c r="M170" s="167" t="str">
        <f t="shared" si="81"/>
        <v/>
      </c>
      <c r="N170" s="167" t="str">
        <f t="shared" si="90"/>
        <v/>
      </c>
      <c r="O170" s="167" t="str">
        <f t="shared" si="82"/>
        <v/>
      </c>
      <c r="P170" s="167" t="str">
        <f t="shared" si="91"/>
        <v/>
      </c>
      <c r="Q170" s="164" t="str">
        <f t="shared" si="83"/>
        <v/>
      </c>
      <c r="R170" s="165" t="str">
        <f t="shared" si="92"/>
        <v/>
      </c>
      <c r="S170" s="164" t="str">
        <f t="shared" si="84"/>
        <v/>
      </c>
      <c r="T170" s="165" t="str">
        <f t="shared" si="93"/>
        <v/>
      </c>
      <c r="U170" s="167" t="str">
        <f t="shared" si="94"/>
        <v/>
      </c>
      <c r="V170" s="167" t="str">
        <f t="shared" si="95"/>
        <v/>
      </c>
      <c r="W170" s="164" t="str">
        <f t="shared" si="96"/>
        <v/>
      </c>
      <c r="X170" s="165" t="str">
        <f t="shared" si="97"/>
        <v/>
      </c>
      <c r="Y170" s="164" t="str">
        <f t="shared" si="98"/>
        <v/>
      </c>
      <c r="Z170" s="165" t="str">
        <f t="shared" si="99"/>
        <v/>
      </c>
    </row>
    <row r="171" spans="1:26">
      <c r="A171" s="31">
        <v>166</v>
      </c>
      <c r="B171" s="173">
        <v>160</v>
      </c>
      <c r="C171" s="166" t="str">
        <f t="shared" si="76"/>
        <v/>
      </c>
      <c r="D171" s="166" t="str">
        <f t="shared" si="85"/>
        <v/>
      </c>
      <c r="E171" s="166" t="str">
        <f t="shared" si="77"/>
        <v/>
      </c>
      <c r="F171" s="166" t="str">
        <f t="shared" si="86"/>
        <v/>
      </c>
      <c r="G171" s="166" t="str">
        <f t="shared" si="78"/>
        <v/>
      </c>
      <c r="H171" s="166" t="str">
        <f t="shared" si="87"/>
        <v/>
      </c>
      <c r="I171" s="166" t="str">
        <f t="shared" si="79"/>
        <v/>
      </c>
      <c r="J171" s="166" t="str">
        <f t="shared" si="88"/>
        <v/>
      </c>
      <c r="K171" s="166" t="str">
        <f t="shared" si="80"/>
        <v/>
      </c>
      <c r="L171" s="166" t="str">
        <f t="shared" si="89"/>
        <v/>
      </c>
      <c r="M171" s="167" t="str">
        <f t="shared" si="81"/>
        <v/>
      </c>
      <c r="N171" s="167" t="str">
        <f t="shared" si="90"/>
        <v/>
      </c>
      <c r="O171" s="167" t="str">
        <f t="shared" si="82"/>
        <v/>
      </c>
      <c r="P171" s="167" t="str">
        <f t="shared" si="91"/>
        <v/>
      </c>
      <c r="Q171" s="164" t="str">
        <f t="shared" si="83"/>
        <v/>
      </c>
      <c r="R171" s="165" t="str">
        <f t="shared" si="92"/>
        <v/>
      </c>
      <c r="S171" s="164" t="str">
        <f t="shared" si="84"/>
        <v/>
      </c>
      <c r="T171" s="165" t="str">
        <f t="shared" si="93"/>
        <v/>
      </c>
      <c r="U171" s="167" t="str">
        <f t="shared" si="94"/>
        <v/>
      </c>
      <c r="V171" s="167" t="str">
        <f t="shared" si="95"/>
        <v/>
      </c>
      <c r="W171" s="164" t="str">
        <f t="shared" si="96"/>
        <v/>
      </c>
      <c r="X171" s="165" t="str">
        <f t="shared" si="97"/>
        <v/>
      </c>
      <c r="Y171" s="164" t="str">
        <f t="shared" si="98"/>
        <v/>
      </c>
      <c r="Z171" s="165" t="str">
        <f t="shared" si="99"/>
        <v/>
      </c>
    </row>
    <row r="172" spans="1:26">
      <c r="A172" s="31">
        <v>167</v>
      </c>
      <c r="B172" s="173">
        <v>161</v>
      </c>
      <c r="C172" s="166" t="str">
        <f t="shared" si="76"/>
        <v/>
      </c>
      <c r="D172" s="166" t="str">
        <f t="shared" si="85"/>
        <v/>
      </c>
      <c r="E172" s="166" t="str">
        <f t="shared" si="77"/>
        <v/>
      </c>
      <c r="F172" s="166" t="str">
        <f t="shared" si="86"/>
        <v/>
      </c>
      <c r="G172" s="166" t="str">
        <f t="shared" si="78"/>
        <v/>
      </c>
      <c r="H172" s="166" t="str">
        <f t="shared" si="87"/>
        <v/>
      </c>
      <c r="I172" s="166" t="str">
        <f t="shared" si="79"/>
        <v/>
      </c>
      <c r="J172" s="166" t="str">
        <f t="shared" si="88"/>
        <v/>
      </c>
      <c r="K172" s="166" t="str">
        <f t="shared" si="80"/>
        <v/>
      </c>
      <c r="L172" s="166" t="str">
        <f t="shared" si="89"/>
        <v/>
      </c>
      <c r="M172" s="167" t="str">
        <f t="shared" si="81"/>
        <v/>
      </c>
      <c r="N172" s="167" t="str">
        <f t="shared" si="90"/>
        <v/>
      </c>
      <c r="O172" s="167" t="str">
        <f t="shared" si="82"/>
        <v/>
      </c>
      <c r="P172" s="167" t="str">
        <f t="shared" si="91"/>
        <v/>
      </c>
      <c r="Q172" s="164" t="str">
        <f t="shared" si="83"/>
        <v/>
      </c>
      <c r="R172" s="165" t="str">
        <f t="shared" si="92"/>
        <v/>
      </c>
      <c r="S172" s="164" t="str">
        <f t="shared" si="84"/>
        <v/>
      </c>
      <c r="T172" s="165" t="str">
        <f t="shared" si="93"/>
        <v/>
      </c>
      <c r="U172" s="167" t="str">
        <f t="shared" si="94"/>
        <v/>
      </c>
      <c r="V172" s="167" t="str">
        <f t="shared" si="95"/>
        <v/>
      </c>
      <c r="W172" s="164" t="str">
        <f t="shared" si="96"/>
        <v/>
      </c>
      <c r="X172" s="165" t="str">
        <f t="shared" si="97"/>
        <v/>
      </c>
      <c r="Y172" s="164" t="str">
        <f t="shared" si="98"/>
        <v/>
      </c>
      <c r="Z172" s="165" t="str">
        <f t="shared" si="99"/>
        <v/>
      </c>
    </row>
    <row r="173" spans="1:26">
      <c r="A173" s="31">
        <v>168</v>
      </c>
      <c r="B173" s="173">
        <v>162</v>
      </c>
      <c r="C173" s="166" t="str">
        <f t="shared" si="76"/>
        <v/>
      </c>
      <c r="D173" s="166" t="str">
        <f t="shared" ref="D173:D191" si="100">IF($B172&lt;=$AF$8*$AB$23,$C$10,IF($B172&lt;=$AJ$8*$AB$23,$C$11,""))</f>
        <v/>
      </c>
      <c r="E173" s="166" t="str">
        <f t="shared" si="77"/>
        <v/>
      </c>
      <c r="F173" s="166" t="str">
        <f t="shared" ref="F173:F191" si="101">IF($B172&lt;=$AF$9*$AB$23,$E$10,IF($B172&lt;=$AJ$9*$AB$23,$E$11,""))</f>
        <v/>
      </c>
      <c r="G173" s="166" t="str">
        <f t="shared" si="78"/>
        <v/>
      </c>
      <c r="H173" s="166" t="str">
        <f t="shared" ref="H173:H191" si="102">IF($B172&lt;=$AF$10*$AB$23,$G$10,IF($B172&lt;=$AJ$10*$AB$23,$G$11,""))</f>
        <v/>
      </c>
      <c r="I173" s="166" t="str">
        <f t="shared" si="79"/>
        <v/>
      </c>
      <c r="J173" s="166" t="str">
        <f t="shared" ref="J173:J191" si="103">IF($B172&lt;=$AF$11*$AB$23,$I$10,IF($B172&lt;=$AJ$11*$AB$23,$I$11,""))</f>
        <v/>
      </c>
      <c r="K173" s="166" t="str">
        <f t="shared" si="80"/>
        <v/>
      </c>
      <c r="L173" s="166" t="str">
        <f t="shared" ref="L173:L191" si="104">IF($B172&lt;=$AF$12*$AB$23,$K$10,IF($B172&lt;=$AJ$12*$AB$23,$K$11,""))</f>
        <v/>
      </c>
      <c r="M173" s="167" t="str">
        <f t="shared" si="81"/>
        <v/>
      </c>
      <c r="N173" s="167" t="str">
        <f t="shared" ref="N173:N191" si="105">IF($B172&lt;=$AF$13*$AB$23,$M$10,IF($B172&lt;=$AJ$13*$AB$23,$M$11,""))</f>
        <v/>
      </c>
      <c r="O173" s="167" t="str">
        <f t="shared" si="82"/>
        <v/>
      </c>
      <c r="P173" s="167" t="str">
        <f t="shared" ref="P173:P191" si="106">IF($B172&lt;=$AF$14*$AB$23,$O$10,IF($B172&lt;=$AJ$14*$AB$23,$O$11,""))</f>
        <v/>
      </c>
      <c r="Q173" s="164" t="str">
        <f t="shared" si="83"/>
        <v/>
      </c>
      <c r="R173" s="165" t="str">
        <f t="shared" ref="R173:R191" si="107">IF($B172&lt;=$AF$15*$AB$23,$Q$10,IF($B172&lt;=$AJ$15*$AB$23,$Q$11,""))</f>
        <v/>
      </c>
      <c r="S173" s="164" t="str">
        <f t="shared" si="84"/>
        <v/>
      </c>
      <c r="T173" s="165" t="str">
        <f t="shared" ref="T173:T191" si="108">IF($B172&lt;=$AF$16*$AB$23,$S$10,IF($B172&lt;=$AJ$16*$AB$23,$S$11,""))</f>
        <v/>
      </c>
      <c r="U173" s="167" t="str">
        <f t="shared" si="94"/>
        <v/>
      </c>
      <c r="V173" s="167" t="str">
        <f t="shared" si="95"/>
        <v/>
      </c>
      <c r="W173" s="164" t="str">
        <f t="shared" si="96"/>
        <v/>
      </c>
      <c r="X173" s="165" t="str">
        <f t="shared" si="97"/>
        <v/>
      </c>
      <c r="Y173" s="164" t="str">
        <f t="shared" si="98"/>
        <v/>
      </c>
      <c r="Z173" s="165" t="str">
        <f t="shared" si="99"/>
        <v/>
      </c>
    </row>
    <row r="174" spans="1:26">
      <c r="A174" s="31">
        <v>169</v>
      </c>
      <c r="B174" s="173">
        <v>163</v>
      </c>
      <c r="C174" s="166" t="str">
        <f t="shared" si="76"/>
        <v/>
      </c>
      <c r="D174" s="166" t="str">
        <f t="shared" si="100"/>
        <v/>
      </c>
      <c r="E174" s="166" t="str">
        <f t="shared" si="77"/>
        <v/>
      </c>
      <c r="F174" s="166" t="str">
        <f t="shared" si="101"/>
        <v/>
      </c>
      <c r="G174" s="166" t="str">
        <f t="shared" si="78"/>
        <v/>
      </c>
      <c r="H174" s="166" t="str">
        <f t="shared" si="102"/>
        <v/>
      </c>
      <c r="I174" s="166" t="str">
        <f t="shared" si="79"/>
        <v/>
      </c>
      <c r="J174" s="166" t="str">
        <f t="shared" si="103"/>
        <v/>
      </c>
      <c r="K174" s="166" t="str">
        <f t="shared" si="80"/>
        <v/>
      </c>
      <c r="L174" s="166" t="str">
        <f t="shared" si="104"/>
        <v/>
      </c>
      <c r="M174" s="167" t="str">
        <f t="shared" si="81"/>
        <v/>
      </c>
      <c r="N174" s="167" t="str">
        <f t="shared" si="105"/>
        <v/>
      </c>
      <c r="O174" s="167" t="str">
        <f t="shared" si="82"/>
        <v/>
      </c>
      <c r="P174" s="167" t="str">
        <f t="shared" si="106"/>
        <v/>
      </c>
      <c r="Q174" s="164" t="str">
        <f t="shared" si="83"/>
        <v/>
      </c>
      <c r="R174" s="165" t="str">
        <f t="shared" si="107"/>
        <v/>
      </c>
      <c r="S174" s="164" t="str">
        <f t="shared" si="84"/>
        <v/>
      </c>
      <c r="T174" s="165" t="str">
        <f t="shared" si="108"/>
        <v/>
      </c>
      <c r="U174" s="167" t="str">
        <f t="shared" si="94"/>
        <v/>
      </c>
      <c r="V174" s="167" t="str">
        <f t="shared" si="95"/>
        <v/>
      </c>
      <c r="W174" s="164" t="str">
        <f t="shared" si="96"/>
        <v/>
      </c>
      <c r="X174" s="165" t="str">
        <f t="shared" si="97"/>
        <v/>
      </c>
      <c r="Y174" s="164" t="str">
        <f t="shared" si="98"/>
        <v/>
      </c>
      <c r="Z174" s="165" t="str">
        <f t="shared" si="99"/>
        <v/>
      </c>
    </row>
    <row r="175" spans="1:26">
      <c r="A175" s="31">
        <v>170</v>
      </c>
      <c r="B175" s="173">
        <v>164</v>
      </c>
      <c r="C175" s="166" t="str">
        <f t="shared" si="76"/>
        <v/>
      </c>
      <c r="D175" s="166" t="str">
        <f t="shared" si="100"/>
        <v/>
      </c>
      <c r="E175" s="166" t="str">
        <f t="shared" si="77"/>
        <v/>
      </c>
      <c r="F175" s="166" t="str">
        <f t="shared" si="101"/>
        <v/>
      </c>
      <c r="G175" s="166" t="str">
        <f t="shared" si="78"/>
        <v/>
      </c>
      <c r="H175" s="166" t="str">
        <f t="shared" si="102"/>
        <v/>
      </c>
      <c r="I175" s="166" t="str">
        <f t="shared" si="79"/>
        <v/>
      </c>
      <c r="J175" s="166" t="str">
        <f t="shared" si="103"/>
        <v/>
      </c>
      <c r="K175" s="166" t="str">
        <f t="shared" si="80"/>
        <v/>
      </c>
      <c r="L175" s="166" t="str">
        <f t="shared" si="104"/>
        <v/>
      </c>
      <c r="M175" s="167" t="str">
        <f t="shared" si="81"/>
        <v/>
      </c>
      <c r="N175" s="167" t="str">
        <f t="shared" si="105"/>
        <v/>
      </c>
      <c r="O175" s="167" t="str">
        <f t="shared" si="82"/>
        <v/>
      </c>
      <c r="P175" s="167" t="str">
        <f t="shared" si="106"/>
        <v/>
      </c>
      <c r="Q175" s="164" t="str">
        <f t="shared" si="83"/>
        <v/>
      </c>
      <c r="R175" s="165" t="str">
        <f t="shared" si="107"/>
        <v/>
      </c>
      <c r="S175" s="164" t="str">
        <f t="shared" si="84"/>
        <v/>
      </c>
      <c r="T175" s="165" t="str">
        <f t="shared" si="108"/>
        <v/>
      </c>
      <c r="U175" s="167" t="str">
        <f t="shared" si="94"/>
        <v/>
      </c>
      <c r="V175" s="167" t="str">
        <f t="shared" si="95"/>
        <v/>
      </c>
      <c r="W175" s="164" t="str">
        <f t="shared" si="96"/>
        <v/>
      </c>
      <c r="X175" s="165" t="str">
        <f t="shared" si="97"/>
        <v/>
      </c>
      <c r="Y175" s="164" t="str">
        <f t="shared" si="98"/>
        <v/>
      </c>
      <c r="Z175" s="165" t="str">
        <f t="shared" si="99"/>
        <v/>
      </c>
    </row>
    <row r="176" spans="1:26">
      <c r="A176" s="31">
        <v>171</v>
      </c>
      <c r="B176" s="173">
        <v>165</v>
      </c>
      <c r="C176" s="166" t="str">
        <f t="shared" si="76"/>
        <v/>
      </c>
      <c r="D176" s="166" t="str">
        <f t="shared" si="100"/>
        <v/>
      </c>
      <c r="E176" s="166" t="str">
        <f t="shared" si="77"/>
        <v/>
      </c>
      <c r="F176" s="166" t="str">
        <f t="shared" si="101"/>
        <v/>
      </c>
      <c r="G176" s="166" t="str">
        <f t="shared" si="78"/>
        <v/>
      </c>
      <c r="H176" s="166" t="str">
        <f t="shared" si="102"/>
        <v/>
      </c>
      <c r="I176" s="166" t="str">
        <f t="shared" si="79"/>
        <v/>
      </c>
      <c r="J176" s="166" t="str">
        <f t="shared" si="103"/>
        <v/>
      </c>
      <c r="K176" s="166" t="str">
        <f t="shared" si="80"/>
        <v/>
      </c>
      <c r="L176" s="166" t="str">
        <f t="shared" si="104"/>
        <v/>
      </c>
      <c r="M176" s="167" t="str">
        <f t="shared" si="81"/>
        <v/>
      </c>
      <c r="N176" s="167" t="str">
        <f t="shared" si="105"/>
        <v/>
      </c>
      <c r="O176" s="167" t="str">
        <f t="shared" si="82"/>
        <v/>
      </c>
      <c r="P176" s="167" t="str">
        <f t="shared" si="106"/>
        <v/>
      </c>
      <c r="Q176" s="164" t="str">
        <f t="shared" si="83"/>
        <v/>
      </c>
      <c r="R176" s="165" t="str">
        <f t="shared" si="107"/>
        <v/>
      </c>
      <c r="S176" s="164" t="str">
        <f t="shared" si="84"/>
        <v/>
      </c>
      <c r="T176" s="165" t="str">
        <f t="shared" si="108"/>
        <v/>
      </c>
      <c r="U176" s="167" t="str">
        <f t="shared" si="94"/>
        <v/>
      </c>
      <c r="V176" s="167" t="str">
        <f t="shared" si="95"/>
        <v/>
      </c>
      <c r="W176" s="164" t="str">
        <f t="shared" si="96"/>
        <v/>
      </c>
      <c r="X176" s="165" t="str">
        <f t="shared" si="97"/>
        <v/>
      </c>
      <c r="Y176" s="164" t="str">
        <f t="shared" si="98"/>
        <v/>
      </c>
      <c r="Z176" s="165" t="str">
        <f t="shared" si="99"/>
        <v/>
      </c>
    </row>
    <row r="177" spans="1:26">
      <c r="A177" s="31">
        <v>172</v>
      </c>
      <c r="B177" s="173">
        <v>166</v>
      </c>
      <c r="C177" s="166" t="str">
        <f t="shared" si="76"/>
        <v/>
      </c>
      <c r="D177" s="166" t="str">
        <f t="shared" si="100"/>
        <v/>
      </c>
      <c r="E177" s="166" t="str">
        <f t="shared" si="77"/>
        <v/>
      </c>
      <c r="F177" s="166" t="str">
        <f t="shared" si="101"/>
        <v/>
      </c>
      <c r="G177" s="166" t="str">
        <f t="shared" si="78"/>
        <v/>
      </c>
      <c r="H177" s="166" t="str">
        <f t="shared" si="102"/>
        <v/>
      </c>
      <c r="I177" s="166" t="str">
        <f t="shared" si="79"/>
        <v/>
      </c>
      <c r="J177" s="166" t="str">
        <f t="shared" si="103"/>
        <v/>
      </c>
      <c r="K177" s="166" t="str">
        <f t="shared" si="80"/>
        <v/>
      </c>
      <c r="L177" s="166" t="str">
        <f t="shared" si="104"/>
        <v/>
      </c>
      <c r="M177" s="167" t="str">
        <f t="shared" si="81"/>
        <v/>
      </c>
      <c r="N177" s="167" t="str">
        <f t="shared" si="105"/>
        <v/>
      </c>
      <c r="O177" s="167" t="str">
        <f t="shared" si="82"/>
        <v/>
      </c>
      <c r="P177" s="167" t="str">
        <f t="shared" si="106"/>
        <v/>
      </c>
      <c r="Q177" s="164" t="str">
        <f t="shared" si="83"/>
        <v/>
      </c>
      <c r="R177" s="165" t="str">
        <f t="shared" si="107"/>
        <v/>
      </c>
      <c r="S177" s="164" t="str">
        <f t="shared" si="84"/>
        <v/>
      </c>
      <c r="T177" s="165" t="str">
        <f t="shared" si="108"/>
        <v/>
      </c>
      <c r="U177" s="167" t="str">
        <f t="shared" si="94"/>
        <v/>
      </c>
      <c r="V177" s="167" t="str">
        <f t="shared" si="95"/>
        <v/>
      </c>
      <c r="W177" s="164" t="str">
        <f t="shared" si="96"/>
        <v/>
      </c>
      <c r="X177" s="165" t="str">
        <f t="shared" si="97"/>
        <v/>
      </c>
      <c r="Y177" s="164" t="str">
        <f t="shared" si="98"/>
        <v/>
      </c>
      <c r="Z177" s="165" t="str">
        <f t="shared" si="99"/>
        <v/>
      </c>
    </row>
    <row r="178" spans="1:26">
      <c r="A178" s="31">
        <v>173</v>
      </c>
      <c r="B178" s="173">
        <v>167</v>
      </c>
      <c r="C178" s="166" t="str">
        <f t="shared" si="76"/>
        <v/>
      </c>
      <c r="D178" s="166" t="str">
        <f t="shared" si="100"/>
        <v/>
      </c>
      <c r="E178" s="166" t="str">
        <f t="shared" si="77"/>
        <v/>
      </c>
      <c r="F178" s="166" t="str">
        <f t="shared" si="101"/>
        <v/>
      </c>
      <c r="G178" s="166" t="str">
        <f t="shared" si="78"/>
        <v/>
      </c>
      <c r="H178" s="166" t="str">
        <f t="shared" si="102"/>
        <v/>
      </c>
      <c r="I178" s="166" t="str">
        <f t="shared" si="79"/>
        <v/>
      </c>
      <c r="J178" s="166" t="str">
        <f t="shared" si="103"/>
        <v/>
      </c>
      <c r="K178" s="166" t="str">
        <f t="shared" si="80"/>
        <v/>
      </c>
      <c r="L178" s="166" t="str">
        <f t="shared" si="104"/>
        <v/>
      </c>
      <c r="M178" s="167" t="str">
        <f t="shared" si="81"/>
        <v/>
      </c>
      <c r="N178" s="167" t="str">
        <f t="shared" si="105"/>
        <v/>
      </c>
      <c r="O178" s="167" t="str">
        <f t="shared" si="82"/>
        <v/>
      </c>
      <c r="P178" s="167" t="str">
        <f t="shared" si="106"/>
        <v/>
      </c>
      <c r="Q178" s="164" t="str">
        <f t="shared" si="83"/>
        <v/>
      </c>
      <c r="R178" s="165" t="str">
        <f t="shared" si="107"/>
        <v/>
      </c>
      <c r="S178" s="164" t="str">
        <f t="shared" si="84"/>
        <v/>
      </c>
      <c r="T178" s="165" t="str">
        <f t="shared" si="108"/>
        <v/>
      </c>
      <c r="U178" s="167" t="str">
        <f t="shared" si="94"/>
        <v/>
      </c>
      <c r="V178" s="167" t="str">
        <f t="shared" si="95"/>
        <v/>
      </c>
      <c r="W178" s="164" t="str">
        <f t="shared" si="96"/>
        <v/>
      </c>
      <c r="X178" s="165" t="str">
        <f t="shared" si="97"/>
        <v/>
      </c>
      <c r="Y178" s="164" t="str">
        <f t="shared" si="98"/>
        <v/>
      </c>
      <c r="Z178" s="165" t="str">
        <f t="shared" si="99"/>
        <v/>
      </c>
    </row>
    <row r="179" spans="1:26">
      <c r="A179" s="31">
        <v>174</v>
      </c>
      <c r="B179" s="173">
        <v>168</v>
      </c>
      <c r="C179" s="166" t="str">
        <f t="shared" si="76"/>
        <v/>
      </c>
      <c r="D179" s="166" t="str">
        <f t="shared" si="100"/>
        <v/>
      </c>
      <c r="E179" s="166" t="str">
        <f t="shared" si="77"/>
        <v/>
      </c>
      <c r="F179" s="166" t="str">
        <f t="shared" si="101"/>
        <v/>
      </c>
      <c r="G179" s="166" t="str">
        <f t="shared" si="78"/>
        <v/>
      </c>
      <c r="H179" s="166" t="str">
        <f t="shared" si="102"/>
        <v/>
      </c>
      <c r="I179" s="166" t="str">
        <f t="shared" si="79"/>
        <v/>
      </c>
      <c r="J179" s="166" t="str">
        <f t="shared" si="103"/>
        <v/>
      </c>
      <c r="K179" s="166" t="str">
        <f t="shared" si="80"/>
        <v/>
      </c>
      <c r="L179" s="166" t="str">
        <f t="shared" si="104"/>
        <v/>
      </c>
      <c r="M179" s="167" t="str">
        <f t="shared" si="81"/>
        <v/>
      </c>
      <c r="N179" s="167" t="str">
        <f t="shared" si="105"/>
        <v/>
      </c>
      <c r="O179" s="167" t="str">
        <f t="shared" si="82"/>
        <v/>
      </c>
      <c r="P179" s="167" t="str">
        <f t="shared" si="106"/>
        <v/>
      </c>
      <c r="Q179" s="164" t="str">
        <f t="shared" si="83"/>
        <v/>
      </c>
      <c r="R179" s="165" t="str">
        <f t="shared" si="107"/>
        <v/>
      </c>
      <c r="S179" s="164" t="str">
        <f t="shared" si="84"/>
        <v/>
      </c>
      <c r="T179" s="165" t="str">
        <f t="shared" si="108"/>
        <v/>
      </c>
      <c r="U179" s="167" t="str">
        <f t="shared" si="94"/>
        <v/>
      </c>
      <c r="V179" s="167" t="str">
        <f t="shared" si="95"/>
        <v/>
      </c>
      <c r="W179" s="164" t="str">
        <f t="shared" si="96"/>
        <v/>
      </c>
      <c r="X179" s="165" t="str">
        <f t="shared" si="97"/>
        <v/>
      </c>
      <c r="Y179" s="164" t="str">
        <f t="shared" si="98"/>
        <v/>
      </c>
      <c r="Z179" s="165" t="str">
        <f t="shared" si="99"/>
        <v/>
      </c>
    </row>
    <row r="180" spans="1:26">
      <c r="A180" s="31">
        <v>175</v>
      </c>
      <c r="B180" s="173">
        <v>169</v>
      </c>
      <c r="C180" s="166" t="str">
        <f t="shared" si="76"/>
        <v/>
      </c>
      <c r="D180" s="166" t="str">
        <f t="shared" si="100"/>
        <v/>
      </c>
      <c r="E180" s="166" t="str">
        <f t="shared" si="77"/>
        <v/>
      </c>
      <c r="F180" s="166" t="str">
        <f t="shared" si="101"/>
        <v/>
      </c>
      <c r="G180" s="166" t="str">
        <f t="shared" si="78"/>
        <v/>
      </c>
      <c r="H180" s="166" t="str">
        <f t="shared" si="102"/>
        <v/>
      </c>
      <c r="I180" s="166" t="str">
        <f t="shared" si="79"/>
        <v/>
      </c>
      <c r="J180" s="166" t="str">
        <f t="shared" si="103"/>
        <v/>
      </c>
      <c r="K180" s="166" t="str">
        <f t="shared" si="80"/>
        <v/>
      </c>
      <c r="L180" s="166" t="str">
        <f t="shared" si="104"/>
        <v/>
      </c>
      <c r="M180" s="167" t="str">
        <f t="shared" si="81"/>
        <v/>
      </c>
      <c r="N180" s="167" t="str">
        <f t="shared" si="105"/>
        <v/>
      </c>
      <c r="O180" s="167" t="str">
        <f t="shared" si="82"/>
        <v/>
      </c>
      <c r="P180" s="167" t="str">
        <f t="shared" si="106"/>
        <v/>
      </c>
      <c r="Q180" s="164" t="str">
        <f t="shared" si="83"/>
        <v/>
      </c>
      <c r="R180" s="165" t="str">
        <f t="shared" si="107"/>
        <v/>
      </c>
      <c r="S180" s="164" t="str">
        <f t="shared" si="84"/>
        <v/>
      </c>
      <c r="T180" s="165" t="str">
        <f t="shared" si="108"/>
        <v/>
      </c>
      <c r="U180" s="167" t="str">
        <f t="shared" si="94"/>
        <v/>
      </c>
      <c r="V180" s="167" t="str">
        <f t="shared" si="95"/>
        <v/>
      </c>
      <c r="W180" s="164" t="str">
        <f t="shared" si="96"/>
        <v/>
      </c>
      <c r="X180" s="165" t="str">
        <f t="shared" si="97"/>
        <v/>
      </c>
      <c r="Y180" s="164" t="str">
        <f t="shared" si="98"/>
        <v/>
      </c>
      <c r="Z180" s="165" t="str">
        <f t="shared" si="99"/>
        <v/>
      </c>
    </row>
    <row r="181" spans="1:26">
      <c r="A181" s="31">
        <v>176</v>
      </c>
      <c r="B181" s="173">
        <v>170</v>
      </c>
      <c r="C181" s="166" t="str">
        <f t="shared" si="76"/>
        <v/>
      </c>
      <c r="D181" s="166" t="str">
        <f t="shared" si="100"/>
        <v/>
      </c>
      <c r="E181" s="166" t="str">
        <f t="shared" si="77"/>
        <v/>
      </c>
      <c r="F181" s="166" t="str">
        <f t="shared" si="101"/>
        <v/>
      </c>
      <c r="G181" s="166" t="str">
        <f t="shared" si="78"/>
        <v/>
      </c>
      <c r="H181" s="166" t="str">
        <f t="shared" si="102"/>
        <v/>
      </c>
      <c r="I181" s="166" t="str">
        <f t="shared" si="79"/>
        <v/>
      </c>
      <c r="J181" s="166" t="str">
        <f t="shared" si="103"/>
        <v/>
      </c>
      <c r="K181" s="166" t="str">
        <f t="shared" si="80"/>
        <v/>
      </c>
      <c r="L181" s="166" t="str">
        <f t="shared" si="104"/>
        <v/>
      </c>
      <c r="M181" s="167" t="str">
        <f t="shared" si="81"/>
        <v/>
      </c>
      <c r="N181" s="167" t="str">
        <f t="shared" si="105"/>
        <v/>
      </c>
      <c r="O181" s="167" t="str">
        <f t="shared" si="82"/>
        <v/>
      </c>
      <c r="P181" s="167" t="str">
        <f t="shared" si="106"/>
        <v/>
      </c>
      <c r="Q181" s="164" t="str">
        <f t="shared" si="83"/>
        <v/>
      </c>
      <c r="R181" s="165" t="str">
        <f t="shared" si="107"/>
        <v/>
      </c>
      <c r="S181" s="164" t="str">
        <f t="shared" si="84"/>
        <v/>
      </c>
      <c r="T181" s="165" t="str">
        <f t="shared" si="108"/>
        <v/>
      </c>
      <c r="U181" s="167" t="str">
        <f t="shared" si="94"/>
        <v/>
      </c>
      <c r="V181" s="167" t="str">
        <f t="shared" si="95"/>
        <v/>
      </c>
      <c r="W181" s="164" t="str">
        <f t="shared" si="96"/>
        <v/>
      </c>
      <c r="X181" s="165" t="str">
        <f t="shared" si="97"/>
        <v/>
      </c>
      <c r="Y181" s="164" t="str">
        <f t="shared" si="98"/>
        <v/>
      </c>
      <c r="Z181" s="165" t="str">
        <f t="shared" si="99"/>
        <v/>
      </c>
    </row>
    <row r="182" spans="1:26">
      <c r="A182" s="31">
        <v>177</v>
      </c>
      <c r="B182" s="173">
        <v>171</v>
      </c>
      <c r="C182" s="166" t="str">
        <f t="shared" si="76"/>
        <v/>
      </c>
      <c r="D182" s="166" t="str">
        <f t="shared" si="100"/>
        <v/>
      </c>
      <c r="E182" s="166" t="str">
        <f t="shared" si="77"/>
        <v/>
      </c>
      <c r="F182" s="166" t="str">
        <f t="shared" si="101"/>
        <v/>
      </c>
      <c r="G182" s="166" t="str">
        <f t="shared" si="78"/>
        <v/>
      </c>
      <c r="H182" s="166" t="str">
        <f t="shared" si="102"/>
        <v/>
      </c>
      <c r="I182" s="166" t="str">
        <f t="shared" si="79"/>
        <v/>
      </c>
      <c r="J182" s="166" t="str">
        <f t="shared" si="103"/>
        <v/>
      </c>
      <c r="K182" s="166" t="str">
        <f t="shared" si="80"/>
        <v/>
      </c>
      <c r="L182" s="166" t="str">
        <f t="shared" si="104"/>
        <v/>
      </c>
      <c r="M182" s="167" t="str">
        <f t="shared" si="81"/>
        <v/>
      </c>
      <c r="N182" s="167" t="str">
        <f t="shared" si="105"/>
        <v/>
      </c>
      <c r="O182" s="167" t="str">
        <f t="shared" si="82"/>
        <v/>
      </c>
      <c r="P182" s="167" t="str">
        <f t="shared" si="106"/>
        <v/>
      </c>
      <c r="Q182" s="164" t="str">
        <f t="shared" si="83"/>
        <v/>
      </c>
      <c r="R182" s="165" t="str">
        <f t="shared" si="107"/>
        <v/>
      </c>
      <c r="S182" s="164" t="str">
        <f t="shared" si="84"/>
        <v/>
      </c>
      <c r="T182" s="165" t="str">
        <f t="shared" si="108"/>
        <v/>
      </c>
      <c r="U182" s="167" t="str">
        <f t="shared" si="94"/>
        <v/>
      </c>
      <c r="V182" s="167" t="str">
        <f t="shared" si="95"/>
        <v/>
      </c>
      <c r="W182" s="164" t="str">
        <f t="shared" si="96"/>
        <v/>
      </c>
      <c r="X182" s="165" t="str">
        <f t="shared" si="97"/>
        <v/>
      </c>
      <c r="Y182" s="164" t="str">
        <f t="shared" si="98"/>
        <v/>
      </c>
      <c r="Z182" s="165" t="str">
        <f t="shared" si="99"/>
        <v/>
      </c>
    </row>
    <row r="183" spans="1:26">
      <c r="A183" s="31">
        <v>178</v>
      </c>
      <c r="B183" s="173">
        <v>172</v>
      </c>
      <c r="C183" s="166" t="str">
        <f t="shared" si="76"/>
        <v/>
      </c>
      <c r="D183" s="166" t="str">
        <f t="shared" si="100"/>
        <v/>
      </c>
      <c r="E183" s="166" t="str">
        <f t="shared" si="77"/>
        <v/>
      </c>
      <c r="F183" s="166" t="str">
        <f t="shared" si="101"/>
        <v/>
      </c>
      <c r="G183" s="166" t="str">
        <f t="shared" si="78"/>
        <v/>
      </c>
      <c r="H183" s="166" t="str">
        <f t="shared" si="102"/>
        <v/>
      </c>
      <c r="I183" s="166" t="str">
        <f t="shared" si="79"/>
        <v/>
      </c>
      <c r="J183" s="166" t="str">
        <f t="shared" si="103"/>
        <v/>
      </c>
      <c r="K183" s="166" t="str">
        <f t="shared" si="80"/>
        <v/>
      </c>
      <c r="L183" s="166" t="str">
        <f t="shared" si="104"/>
        <v/>
      </c>
      <c r="M183" s="167" t="str">
        <f t="shared" si="81"/>
        <v/>
      </c>
      <c r="N183" s="167" t="str">
        <f t="shared" si="105"/>
        <v/>
      </c>
      <c r="O183" s="167" t="str">
        <f t="shared" si="82"/>
        <v/>
      </c>
      <c r="P183" s="167" t="str">
        <f t="shared" si="106"/>
        <v/>
      </c>
      <c r="Q183" s="164" t="str">
        <f t="shared" si="83"/>
        <v/>
      </c>
      <c r="R183" s="165" t="str">
        <f t="shared" si="107"/>
        <v/>
      </c>
      <c r="S183" s="164" t="str">
        <f t="shared" si="84"/>
        <v/>
      </c>
      <c r="T183" s="165" t="str">
        <f t="shared" si="108"/>
        <v/>
      </c>
      <c r="U183" s="167" t="str">
        <f t="shared" si="94"/>
        <v/>
      </c>
      <c r="V183" s="167" t="str">
        <f t="shared" si="95"/>
        <v/>
      </c>
      <c r="W183" s="164" t="str">
        <f t="shared" si="96"/>
        <v/>
      </c>
      <c r="X183" s="165" t="str">
        <f t="shared" si="97"/>
        <v/>
      </c>
      <c r="Y183" s="164" t="str">
        <f t="shared" si="98"/>
        <v/>
      </c>
      <c r="Z183" s="165" t="str">
        <f t="shared" si="99"/>
        <v/>
      </c>
    </row>
    <row r="184" spans="1:26">
      <c r="A184" s="31">
        <v>179</v>
      </c>
      <c r="B184" s="173">
        <v>173</v>
      </c>
      <c r="C184" s="166" t="str">
        <f t="shared" si="76"/>
        <v/>
      </c>
      <c r="D184" s="166" t="str">
        <f t="shared" si="100"/>
        <v/>
      </c>
      <c r="E184" s="166" t="str">
        <f t="shared" si="77"/>
        <v/>
      </c>
      <c r="F184" s="166" t="str">
        <f t="shared" si="101"/>
        <v/>
      </c>
      <c r="G184" s="166" t="str">
        <f t="shared" si="78"/>
        <v/>
      </c>
      <c r="H184" s="166" t="str">
        <f t="shared" si="102"/>
        <v/>
      </c>
      <c r="I184" s="166" t="str">
        <f t="shared" si="79"/>
        <v/>
      </c>
      <c r="J184" s="166" t="str">
        <f t="shared" si="103"/>
        <v/>
      </c>
      <c r="K184" s="166" t="str">
        <f t="shared" si="80"/>
        <v/>
      </c>
      <c r="L184" s="166" t="str">
        <f t="shared" si="104"/>
        <v/>
      </c>
      <c r="M184" s="167" t="str">
        <f t="shared" si="81"/>
        <v/>
      </c>
      <c r="N184" s="167" t="str">
        <f t="shared" si="105"/>
        <v/>
      </c>
      <c r="O184" s="167" t="str">
        <f t="shared" si="82"/>
        <v/>
      </c>
      <c r="P184" s="167" t="str">
        <f t="shared" si="106"/>
        <v/>
      </c>
      <c r="Q184" s="164" t="str">
        <f t="shared" si="83"/>
        <v/>
      </c>
      <c r="R184" s="165" t="str">
        <f t="shared" si="107"/>
        <v/>
      </c>
      <c r="S184" s="164" t="str">
        <f t="shared" si="84"/>
        <v/>
      </c>
      <c r="T184" s="165" t="str">
        <f t="shared" si="108"/>
        <v/>
      </c>
      <c r="U184" s="167" t="str">
        <f t="shared" si="94"/>
        <v/>
      </c>
      <c r="V184" s="167" t="str">
        <f t="shared" si="95"/>
        <v/>
      </c>
      <c r="W184" s="164" t="str">
        <f t="shared" si="96"/>
        <v/>
      </c>
      <c r="X184" s="165" t="str">
        <f t="shared" si="97"/>
        <v/>
      </c>
      <c r="Y184" s="164" t="str">
        <f t="shared" si="98"/>
        <v/>
      </c>
      <c r="Z184" s="165" t="str">
        <f t="shared" si="99"/>
        <v/>
      </c>
    </row>
    <row r="185" spans="1:26">
      <c r="A185" s="31">
        <v>180</v>
      </c>
      <c r="B185" s="173">
        <v>174</v>
      </c>
      <c r="C185" s="166" t="str">
        <f t="shared" si="76"/>
        <v/>
      </c>
      <c r="D185" s="166" t="str">
        <f t="shared" si="100"/>
        <v/>
      </c>
      <c r="E185" s="166" t="str">
        <f t="shared" si="77"/>
        <v/>
      </c>
      <c r="F185" s="166" t="str">
        <f t="shared" si="101"/>
        <v/>
      </c>
      <c r="G185" s="166" t="str">
        <f t="shared" si="78"/>
        <v/>
      </c>
      <c r="H185" s="166" t="str">
        <f t="shared" si="102"/>
        <v/>
      </c>
      <c r="I185" s="166" t="str">
        <f t="shared" si="79"/>
        <v/>
      </c>
      <c r="J185" s="166" t="str">
        <f t="shared" si="103"/>
        <v/>
      </c>
      <c r="K185" s="166" t="str">
        <f t="shared" si="80"/>
        <v/>
      </c>
      <c r="L185" s="166" t="str">
        <f t="shared" si="104"/>
        <v/>
      </c>
      <c r="M185" s="167" t="str">
        <f t="shared" si="81"/>
        <v/>
      </c>
      <c r="N185" s="167" t="str">
        <f t="shared" si="105"/>
        <v/>
      </c>
      <c r="O185" s="167" t="str">
        <f t="shared" si="82"/>
        <v/>
      </c>
      <c r="P185" s="167" t="str">
        <f t="shared" si="106"/>
        <v/>
      </c>
      <c r="Q185" s="164" t="str">
        <f t="shared" si="83"/>
        <v/>
      </c>
      <c r="R185" s="165" t="str">
        <f t="shared" si="107"/>
        <v/>
      </c>
      <c r="S185" s="164" t="str">
        <f t="shared" si="84"/>
        <v/>
      </c>
      <c r="T185" s="165" t="str">
        <f t="shared" si="108"/>
        <v/>
      </c>
      <c r="U185" s="167" t="str">
        <f t="shared" si="94"/>
        <v/>
      </c>
      <c r="V185" s="167" t="str">
        <f t="shared" si="95"/>
        <v/>
      </c>
      <c r="W185" s="164" t="str">
        <f t="shared" si="96"/>
        <v/>
      </c>
      <c r="X185" s="165" t="str">
        <f t="shared" si="97"/>
        <v/>
      </c>
      <c r="Y185" s="164" t="str">
        <f t="shared" si="98"/>
        <v/>
      </c>
      <c r="Z185" s="165" t="str">
        <f t="shared" si="99"/>
        <v/>
      </c>
    </row>
    <row r="186" spans="1:26">
      <c r="A186" s="31">
        <v>181</v>
      </c>
      <c r="B186" s="173">
        <v>175</v>
      </c>
      <c r="C186" s="166" t="str">
        <f t="shared" si="76"/>
        <v/>
      </c>
      <c r="D186" s="166" t="str">
        <f t="shared" si="100"/>
        <v/>
      </c>
      <c r="E186" s="166" t="str">
        <f t="shared" si="77"/>
        <v/>
      </c>
      <c r="F186" s="166" t="str">
        <f t="shared" si="101"/>
        <v/>
      </c>
      <c r="G186" s="166" t="str">
        <f t="shared" si="78"/>
        <v/>
      </c>
      <c r="H186" s="166" t="str">
        <f t="shared" si="102"/>
        <v/>
      </c>
      <c r="I186" s="166" t="str">
        <f t="shared" si="79"/>
        <v/>
      </c>
      <c r="J186" s="166" t="str">
        <f t="shared" si="103"/>
        <v/>
      </c>
      <c r="K186" s="166" t="str">
        <f t="shared" si="80"/>
        <v/>
      </c>
      <c r="L186" s="166" t="str">
        <f t="shared" si="104"/>
        <v/>
      </c>
      <c r="M186" s="167" t="str">
        <f t="shared" si="81"/>
        <v/>
      </c>
      <c r="N186" s="167" t="str">
        <f t="shared" si="105"/>
        <v/>
      </c>
      <c r="O186" s="167" t="str">
        <f t="shared" si="82"/>
        <v/>
      </c>
      <c r="P186" s="167" t="str">
        <f t="shared" si="106"/>
        <v/>
      </c>
      <c r="Q186" s="164" t="str">
        <f t="shared" si="83"/>
        <v/>
      </c>
      <c r="R186" s="165" t="str">
        <f t="shared" si="107"/>
        <v/>
      </c>
      <c r="S186" s="164" t="str">
        <f t="shared" si="84"/>
        <v/>
      </c>
      <c r="T186" s="165" t="str">
        <f t="shared" si="108"/>
        <v/>
      </c>
      <c r="U186" s="167" t="str">
        <f t="shared" si="94"/>
        <v/>
      </c>
      <c r="V186" s="167" t="str">
        <f t="shared" si="95"/>
        <v/>
      </c>
      <c r="W186" s="164" t="str">
        <f t="shared" si="96"/>
        <v/>
      </c>
      <c r="X186" s="165" t="str">
        <f t="shared" si="97"/>
        <v/>
      </c>
      <c r="Y186" s="164" t="str">
        <f t="shared" si="98"/>
        <v/>
      </c>
      <c r="Z186" s="165" t="str">
        <f t="shared" si="99"/>
        <v/>
      </c>
    </row>
    <row r="187" spans="1:26">
      <c r="A187" s="31">
        <v>182</v>
      </c>
      <c r="B187" s="173">
        <v>176</v>
      </c>
      <c r="C187" s="166" t="str">
        <f t="shared" si="76"/>
        <v/>
      </c>
      <c r="D187" s="166" t="str">
        <f t="shared" si="100"/>
        <v/>
      </c>
      <c r="E187" s="166" t="str">
        <f t="shared" si="77"/>
        <v/>
      </c>
      <c r="F187" s="166" t="str">
        <f t="shared" si="101"/>
        <v/>
      </c>
      <c r="G187" s="166" t="str">
        <f t="shared" si="78"/>
        <v/>
      </c>
      <c r="H187" s="166" t="str">
        <f t="shared" si="102"/>
        <v/>
      </c>
      <c r="I187" s="166" t="str">
        <f t="shared" si="79"/>
        <v/>
      </c>
      <c r="J187" s="166" t="str">
        <f t="shared" si="103"/>
        <v/>
      </c>
      <c r="K187" s="166" t="str">
        <f t="shared" si="80"/>
        <v/>
      </c>
      <c r="L187" s="166" t="str">
        <f t="shared" si="104"/>
        <v/>
      </c>
      <c r="M187" s="167" t="str">
        <f t="shared" si="81"/>
        <v/>
      </c>
      <c r="N187" s="167" t="str">
        <f t="shared" si="105"/>
        <v/>
      </c>
      <c r="O187" s="167" t="str">
        <f t="shared" si="82"/>
        <v/>
      </c>
      <c r="P187" s="167" t="str">
        <f t="shared" si="106"/>
        <v/>
      </c>
      <c r="Q187" s="164" t="str">
        <f t="shared" si="83"/>
        <v/>
      </c>
      <c r="R187" s="165" t="str">
        <f t="shared" si="107"/>
        <v/>
      </c>
      <c r="S187" s="164" t="str">
        <f t="shared" si="84"/>
        <v/>
      </c>
      <c r="T187" s="165" t="str">
        <f t="shared" si="108"/>
        <v/>
      </c>
      <c r="U187" s="167" t="str">
        <f t="shared" si="94"/>
        <v/>
      </c>
      <c r="V187" s="167" t="str">
        <f t="shared" si="95"/>
        <v/>
      </c>
      <c r="W187" s="164" t="str">
        <f t="shared" si="96"/>
        <v/>
      </c>
      <c r="X187" s="165" t="str">
        <f t="shared" si="97"/>
        <v/>
      </c>
      <c r="Y187" s="164" t="str">
        <f t="shared" si="98"/>
        <v/>
      </c>
      <c r="Z187" s="165" t="str">
        <f t="shared" si="99"/>
        <v/>
      </c>
    </row>
    <row r="188" spans="1:26">
      <c r="A188" s="31">
        <v>183</v>
      </c>
      <c r="B188" s="173">
        <v>177</v>
      </c>
      <c r="C188" s="166" t="str">
        <f t="shared" si="76"/>
        <v/>
      </c>
      <c r="D188" s="166" t="str">
        <f t="shared" si="100"/>
        <v/>
      </c>
      <c r="E188" s="166" t="str">
        <f t="shared" si="77"/>
        <v/>
      </c>
      <c r="F188" s="166" t="str">
        <f t="shared" si="101"/>
        <v/>
      </c>
      <c r="G188" s="166" t="str">
        <f t="shared" si="78"/>
        <v/>
      </c>
      <c r="H188" s="166" t="str">
        <f t="shared" si="102"/>
        <v/>
      </c>
      <c r="I188" s="166" t="str">
        <f t="shared" si="79"/>
        <v/>
      </c>
      <c r="J188" s="166" t="str">
        <f t="shared" si="103"/>
        <v/>
      </c>
      <c r="K188" s="166" t="str">
        <f t="shared" si="80"/>
        <v/>
      </c>
      <c r="L188" s="166" t="str">
        <f t="shared" si="104"/>
        <v/>
      </c>
      <c r="M188" s="167" t="str">
        <f t="shared" si="81"/>
        <v/>
      </c>
      <c r="N188" s="167" t="str">
        <f t="shared" si="105"/>
        <v/>
      </c>
      <c r="O188" s="167" t="str">
        <f t="shared" si="82"/>
        <v/>
      </c>
      <c r="P188" s="167" t="str">
        <f t="shared" si="106"/>
        <v/>
      </c>
      <c r="Q188" s="164" t="str">
        <f t="shared" si="83"/>
        <v/>
      </c>
      <c r="R188" s="165" t="str">
        <f t="shared" si="107"/>
        <v/>
      </c>
      <c r="S188" s="164" t="str">
        <f t="shared" si="84"/>
        <v/>
      </c>
      <c r="T188" s="165" t="str">
        <f t="shared" si="108"/>
        <v/>
      </c>
      <c r="U188" s="167" t="str">
        <f t="shared" si="94"/>
        <v/>
      </c>
      <c r="V188" s="167" t="str">
        <f t="shared" si="95"/>
        <v/>
      </c>
      <c r="W188" s="164" t="str">
        <f t="shared" si="96"/>
        <v/>
      </c>
      <c r="X188" s="165" t="str">
        <f t="shared" si="97"/>
        <v/>
      </c>
      <c r="Y188" s="164" t="str">
        <f t="shared" si="98"/>
        <v/>
      </c>
      <c r="Z188" s="165" t="str">
        <f t="shared" si="99"/>
        <v/>
      </c>
    </row>
    <row r="189" spans="1:26">
      <c r="A189" s="31">
        <v>184</v>
      </c>
      <c r="B189" s="173">
        <v>178</v>
      </c>
      <c r="C189" s="166" t="str">
        <f t="shared" si="76"/>
        <v/>
      </c>
      <c r="D189" s="166" t="str">
        <f t="shared" si="100"/>
        <v/>
      </c>
      <c r="E189" s="166" t="str">
        <f t="shared" si="77"/>
        <v/>
      </c>
      <c r="F189" s="166" t="str">
        <f t="shared" si="101"/>
        <v/>
      </c>
      <c r="G189" s="166" t="str">
        <f t="shared" si="78"/>
        <v/>
      </c>
      <c r="H189" s="166" t="str">
        <f t="shared" si="102"/>
        <v/>
      </c>
      <c r="I189" s="166" t="str">
        <f t="shared" si="79"/>
        <v/>
      </c>
      <c r="J189" s="166" t="str">
        <f t="shared" si="103"/>
        <v/>
      </c>
      <c r="K189" s="166" t="str">
        <f t="shared" si="80"/>
        <v/>
      </c>
      <c r="L189" s="166" t="str">
        <f t="shared" si="104"/>
        <v/>
      </c>
      <c r="M189" s="167" t="str">
        <f t="shared" si="81"/>
        <v/>
      </c>
      <c r="N189" s="167" t="str">
        <f t="shared" si="105"/>
        <v/>
      </c>
      <c r="O189" s="167" t="str">
        <f t="shared" si="82"/>
        <v/>
      </c>
      <c r="P189" s="167" t="str">
        <f t="shared" si="106"/>
        <v/>
      </c>
      <c r="Q189" s="164" t="str">
        <f t="shared" si="83"/>
        <v/>
      </c>
      <c r="R189" s="165" t="str">
        <f t="shared" si="107"/>
        <v/>
      </c>
      <c r="S189" s="164" t="str">
        <f t="shared" si="84"/>
        <v/>
      </c>
      <c r="T189" s="165" t="str">
        <f t="shared" si="108"/>
        <v/>
      </c>
      <c r="U189" s="167" t="str">
        <f t="shared" si="94"/>
        <v/>
      </c>
      <c r="V189" s="167" t="str">
        <f t="shared" si="95"/>
        <v/>
      </c>
      <c r="W189" s="164" t="str">
        <f t="shared" si="96"/>
        <v/>
      </c>
      <c r="X189" s="165" t="str">
        <f t="shared" si="97"/>
        <v/>
      </c>
      <c r="Y189" s="164" t="str">
        <f t="shared" si="98"/>
        <v/>
      </c>
      <c r="Z189" s="165" t="str">
        <f t="shared" si="99"/>
        <v/>
      </c>
    </row>
    <row r="190" spans="1:26">
      <c r="A190" s="31">
        <v>185</v>
      </c>
      <c r="B190" s="173">
        <v>179</v>
      </c>
      <c r="C190" s="166" t="str">
        <f t="shared" si="76"/>
        <v/>
      </c>
      <c r="D190" s="166" t="str">
        <f t="shared" si="100"/>
        <v/>
      </c>
      <c r="E190" s="166" t="str">
        <f t="shared" si="77"/>
        <v/>
      </c>
      <c r="F190" s="166" t="str">
        <f t="shared" si="101"/>
        <v/>
      </c>
      <c r="G190" s="166" t="str">
        <f t="shared" si="78"/>
        <v/>
      </c>
      <c r="H190" s="166" t="str">
        <f t="shared" si="102"/>
        <v/>
      </c>
      <c r="I190" s="166" t="str">
        <f t="shared" si="79"/>
        <v/>
      </c>
      <c r="J190" s="166" t="str">
        <f t="shared" si="103"/>
        <v/>
      </c>
      <c r="K190" s="166" t="str">
        <f t="shared" si="80"/>
        <v/>
      </c>
      <c r="L190" s="166" t="str">
        <f t="shared" si="104"/>
        <v/>
      </c>
      <c r="M190" s="167" t="str">
        <f t="shared" si="81"/>
        <v/>
      </c>
      <c r="N190" s="167" t="str">
        <f t="shared" si="105"/>
        <v/>
      </c>
      <c r="O190" s="167" t="str">
        <f t="shared" si="82"/>
        <v/>
      </c>
      <c r="P190" s="167" t="str">
        <f t="shared" si="106"/>
        <v/>
      </c>
      <c r="Q190" s="164" t="str">
        <f t="shared" si="83"/>
        <v/>
      </c>
      <c r="R190" s="165" t="str">
        <f t="shared" si="107"/>
        <v/>
      </c>
      <c r="S190" s="164" t="str">
        <f t="shared" si="84"/>
        <v/>
      </c>
      <c r="T190" s="165" t="str">
        <f t="shared" si="108"/>
        <v/>
      </c>
      <c r="U190" s="167" t="str">
        <f t="shared" si="94"/>
        <v/>
      </c>
      <c r="V190" s="167" t="str">
        <f t="shared" si="95"/>
        <v/>
      </c>
      <c r="W190" s="164" t="str">
        <f t="shared" si="96"/>
        <v/>
      </c>
      <c r="X190" s="165" t="str">
        <f t="shared" si="97"/>
        <v/>
      </c>
      <c r="Y190" s="164" t="str">
        <f t="shared" si="98"/>
        <v/>
      </c>
      <c r="Z190" s="165" t="str">
        <f t="shared" si="99"/>
        <v/>
      </c>
    </row>
    <row r="191" spans="1:26">
      <c r="A191" s="31">
        <v>186</v>
      </c>
      <c r="B191" s="173">
        <v>180</v>
      </c>
      <c r="C191" s="166" t="str">
        <f t="shared" si="76"/>
        <v/>
      </c>
      <c r="D191" s="166" t="str">
        <f t="shared" si="100"/>
        <v/>
      </c>
      <c r="E191" s="166" t="str">
        <f t="shared" si="77"/>
        <v/>
      </c>
      <c r="F191" s="166" t="str">
        <f t="shared" si="101"/>
        <v/>
      </c>
      <c r="G191" s="166" t="str">
        <f t="shared" si="78"/>
        <v/>
      </c>
      <c r="H191" s="166" t="str">
        <f t="shared" si="102"/>
        <v/>
      </c>
      <c r="I191" s="166" t="str">
        <f t="shared" si="79"/>
        <v/>
      </c>
      <c r="J191" s="166" t="str">
        <f t="shared" si="103"/>
        <v/>
      </c>
      <c r="K191" s="166" t="str">
        <f t="shared" si="80"/>
        <v/>
      </c>
      <c r="L191" s="166" t="str">
        <f t="shared" si="104"/>
        <v/>
      </c>
      <c r="M191" s="167" t="str">
        <f t="shared" si="81"/>
        <v/>
      </c>
      <c r="N191" s="167" t="str">
        <f t="shared" si="105"/>
        <v/>
      </c>
      <c r="O191" s="167" t="str">
        <f t="shared" si="82"/>
        <v/>
      </c>
      <c r="P191" s="167" t="str">
        <f t="shared" si="106"/>
        <v/>
      </c>
      <c r="Q191" s="164" t="str">
        <f t="shared" si="83"/>
        <v/>
      </c>
      <c r="R191" s="165" t="str">
        <f t="shared" si="107"/>
        <v/>
      </c>
      <c r="S191" s="164" t="str">
        <f t="shared" si="84"/>
        <v/>
      </c>
      <c r="T191" s="165" t="str">
        <f t="shared" si="108"/>
        <v/>
      </c>
      <c r="U191" s="167" t="str">
        <f t="shared" si="94"/>
        <v/>
      </c>
      <c r="V191" s="167" t="str">
        <f t="shared" si="95"/>
        <v/>
      </c>
      <c r="W191" s="164" t="str">
        <f t="shared" si="96"/>
        <v/>
      </c>
      <c r="X191" s="165" t="str">
        <f t="shared" si="97"/>
        <v/>
      </c>
      <c r="Y191" s="164" t="str">
        <f t="shared" si="98"/>
        <v/>
      </c>
      <c r="Z191" s="165" t="str">
        <f t="shared" si="99"/>
        <v/>
      </c>
    </row>
  </sheetData>
  <sheetProtection sheet="1" objects="1" scenarios="1"/>
  <mergeCells count="4">
    <mergeCell ref="O4:P4"/>
    <mergeCell ref="AE22:AG22"/>
    <mergeCell ref="AE23:AG23"/>
    <mergeCell ref="U4:V4"/>
  </mergeCells>
  <phoneticPr fontId="4"/>
  <printOptions horizontalCentered="1"/>
  <pageMargins left="0.39370078740157483" right="0.39370078740157483" top="0.59055118110236227" bottom="0.23622047244094491" header="0.51181102362204722" footer="0.23622047244094491"/>
  <pageSetup paperSize="9" scale="61" orientation="portrait" horizontalDpi="4294967293" r:id="rId1"/>
  <headerFooter alignWithMargins="0">
    <oddFooter>&amp;C&amp;P</oddFooter>
  </headerFooter>
  <rowBreaks count="1" manualBreakCount="1">
    <brk id="74" min="1" max="30" man="1"/>
  </rowBreaks>
  <colBreaks count="1" manualBreakCount="1">
    <brk id="26" max="1048575" man="1"/>
  </colBreaks>
  <ignoredErrors>
    <ignoredError sqref="AB22:AB23" unlocked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FFFF"/>
    <pageSetUpPr autoPageBreaks="0"/>
  </sheetPr>
  <dimension ref="B3:Q127"/>
  <sheetViews>
    <sheetView showGridLines="0" zoomScaleNormal="100" workbookViewId="0">
      <pane ySplit="9" topLeftCell="A10" activePane="bottomLeft" state="frozen"/>
      <selection pane="bottomLeft" activeCell="F3" sqref="F3"/>
    </sheetView>
  </sheetViews>
  <sheetFormatPr defaultColWidth="9" defaultRowHeight="13.2"/>
  <cols>
    <col min="1" max="1" width="2.109375" style="5" customWidth="1"/>
    <col min="2" max="3" width="6.6640625" style="4" customWidth="1"/>
    <col min="4" max="5" width="8.6640625" style="4" customWidth="1"/>
    <col min="6" max="7" width="11.77734375" style="5" customWidth="1"/>
    <col min="8" max="8" width="13.6640625" style="5" customWidth="1"/>
    <col min="9" max="11" width="8.6640625" style="5" hidden="1" customWidth="1"/>
    <col min="12" max="16" width="11" style="5" customWidth="1"/>
    <col min="17" max="17" width="13.6640625" style="5" customWidth="1"/>
    <col min="18" max="18" width="3.21875" style="5" customWidth="1"/>
    <col min="19" max="16384" width="9" style="5"/>
  </cols>
  <sheetData>
    <row r="3" spans="2:17" ht="9" customHeight="1"/>
    <row r="4" spans="2:17" ht="18.75" customHeight="1">
      <c r="B4" s="39" t="s">
        <v>232</v>
      </c>
      <c r="C4" s="40"/>
      <c r="D4" s="40"/>
      <c r="E4" s="40"/>
      <c r="F4" s="27"/>
      <c r="G4" s="27"/>
      <c r="H4" s="27"/>
      <c r="L4" s="27"/>
      <c r="M4" s="27" t="s">
        <v>222</v>
      </c>
      <c r="N4" s="27"/>
      <c r="O4" s="27"/>
      <c r="P4" s="27"/>
      <c r="Q4" s="27"/>
    </row>
    <row r="5" spans="2:17" ht="13.8" thickBot="1">
      <c r="B5" s="41"/>
      <c r="G5" s="26" t="s">
        <v>67</v>
      </c>
      <c r="M5" s="95" t="s">
        <v>82</v>
      </c>
      <c r="N5" s="6"/>
    </row>
    <row r="6" spans="2:17" ht="17.25" customHeight="1" thickBot="1">
      <c r="C6" s="395" t="s">
        <v>187</v>
      </c>
      <c r="D6" s="396"/>
      <c r="E6" s="140">
        <f>'２.基本給設計と配分'!$R$13</f>
        <v>3</v>
      </c>
      <c r="F6" s="4"/>
      <c r="G6" s="25" t="s">
        <v>68</v>
      </c>
    </row>
    <row r="7" spans="2:17" ht="8.25" customHeight="1">
      <c r="H7" s="42"/>
      <c r="I7" s="43"/>
      <c r="J7" s="43"/>
      <c r="K7" s="43"/>
      <c r="L7" s="42"/>
      <c r="M7" s="42"/>
      <c r="N7" s="42"/>
      <c r="O7" s="42"/>
      <c r="P7" s="42"/>
      <c r="Q7" s="42"/>
    </row>
    <row r="8" spans="2:17" ht="13.5" customHeight="1">
      <c r="B8" s="398" t="s">
        <v>54</v>
      </c>
      <c r="C8" s="398" t="s">
        <v>55</v>
      </c>
      <c r="D8" s="150" t="s">
        <v>60</v>
      </c>
      <c r="E8" s="150" t="s">
        <v>91</v>
      </c>
      <c r="F8" s="398" t="s">
        <v>58</v>
      </c>
      <c r="G8" s="398" t="s">
        <v>59</v>
      </c>
      <c r="H8" s="398" t="s">
        <v>57</v>
      </c>
      <c r="I8" s="399"/>
      <c r="J8" s="399"/>
      <c r="K8" s="400"/>
      <c r="L8" s="397" t="s">
        <v>61</v>
      </c>
      <c r="M8" s="397" t="s">
        <v>62</v>
      </c>
      <c r="N8" s="397"/>
      <c r="O8" s="397"/>
      <c r="P8" s="398" t="s">
        <v>63</v>
      </c>
      <c r="Q8" s="398" t="s">
        <v>64</v>
      </c>
    </row>
    <row r="9" spans="2:17" ht="13.5" customHeight="1">
      <c r="B9" s="398"/>
      <c r="C9" s="398"/>
      <c r="D9" s="151" t="s">
        <v>56</v>
      </c>
      <c r="E9" s="151" t="s">
        <v>92</v>
      </c>
      <c r="F9" s="398"/>
      <c r="G9" s="398"/>
      <c r="H9" s="398"/>
      <c r="I9" s="401"/>
      <c r="J9" s="401"/>
      <c r="K9" s="402"/>
      <c r="L9" s="397"/>
      <c r="M9" s="397"/>
      <c r="N9" s="397"/>
      <c r="O9" s="397"/>
      <c r="P9" s="398"/>
      <c r="Q9" s="398"/>
    </row>
    <row r="10" spans="2:17" ht="18" customHeight="1">
      <c r="B10" s="52">
        <v>18</v>
      </c>
      <c r="C10" s="275">
        <v>0</v>
      </c>
      <c r="D10" s="152">
        <f>VLOOKUP($B10,'６.昇給上限年数の設計'!$A$18:$C$29,2)</f>
        <v>1</v>
      </c>
      <c r="E10" s="152">
        <f>IF($B10=18,1,IF($D10=$D9,$E9+3,1))</f>
        <v>1</v>
      </c>
      <c r="F10" s="274">
        <f>VLOOKUP($B10,'３.年齢給設計'!$B$12:$E$55,4,FALSE)</f>
        <v>116040</v>
      </c>
      <c r="G10" s="274">
        <f>IF(INDEX('７.段階号俸表'!$B$6:$Z$91,MATCH($E10,'７.段階号俸表'!$B$6:$B$91,0),MATCH($D10,'７.段階号俸表'!$B$6:$Z$6,0))="",G9,INDEX('７.段階号俸表'!$B$6:$Z$91,MATCH($E10,'７.段階号俸表'!$B$6:$B$91,0),MATCH($D10,'７.段階号俸表'!$B$6:$Z$6,0)))</f>
        <v>77360</v>
      </c>
      <c r="H10" s="153">
        <f>F10+G10</f>
        <v>193400</v>
      </c>
      <c r="I10" s="44"/>
      <c r="J10" s="44"/>
      <c r="K10" s="45"/>
      <c r="L10" s="46"/>
      <c r="M10" s="46"/>
      <c r="N10" s="46"/>
      <c r="O10" s="46"/>
      <c r="P10" s="274">
        <f>SUM(L10:O10)</f>
        <v>0</v>
      </c>
      <c r="Q10" s="274">
        <f>$H10+$P10</f>
        <v>193400</v>
      </c>
    </row>
    <row r="11" spans="2:17" ht="18" customHeight="1">
      <c r="B11" s="52">
        <v>19</v>
      </c>
      <c r="C11" s="275">
        <v>1</v>
      </c>
      <c r="D11" s="152">
        <f>VLOOKUP($B11,'６.昇給上限年数の設計'!$A$18:$C$29,2)</f>
        <v>1</v>
      </c>
      <c r="E11" s="152">
        <f t="shared" ref="E11:E51" si="0">IF($B11=18,1,IF($D11=$D10,$E10+3,1))</f>
        <v>4</v>
      </c>
      <c r="F11" s="274">
        <f>VLOOKUP($B11,'３.年齢給設計'!$B$12:$E$55,4,FALSE)</f>
        <v>119540</v>
      </c>
      <c r="G11" s="274">
        <f>IF(INDEX('７.段階号俸表'!$B$6:$Z$91,MATCH($E11,'７.段階号俸表'!$B$6:$B$91,0),MATCH($D11,'７.段階号俸表'!$B$6:$Z$6,0))="",G10,INDEX('７.段階号俸表'!$B$6:$Z$91,MATCH($E11,'７.段階号俸表'!$B$6:$B$91,0),MATCH($D11,'７.段階号俸表'!$B$6:$Z$6,0)))</f>
        <v>82370</v>
      </c>
      <c r="H11" s="153">
        <f t="shared" ref="H11:H51" si="1">F11+G11</f>
        <v>201910</v>
      </c>
      <c r="I11" s="44"/>
      <c r="J11" s="44"/>
      <c r="K11" s="45"/>
      <c r="L11" s="46"/>
      <c r="M11" s="46"/>
      <c r="N11" s="46"/>
      <c r="O11" s="46"/>
      <c r="P11" s="274">
        <f t="shared" ref="P11:P51" si="2">SUM(L11:O11)</f>
        <v>0</v>
      </c>
      <c r="Q11" s="274">
        <f t="shared" ref="Q11:Q51" si="3">$H11+$P11</f>
        <v>201910</v>
      </c>
    </row>
    <row r="12" spans="2:17" ht="18" customHeight="1">
      <c r="B12" s="52">
        <v>20</v>
      </c>
      <c r="C12" s="275">
        <v>2</v>
      </c>
      <c r="D12" s="152">
        <f>VLOOKUP($B12,'６.昇給上限年数の設計'!$A$18:$C$29,2)</f>
        <v>2</v>
      </c>
      <c r="E12" s="152">
        <f t="shared" si="0"/>
        <v>1</v>
      </c>
      <c r="F12" s="274">
        <f>VLOOKUP($B12,'３.年齢給設計'!$B$12:$E$55,4,FALSE)</f>
        <v>123040</v>
      </c>
      <c r="G12" s="274">
        <f>IF(INDEX('７.段階号俸表'!$B$6:$Z$91,MATCH($E12,'７.段階号俸表'!$B$6:$B$91,0),MATCH($D12,'７.段階号俸表'!$B$6:$Z$6,0))="",G11,INDEX('７.段階号俸表'!$B$6:$Z$91,MATCH($E12,'７.段階号俸表'!$B$6:$B$91,0),MATCH($D12,'７.段階号俸表'!$B$6:$Z$6,0)))</f>
        <v>93360</v>
      </c>
      <c r="H12" s="153">
        <f t="shared" si="1"/>
        <v>216400</v>
      </c>
      <c r="I12" s="44"/>
      <c r="J12" s="44"/>
      <c r="K12" s="45"/>
      <c r="L12" s="46"/>
      <c r="M12" s="46"/>
      <c r="N12" s="46"/>
      <c r="O12" s="46"/>
      <c r="P12" s="274">
        <f t="shared" si="2"/>
        <v>0</v>
      </c>
      <c r="Q12" s="274">
        <f t="shared" si="3"/>
        <v>216400</v>
      </c>
    </row>
    <row r="13" spans="2:17" ht="18" customHeight="1">
      <c r="B13" s="52">
        <v>21</v>
      </c>
      <c r="C13" s="275">
        <v>3</v>
      </c>
      <c r="D13" s="152">
        <f>VLOOKUP($B13,'６.昇給上限年数の設計'!$A$18:$C$29,2)</f>
        <v>2</v>
      </c>
      <c r="E13" s="152">
        <f t="shared" si="0"/>
        <v>4</v>
      </c>
      <c r="F13" s="274">
        <f>VLOOKUP($B13,'３.年齢給設計'!$B$12:$E$55,4,FALSE)</f>
        <v>126340</v>
      </c>
      <c r="G13" s="274">
        <f>IF(INDEX('７.段階号俸表'!$B$6:$Z$91,MATCH($E13,'７.段階号俸表'!$B$6:$B$91,0),MATCH($D13,'７.段階号俸表'!$B$6:$Z$6,0))="",G12,INDEX('７.段階号俸表'!$B$6:$Z$91,MATCH($E13,'７.段階号俸表'!$B$6:$B$91,0),MATCH($D13,'７.段階号俸表'!$B$6:$Z$6,0)))</f>
        <v>98370</v>
      </c>
      <c r="H13" s="153">
        <f t="shared" si="1"/>
        <v>224710</v>
      </c>
      <c r="I13" s="44"/>
      <c r="J13" s="44"/>
      <c r="K13" s="45"/>
      <c r="L13" s="46"/>
      <c r="M13" s="46"/>
      <c r="N13" s="46"/>
      <c r="O13" s="46"/>
      <c r="P13" s="274">
        <f t="shared" si="2"/>
        <v>0</v>
      </c>
      <c r="Q13" s="274">
        <f t="shared" si="3"/>
        <v>224710</v>
      </c>
    </row>
    <row r="14" spans="2:17" ht="18" customHeight="1">
      <c r="B14" s="52">
        <v>22</v>
      </c>
      <c r="C14" s="275">
        <v>4</v>
      </c>
      <c r="D14" s="152">
        <f>VLOOKUP($B14,'６.昇給上限年数の設計'!$A$18:$C$29,2)</f>
        <v>3</v>
      </c>
      <c r="E14" s="152">
        <f t="shared" si="0"/>
        <v>1</v>
      </c>
      <c r="F14" s="274">
        <f>VLOOKUP($B14,'３.年齢給設計'!$B$12:$E$55,4,FALSE)</f>
        <v>129540</v>
      </c>
      <c r="G14" s="274">
        <f>IF(INDEX('７.段階号俸表'!$B$6:$Z$91,MATCH($E14,'７.段階号俸表'!$B$6:$B$91,0),MATCH($D14,'７.段階号俸表'!$B$6:$Z$6,0))="",G13,INDEX('７.段階号俸表'!$B$6:$Z$91,MATCH($E14,'７.段階号俸表'!$B$6:$B$91,0),MATCH($D14,'７.段階号俸表'!$B$6:$Z$6,0)))</f>
        <v>109360</v>
      </c>
      <c r="H14" s="153">
        <f t="shared" si="1"/>
        <v>238900</v>
      </c>
      <c r="I14" s="44"/>
      <c r="J14" s="44"/>
      <c r="K14" s="45"/>
      <c r="L14" s="46"/>
      <c r="M14" s="46"/>
      <c r="N14" s="46"/>
      <c r="O14" s="46"/>
      <c r="P14" s="274">
        <f t="shared" si="2"/>
        <v>0</v>
      </c>
      <c r="Q14" s="274">
        <f t="shared" si="3"/>
        <v>238900</v>
      </c>
    </row>
    <row r="15" spans="2:17" ht="18" customHeight="1">
      <c r="B15" s="52">
        <v>23</v>
      </c>
      <c r="C15" s="52">
        <v>5</v>
      </c>
      <c r="D15" s="152">
        <f>VLOOKUP($B15,'６.昇給上限年数の設計'!$A$18:$C$29,2)</f>
        <v>3</v>
      </c>
      <c r="E15" s="152">
        <f t="shared" si="0"/>
        <v>4</v>
      </c>
      <c r="F15" s="274">
        <f>VLOOKUP($B15,'３.年齢給設計'!$B$12:$E$55,4,FALSE)</f>
        <v>132740</v>
      </c>
      <c r="G15" s="274">
        <f>IF(INDEX('７.段階号俸表'!$B$6:$Z$91,MATCH($E15,'７.段階号俸表'!$B$6:$B$91,0),MATCH($D15,'７.段階号俸表'!$B$6:$Z$6,0))="",G14,INDEX('７.段階号俸表'!$B$6:$Z$91,MATCH($E15,'７.段階号俸表'!$B$6:$B$91,0),MATCH($D15,'７.段階号俸表'!$B$6:$Z$6,0)))</f>
        <v>114370</v>
      </c>
      <c r="H15" s="153">
        <f t="shared" si="1"/>
        <v>247110</v>
      </c>
      <c r="I15" s="44"/>
      <c r="J15" s="44"/>
      <c r="K15" s="45"/>
      <c r="L15" s="46"/>
      <c r="M15" s="46"/>
      <c r="N15" s="46"/>
      <c r="O15" s="46"/>
      <c r="P15" s="274">
        <f t="shared" si="2"/>
        <v>0</v>
      </c>
      <c r="Q15" s="274">
        <f t="shared" si="3"/>
        <v>247110</v>
      </c>
    </row>
    <row r="16" spans="2:17" ht="18" customHeight="1">
      <c r="B16" s="52">
        <v>24</v>
      </c>
      <c r="C16" s="52">
        <v>6</v>
      </c>
      <c r="D16" s="152">
        <f>VLOOKUP($B16,'６.昇給上限年数の設計'!$A$18:$C$29,2)</f>
        <v>3</v>
      </c>
      <c r="E16" s="152">
        <f t="shared" si="0"/>
        <v>7</v>
      </c>
      <c r="F16" s="274">
        <f>VLOOKUP($B16,'３.年齢給設計'!$B$12:$E$55,4,FALSE)</f>
        <v>135740</v>
      </c>
      <c r="G16" s="274">
        <f>IF(INDEX('７.段階号俸表'!$B$6:$Z$91,MATCH($E16,'７.段階号俸表'!$B$6:$B$91,0),MATCH($D16,'７.段階号俸表'!$B$6:$Z$6,0))="",G15,INDEX('７.段階号俸表'!$B$6:$Z$91,MATCH($E16,'７.段階号俸表'!$B$6:$B$91,0),MATCH($D16,'７.段階号俸表'!$B$6:$Z$6,0)))</f>
        <v>119380</v>
      </c>
      <c r="H16" s="153">
        <f t="shared" si="1"/>
        <v>255120</v>
      </c>
      <c r="I16" s="44"/>
      <c r="J16" s="44"/>
      <c r="K16" s="45"/>
      <c r="L16" s="46"/>
      <c r="M16" s="46"/>
      <c r="N16" s="46"/>
      <c r="O16" s="46"/>
      <c r="P16" s="274">
        <f t="shared" si="2"/>
        <v>0</v>
      </c>
      <c r="Q16" s="274">
        <f t="shared" si="3"/>
        <v>255120</v>
      </c>
    </row>
    <row r="17" spans="2:17" ht="18" customHeight="1">
      <c r="B17" s="52">
        <v>25</v>
      </c>
      <c r="C17" s="52">
        <v>7</v>
      </c>
      <c r="D17" s="152">
        <f>VLOOKUP($B17,'６.昇給上限年数の設計'!$A$18:$C$29,2)</f>
        <v>4</v>
      </c>
      <c r="E17" s="152">
        <f t="shared" si="0"/>
        <v>1</v>
      </c>
      <c r="F17" s="274">
        <f>VLOOKUP($B17,'３.年齢給設計'!$B$12:$E$55,4,FALSE)</f>
        <v>138740</v>
      </c>
      <c r="G17" s="274">
        <f>IF(INDEX('７.段階号俸表'!$B$6:$Z$91,MATCH($E17,'７.段階号俸表'!$B$6:$B$91,0),MATCH($D17,'７.段階号俸表'!$B$6:$Z$6,0))="",G16,INDEX('７.段階号俸表'!$B$6:$Z$91,MATCH($E17,'７.段階号俸表'!$B$6:$B$91,0),MATCH($D17,'７.段階号俸表'!$B$6:$Z$6,0)))</f>
        <v>130860</v>
      </c>
      <c r="H17" s="153">
        <f t="shared" si="1"/>
        <v>269600</v>
      </c>
      <c r="I17" s="44"/>
      <c r="J17" s="44"/>
      <c r="K17" s="45"/>
      <c r="L17" s="46"/>
      <c r="M17" s="46"/>
      <c r="N17" s="46"/>
      <c r="O17" s="46"/>
      <c r="P17" s="274">
        <f t="shared" si="2"/>
        <v>0</v>
      </c>
      <c r="Q17" s="274">
        <f t="shared" si="3"/>
        <v>269600</v>
      </c>
    </row>
    <row r="18" spans="2:17" ht="18" customHeight="1">
      <c r="B18" s="52">
        <v>26</v>
      </c>
      <c r="C18" s="52">
        <v>8</v>
      </c>
      <c r="D18" s="152">
        <f>VLOOKUP($B18,'６.昇給上限年数の設計'!$A$18:$C$29,2)</f>
        <v>4</v>
      </c>
      <c r="E18" s="152">
        <f t="shared" si="0"/>
        <v>4</v>
      </c>
      <c r="F18" s="274">
        <f>VLOOKUP($B18,'３.年齢給設計'!$B$12:$E$55,4,FALSE)</f>
        <v>140840</v>
      </c>
      <c r="G18" s="274">
        <f>IF(INDEX('７.段階号俸表'!$B$6:$Z$91,MATCH($E18,'７.段階号俸表'!$B$6:$B$91,0),MATCH($D18,'７.段階号俸表'!$B$6:$Z$6,0))="",G17,INDEX('７.段階号俸表'!$B$6:$Z$91,MATCH($E18,'７.段階号俸表'!$B$6:$B$91,0),MATCH($D18,'７.段階号俸表'!$B$6:$Z$6,0)))</f>
        <v>135870</v>
      </c>
      <c r="H18" s="153">
        <f t="shared" si="1"/>
        <v>276710</v>
      </c>
      <c r="I18" s="44"/>
      <c r="J18" s="44"/>
      <c r="K18" s="45"/>
      <c r="L18" s="46"/>
      <c r="M18" s="46"/>
      <c r="N18" s="46"/>
      <c r="O18" s="46"/>
      <c r="P18" s="274">
        <f t="shared" si="2"/>
        <v>0</v>
      </c>
      <c r="Q18" s="274">
        <f t="shared" si="3"/>
        <v>276710</v>
      </c>
    </row>
    <row r="19" spans="2:17" ht="18" customHeight="1">
      <c r="B19" s="52">
        <v>27</v>
      </c>
      <c r="C19" s="52">
        <v>9</v>
      </c>
      <c r="D19" s="152">
        <f>VLOOKUP($B19,'６.昇給上限年数の設計'!$A$18:$C$29,2)</f>
        <v>4</v>
      </c>
      <c r="E19" s="152">
        <f t="shared" si="0"/>
        <v>7</v>
      </c>
      <c r="F19" s="274">
        <f>VLOOKUP($B19,'３.年齢給設計'!$B$12:$E$55,4,FALSE)</f>
        <v>142940</v>
      </c>
      <c r="G19" s="274">
        <f>IF(INDEX('７.段階号俸表'!$B$6:$Z$91,MATCH($E19,'７.段階号俸表'!$B$6:$B$91,0),MATCH($D19,'７.段階号俸表'!$B$6:$Z$6,0))="",G18,INDEX('７.段階号俸表'!$B$6:$Z$91,MATCH($E19,'７.段階号俸表'!$B$6:$B$91,0),MATCH($D19,'７.段階号俸表'!$B$6:$Z$6,0)))</f>
        <v>140880</v>
      </c>
      <c r="H19" s="153">
        <f t="shared" si="1"/>
        <v>283820</v>
      </c>
      <c r="I19" s="44"/>
      <c r="J19" s="44"/>
      <c r="K19" s="45"/>
      <c r="L19" s="46"/>
      <c r="M19" s="46"/>
      <c r="N19" s="46"/>
      <c r="O19" s="46"/>
      <c r="P19" s="274">
        <f t="shared" si="2"/>
        <v>0</v>
      </c>
      <c r="Q19" s="274">
        <f t="shared" si="3"/>
        <v>283820</v>
      </c>
    </row>
    <row r="20" spans="2:17" ht="18" customHeight="1">
      <c r="B20" s="52">
        <v>28</v>
      </c>
      <c r="C20" s="52">
        <v>10</v>
      </c>
      <c r="D20" s="152">
        <f>VLOOKUP($B20,'６.昇給上限年数の設計'!$A$18:$C$29,2)</f>
        <v>5</v>
      </c>
      <c r="E20" s="152">
        <f t="shared" si="0"/>
        <v>1</v>
      </c>
      <c r="F20" s="274">
        <f>VLOOKUP($B20,'３.年齢給設計'!$B$12:$E$55,4,FALSE)</f>
        <v>145040</v>
      </c>
      <c r="G20" s="274">
        <f>IF(INDEX('７.段階号俸表'!$B$6:$Z$91,MATCH($E20,'７.段階号俸表'!$B$6:$B$91,0),MATCH($D20,'７.段階号俸表'!$B$6:$Z$6,0))="",G19,INDEX('７.段階号俸表'!$B$6:$Z$91,MATCH($E20,'７.段階号俸表'!$B$6:$B$91,0),MATCH($D20,'７.段階号俸表'!$B$6:$Z$6,0)))</f>
        <v>152860</v>
      </c>
      <c r="H20" s="153">
        <f t="shared" si="1"/>
        <v>297900</v>
      </c>
      <c r="I20" s="44"/>
      <c r="J20" s="44"/>
      <c r="K20" s="45"/>
      <c r="L20" s="46"/>
      <c r="M20" s="46"/>
      <c r="N20" s="46"/>
      <c r="O20" s="46"/>
      <c r="P20" s="274">
        <f t="shared" si="2"/>
        <v>0</v>
      </c>
      <c r="Q20" s="274">
        <f t="shared" si="3"/>
        <v>297900</v>
      </c>
    </row>
    <row r="21" spans="2:17" ht="18" customHeight="1">
      <c r="B21" s="52">
        <v>29</v>
      </c>
      <c r="C21" s="52">
        <v>11</v>
      </c>
      <c r="D21" s="152">
        <f>VLOOKUP($B21,'６.昇給上限年数の設計'!$A$18:$C$29,2)</f>
        <v>5</v>
      </c>
      <c r="E21" s="152">
        <f t="shared" si="0"/>
        <v>4</v>
      </c>
      <c r="F21" s="274">
        <f>VLOOKUP($B21,'３.年齢給設計'!$B$12:$E$55,4,FALSE)</f>
        <v>147140</v>
      </c>
      <c r="G21" s="274">
        <f>IF(INDEX('７.段階号俸表'!$B$6:$Z$91,MATCH($E21,'７.段階号俸表'!$B$6:$B$91,0),MATCH($D21,'７.段階号俸表'!$B$6:$Z$6,0))="",G20,INDEX('７.段階号俸表'!$B$6:$Z$91,MATCH($E21,'７.段階号俸表'!$B$6:$B$91,0),MATCH($D21,'７.段階号俸表'!$B$6:$Z$6,0)))</f>
        <v>158380</v>
      </c>
      <c r="H21" s="153">
        <f t="shared" si="1"/>
        <v>305520</v>
      </c>
      <c r="I21" s="44"/>
      <c r="J21" s="44"/>
      <c r="K21" s="45"/>
      <c r="L21" s="46"/>
      <c r="M21" s="46"/>
      <c r="N21" s="46"/>
      <c r="O21" s="46"/>
      <c r="P21" s="274">
        <f t="shared" si="2"/>
        <v>0</v>
      </c>
      <c r="Q21" s="274">
        <f t="shared" si="3"/>
        <v>305520</v>
      </c>
    </row>
    <row r="22" spans="2:17" ht="18" customHeight="1">
      <c r="B22" s="52">
        <v>30</v>
      </c>
      <c r="C22" s="52">
        <v>12</v>
      </c>
      <c r="D22" s="152">
        <f>VLOOKUP($B22,'６.昇給上限年数の設計'!$A$18:$C$29,2)</f>
        <v>5</v>
      </c>
      <c r="E22" s="152">
        <f t="shared" si="0"/>
        <v>7</v>
      </c>
      <c r="F22" s="274">
        <f>VLOOKUP($B22,'３.年齢給設計'!$B$12:$E$55,4,FALSE)</f>
        <v>149240</v>
      </c>
      <c r="G22" s="274">
        <f>IF(INDEX('７.段階号俸表'!$B$6:$Z$91,MATCH($E22,'７.段階号俸表'!$B$6:$B$91,0),MATCH($D22,'７.段階号俸表'!$B$6:$Z$6,0))="",G21,INDEX('７.段階号俸表'!$B$6:$Z$91,MATCH($E22,'７.段階号俸表'!$B$6:$B$91,0),MATCH($D22,'７.段階号俸表'!$B$6:$Z$6,0)))</f>
        <v>163900</v>
      </c>
      <c r="H22" s="153">
        <f t="shared" si="1"/>
        <v>313140</v>
      </c>
      <c r="I22" s="44"/>
      <c r="J22" s="44"/>
      <c r="K22" s="45"/>
      <c r="L22" s="46"/>
      <c r="M22" s="46"/>
      <c r="N22" s="46"/>
      <c r="O22" s="46"/>
      <c r="P22" s="274">
        <f t="shared" si="2"/>
        <v>0</v>
      </c>
      <c r="Q22" s="274">
        <f t="shared" si="3"/>
        <v>313140</v>
      </c>
    </row>
    <row r="23" spans="2:17" ht="18" customHeight="1">
      <c r="B23" s="52">
        <v>31</v>
      </c>
      <c r="C23" s="52">
        <v>13</v>
      </c>
      <c r="D23" s="152">
        <f>VLOOKUP($B23,'６.昇給上限年数の設計'!$A$18:$C$29,2)</f>
        <v>5</v>
      </c>
      <c r="E23" s="152">
        <f t="shared" si="0"/>
        <v>10</v>
      </c>
      <c r="F23" s="274">
        <f>VLOOKUP($B23,'３.年齢給設計'!$B$12:$E$55,4,FALSE)</f>
        <v>150740</v>
      </c>
      <c r="G23" s="274">
        <f>IF(INDEX('７.段階号俸表'!$B$6:$Z$91,MATCH($E23,'７.段階号俸表'!$B$6:$B$91,0),MATCH($D23,'７.段階号俸表'!$B$6:$Z$6,0))="",G22,INDEX('７.段階号俸表'!$B$6:$Z$91,MATCH($E23,'７.段階号俸表'!$B$6:$B$91,0),MATCH($D23,'７.段階号俸表'!$B$6:$Z$6,0)))</f>
        <v>169420</v>
      </c>
      <c r="H23" s="153">
        <f t="shared" si="1"/>
        <v>320160</v>
      </c>
      <c r="I23" s="44"/>
      <c r="J23" s="44"/>
      <c r="K23" s="45"/>
      <c r="L23" s="46"/>
      <c r="M23" s="46"/>
      <c r="N23" s="46"/>
      <c r="O23" s="46"/>
      <c r="P23" s="274">
        <f t="shared" si="2"/>
        <v>0</v>
      </c>
      <c r="Q23" s="274">
        <f t="shared" si="3"/>
        <v>320160</v>
      </c>
    </row>
    <row r="24" spans="2:17" ht="18" customHeight="1">
      <c r="B24" s="52">
        <v>32</v>
      </c>
      <c r="C24" s="52">
        <v>14</v>
      </c>
      <c r="D24" s="152">
        <f>VLOOKUP($B24,'６.昇給上限年数の設計'!$A$18:$C$29,2)</f>
        <v>6</v>
      </c>
      <c r="E24" s="152">
        <f t="shared" si="0"/>
        <v>1</v>
      </c>
      <c r="F24" s="274">
        <f>VLOOKUP($B24,'３.年齢給設計'!$B$12:$E$55,4,FALSE)</f>
        <v>152240</v>
      </c>
      <c r="G24" s="274">
        <f>IF(INDEX('７.段階号俸表'!$B$6:$Z$91,MATCH($E24,'７.段階号俸表'!$B$6:$B$91,0),MATCH($D24,'７.段階号俸表'!$B$6:$Z$6,0))="",G23,INDEX('７.段階号俸表'!$B$6:$Z$91,MATCH($E24,'７.段階号俸表'!$B$6:$B$91,0),MATCH($D24,'７.段階号俸表'!$B$6:$Z$6,0)))</f>
        <v>182360</v>
      </c>
      <c r="H24" s="153">
        <f t="shared" si="1"/>
        <v>334600</v>
      </c>
      <c r="I24" s="44"/>
      <c r="J24" s="44"/>
      <c r="K24" s="45"/>
      <c r="L24" s="46"/>
      <c r="M24" s="46"/>
      <c r="N24" s="46"/>
      <c r="O24" s="46"/>
      <c r="P24" s="274">
        <f t="shared" si="2"/>
        <v>0</v>
      </c>
      <c r="Q24" s="274">
        <f t="shared" si="3"/>
        <v>334600</v>
      </c>
    </row>
    <row r="25" spans="2:17" ht="18" customHeight="1">
      <c r="B25" s="52">
        <v>33</v>
      </c>
      <c r="C25" s="52">
        <v>15</v>
      </c>
      <c r="D25" s="152">
        <f>VLOOKUP($B25,'６.昇給上限年数の設計'!$A$18:$C$29,2)</f>
        <v>6</v>
      </c>
      <c r="E25" s="152">
        <f t="shared" si="0"/>
        <v>4</v>
      </c>
      <c r="F25" s="274">
        <f>VLOOKUP($B25,'３.年齢給設計'!$B$12:$E$55,4,FALSE)</f>
        <v>153740</v>
      </c>
      <c r="G25" s="274">
        <f>IF(INDEX('７.段階号俸表'!$B$6:$Z$91,MATCH($E25,'７.段階号俸表'!$B$6:$B$91,0),MATCH($D25,'７.段階号俸表'!$B$6:$Z$6,0))="",G24,INDEX('７.段階号俸表'!$B$6:$Z$91,MATCH($E25,'７.段階号俸表'!$B$6:$B$91,0),MATCH($D25,'７.段階号俸表'!$B$6:$Z$6,0)))</f>
        <v>187880</v>
      </c>
      <c r="H25" s="153">
        <f t="shared" si="1"/>
        <v>341620</v>
      </c>
      <c r="I25" s="44"/>
      <c r="J25" s="44"/>
      <c r="K25" s="45"/>
      <c r="L25" s="46"/>
      <c r="M25" s="46"/>
      <c r="N25" s="46"/>
      <c r="O25" s="46"/>
      <c r="P25" s="274">
        <f t="shared" si="2"/>
        <v>0</v>
      </c>
      <c r="Q25" s="274">
        <f t="shared" si="3"/>
        <v>341620</v>
      </c>
    </row>
    <row r="26" spans="2:17" ht="18" customHeight="1">
      <c r="B26" s="52">
        <v>34</v>
      </c>
      <c r="C26" s="52">
        <v>16</v>
      </c>
      <c r="D26" s="152">
        <f>VLOOKUP($B26,'６.昇給上限年数の設計'!$A$18:$C$29,2)</f>
        <v>6</v>
      </c>
      <c r="E26" s="152">
        <f t="shared" si="0"/>
        <v>7</v>
      </c>
      <c r="F26" s="274">
        <f>VLOOKUP($B26,'３.年齢給設計'!$B$12:$E$55,4,FALSE)</f>
        <v>155240</v>
      </c>
      <c r="G26" s="274">
        <f>IF(INDEX('７.段階号俸表'!$B$6:$Z$91,MATCH($E26,'７.段階号俸表'!$B$6:$B$91,0),MATCH($D26,'７.段階号俸表'!$B$6:$Z$6,0))="",G25,INDEX('７.段階号俸表'!$B$6:$Z$91,MATCH($E26,'７.段階号俸表'!$B$6:$B$91,0),MATCH($D26,'７.段階号俸表'!$B$6:$Z$6,0)))</f>
        <v>193400</v>
      </c>
      <c r="H26" s="153">
        <f t="shared" si="1"/>
        <v>348640</v>
      </c>
      <c r="I26" s="44"/>
      <c r="J26" s="44"/>
      <c r="K26" s="45"/>
      <c r="L26" s="46"/>
      <c r="M26" s="46"/>
      <c r="N26" s="46"/>
      <c r="O26" s="46"/>
      <c r="P26" s="274">
        <f t="shared" si="2"/>
        <v>0</v>
      </c>
      <c r="Q26" s="274">
        <f t="shared" si="3"/>
        <v>348640</v>
      </c>
    </row>
    <row r="27" spans="2:17" ht="18" customHeight="1">
      <c r="B27" s="52">
        <v>35</v>
      </c>
      <c r="C27" s="52">
        <v>17</v>
      </c>
      <c r="D27" s="152">
        <f>VLOOKUP($B27,'６.昇給上限年数の設計'!$A$18:$C$29,2)</f>
        <v>6</v>
      </c>
      <c r="E27" s="152">
        <f t="shared" si="0"/>
        <v>10</v>
      </c>
      <c r="F27" s="274">
        <f>VLOOKUP($B27,'３.年齢給設計'!$B$12:$E$55,4,FALSE)</f>
        <v>156740</v>
      </c>
      <c r="G27" s="274">
        <f>IF(INDEX('７.段階号俸表'!$B$6:$Z$91,MATCH($E27,'７.段階号俸表'!$B$6:$B$91,0),MATCH($D27,'７.段階号俸表'!$B$6:$Z$6,0))="",G26,INDEX('７.段階号俸表'!$B$6:$Z$91,MATCH($E27,'７.段階号俸表'!$B$6:$B$91,0),MATCH($D27,'７.段階号俸表'!$B$6:$Z$6,0)))</f>
        <v>198920</v>
      </c>
      <c r="H27" s="154">
        <f t="shared" si="1"/>
        <v>355660</v>
      </c>
      <c r="I27" s="44"/>
      <c r="J27" s="44"/>
      <c r="K27" s="45"/>
      <c r="L27" s="46"/>
      <c r="M27" s="46"/>
      <c r="N27" s="46"/>
      <c r="O27" s="46"/>
      <c r="P27" s="274">
        <f t="shared" si="2"/>
        <v>0</v>
      </c>
      <c r="Q27" s="274">
        <f t="shared" si="3"/>
        <v>355660</v>
      </c>
    </row>
    <row r="28" spans="2:17" ht="18" customHeight="1">
      <c r="B28" s="52">
        <v>36</v>
      </c>
      <c r="C28" s="52">
        <v>18</v>
      </c>
      <c r="D28" s="152">
        <f>VLOOKUP($B28,'６.昇給上限年数の設計'!$A$18:$C$29,2)</f>
        <v>6</v>
      </c>
      <c r="E28" s="152">
        <f t="shared" si="0"/>
        <v>13</v>
      </c>
      <c r="F28" s="274">
        <f>VLOOKUP($B28,'３.年齢給設計'!$B$12:$E$55,4,FALSE)</f>
        <v>158240</v>
      </c>
      <c r="G28" s="274">
        <f>IF(INDEX('７.段階号俸表'!$B$6:$Z$91,MATCH($E28,'７.段階号俸表'!$B$6:$B$91,0),MATCH($D28,'７.段階号俸表'!$B$6:$Z$6,0))="",G27,INDEX('７.段階号俸表'!$B$6:$Z$91,MATCH($E28,'７.段階号俸表'!$B$6:$B$91,0),MATCH($D28,'７.段階号俸表'!$B$6:$Z$6,0)))</f>
        <v>204440</v>
      </c>
      <c r="H28" s="154">
        <f>F28+G28</f>
        <v>362680</v>
      </c>
      <c r="I28" s="44"/>
      <c r="J28" s="44"/>
      <c r="K28" s="45"/>
      <c r="L28" s="46"/>
      <c r="M28" s="46"/>
      <c r="N28" s="46"/>
      <c r="O28" s="46"/>
      <c r="P28" s="274">
        <f t="shared" si="2"/>
        <v>0</v>
      </c>
      <c r="Q28" s="274">
        <f t="shared" si="3"/>
        <v>362680</v>
      </c>
    </row>
    <row r="29" spans="2:17" ht="18" customHeight="1">
      <c r="B29" s="52">
        <v>37</v>
      </c>
      <c r="C29" s="52">
        <v>19</v>
      </c>
      <c r="D29" s="152">
        <f>VLOOKUP($B29,'６.昇給上限年数の設計'!$A$18:$C$29,2)</f>
        <v>7</v>
      </c>
      <c r="E29" s="152">
        <f t="shared" si="0"/>
        <v>1</v>
      </c>
      <c r="F29" s="274">
        <f>VLOOKUP($B29,'３.年齢給設計'!$B$12:$E$55,4,FALSE)</f>
        <v>159740</v>
      </c>
      <c r="G29" s="274">
        <f>IF(INDEX('７.段階号俸表'!$B$6:$Z$91,MATCH($E29,'７.段階号俸表'!$B$6:$B$91,0),MATCH($D29,'７.段階号俸表'!$B$6:$Z$6,0))="",G28,INDEX('７.段階号俸表'!$B$6:$Z$91,MATCH($E29,'７.段階号俸表'!$B$6:$B$91,0),MATCH($D29,'７.段階号俸表'!$B$6:$Z$6,0)))</f>
        <v>217860</v>
      </c>
      <c r="H29" s="154">
        <f t="shared" si="1"/>
        <v>377600</v>
      </c>
      <c r="I29" s="44"/>
      <c r="J29" s="44"/>
      <c r="K29" s="45"/>
      <c r="L29" s="46"/>
      <c r="M29" s="46"/>
      <c r="N29" s="46"/>
      <c r="O29" s="46"/>
      <c r="P29" s="274">
        <f t="shared" si="2"/>
        <v>0</v>
      </c>
      <c r="Q29" s="274">
        <f t="shared" si="3"/>
        <v>377600</v>
      </c>
    </row>
    <row r="30" spans="2:17" ht="18" customHeight="1">
      <c r="B30" s="52">
        <v>38</v>
      </c>
      <c r="C30" s="52">
        <v>20</v>
      </c>
      <c r="D30" s="152">
        <f>VLOOKUP($B30,'６.昇給上限年数の設計'!$A$18:$C$29,2)</f>
        <v>7</v>
      </c>
      <c r="E30" s="152">
        <f t="shared" si="0"/>
        <v>4</v>
      </c>
      <c r="F30" s="274">
        <f>VLOOKUP($B30,'３.年齢給設計'!$B$12:$E$55,4,FALSE)</f>
        <v>161240</v>
      </c>
      <c r="G30" s="274">
        <f>IF(INDEX('７.段階号俸表'!$B$6:$Z$91,MATCH($E30,'７.段階号俸表'!$B$6:$B$91,0),MATCH($D30,'７.段階号俸表'!$B$6:$Z$6,0))="",G29,INDEX('７.段階号俸表'!$B$6:$Z$91,MATCH($E30,'７.段階号俸表'!$B$6:$B$91,0),MATCH($D30,'７.段階号俸表'!$B$6:$Z$6,0)))</f>
        <v>223860</v>
      </c>
      <c r="H30" s="154">
        <f t="shared" si="1"/>
        <v>385100</v>
      </c>
      <c r="I30" s="44"/>
      <c r="J30" s="44"/>
      <c r="K30" s="45"/>
      <c r="L30" s="46"/>
      <c r="M30" s="46"/>
      <c r="N30" s="46"/>
      <c r="O30" s="46"/>
      <c r="P30" s="274">
        <f t="shared" si="2"/>
        <v>0</v>
      </c>
      <c r="Q30" s="274">
        <f t="shared" si="3"/>
        <v>385100</v>
      </c>
    </row>
    <row r="31" spans="2:17" ht="18" customHeight="1">
      <c r="B31" s="52">
        <v>39</v>
      </c>
      <c r="C31" s="52">
        <v>21</v>
      </c>
      <c r="D31" s="152">
        <f>VLOOKUP($B31,'６.昇給上限年数の設計'!$A$18:$C$29,2)</f>
        <v>7</v>
      </c>
      <c r="E31" s="152">
        <f t="shared" si="0"/>
        <v>7</v>
      </c>
      <c r="F31" s="274">
        <f>VLOOKUP($B31,'３.年齢給設計'!$B$12:$E$55,4,FALSE)</f>
        <v>162740</v>
      </c>
      <c r="G31" s="274">
        <f>IF(INDEX('７.段階号俸表'!$B$6:$Z$91,MATCH($E31,'７.段階号俸表'!$B$6:$B$91,0),MATCH($D31,'７.段階号俸表'!$B$6:$Z$6,0))="",G30,INDEX('７.段階号俸表'!$B$6:$Z$91,MATCH($E31,'７.段階号俸表'!$B$6:$B$91,0),MATCH($D31,'７.段階号俸表'!$B$6:$Z$6,0)))</f>
        <v>229860</v>
      </c>
      <c r="H31" s="154">
        <f t="shared" si="1"/>
        <v>392600</v>
      </c>
      <c r="I31" s="44"/>
      <c r="J31" s="44"/>
      <c r="K31" s="45"/>
      <c r="L31" s="46"/>
      <c r="M31" s="46"/>
      <c r="N31" s="46"/>
      <c r="O31" s="46"/>
      <c r="P31" s="274">
        <f t="shared" si="2"/>
        <v>0</v>
      </c>
      <c r="Q31" s="274">
        <f t="shared" si="3"/>
        <v>392600</v>
      </c>
    </row>
    <row r="32" spans="2:17" ht="18" customHeight="1">
      <c r="B32" s="52">
        <v>40</v>
      </c>
      <c r="C32" s="52">
        <v>22</v>
      </c>
      <c r="D32" s="152">
        <f>VLOOKUP($B32,'６.昇給上限年数の設計'!$A$18:$C$29,2)</f>
        <v>7</v>
      </c>
      <c r="E32" s="152">
        <f t="shared" si="0"/>
        <v>10</v>
      </c>
      <c r="F32" s="274">
        <f>VLOOKUP($B32,'３.年齢給設計'!$B$12:$E$55,4,FALSE)</f>
        <v>164240</v>
      </c>
      <c r="G32" s="274">
        <f>IF(INDEX('７.段階号俸表'!$B$6:$Z$91,MATCH($E32,'７.段階号俸表'!$B$6:$B$91,0),MATCH($D32,'７.段階号俸表'!$B$6:$Z$6,0))="",G31,INDEX('７.段階号俸表'!$B$6:$Z$91,MATCH($E32,'７.段階号俸表'!$B$6:$B$91,0),MATCH($D32,'７.段階号俸表'!$B$6:$Z$6,0)))</f>
        <v>235860</v>
      </c>
      <c r="H32" s="154">
        <f t="shared" si="1"/>
        <v>400100</v>
      </c>
      <c r="I32" s="44"/>
      <c r="J32" s="44"/>
      <c r="K32" s="45"/>
      <c r="L32" s="46"/>
      <c r="M32" s="46"/>
      <c r="N32" s="46"/>
      <c r="O32" s="46"/>
      <c r="P32" s="274">
        <f t="shared" si="2"/>
        <v>0</v>
      </c>
      <c r="Q32" s="274">
        <f t="shared" si="3"/>
        <v>400100</v>
      </c>
    </row>
    <row r="33" spans="2:17" ht="18" customHeight="1">
      <c r="B33" s="52">
        <v>41</v>
      </c>
      <c r="C33" s="52">
        <v>23</v>
      </c>
      <c r="D33" s="152">
        <f>VLOOKUP($B33,'６.昇給上限年数の設計'!$A$18:$C$29,2)</f>
        <v>7</v>
      </c>
      <c r="E33" s="152">
        <f t="shared" si="0"/>
        <v>13</v>
      </c>
      <c r="F33" s="274">
        <f>VLOOKUP($B33,'３.年齢給設計'!$B$12:$E$55,4,FALSE)</f>
        <v>165740</v>
      </c>
      <c r="G33" s="274">
        <f>IF(INDEX('７.段階号俸表'!$B$6:$Z$91,MATCH($E33,'７.段階号俸表'!$B$6:$B$91,0),MATCH($D33,'７.段階号俸表'!$B$6:$Z$6,0))="",G32,INDEX('７.段階号俸表'!$B$6:$Z$91,MATCH($E33,'７.段階号俸表'!$B$6:$B$91,0),MATCH($D33,'７.段階号俸表'!$B$6:$Z$6,0)))</f>
        <v>241860</v>
      </c>
      <c r="H33" s="153">
        <f t="shared" si="1"/>
        <v>407600</v>
      </c>
      <c r="I33" s="44"/>
      <c r="J33" s="44"/>
      <c r="K33" s="45"/>
      <c r="L33" s="46"/>
      <c r="M33" s="46"/>
      <c r="N33" s="46"/>
      <c r="O33" s="46"/>
      <c r="P33" s="274">
        <f t="shared" si="2"/>
        <v>0</v>
      </c>
      <c r="Q33" s="274">
        <f t="shared" si="3"/>
        <v>407600</v>
      </c>
    </row>
    <row r="34" spans="2:17" ht="18" customHeight="1">
      <c r="B34" s="52">
        <v>42</v>
      </c>
      <c r="C34" s="52">
        <v>24</v>
      </c>
      <c r="D34" s="152">
        <f>VLOOKUP($B34,'６.昇給上限年数の設計'!$A$18:$C$29,2)</f>
        <v>8</v>
      </c>
      <c r="E34" s="152">
        <f t="shared" si="0"/>
        <v>1</v>
      </c>
      <c r="F34" s="274">
        <f>VLOOKUP($B34,'３.年齢給設計'!$B$12:$E$55,4,FALSE)</f>
        <v>167240</v>
      </c>
      <c r="G34" s="274">
        <f>IF(INDEX('７.段階号俸表'!$B$6:$Z$91,MATCH($E34,'７.段階号俸表'!$B$6:$B$91,0),MATCH($D34,'７.段階号俸表'!$B$6:$Z$6,0))="",G33,INDEX('７.段階号俸表'!$B$6:$Z$91,MATCH($E34,'７.段階号俸表'!$B$6:$B$91,0),MATCH($D34,'７.段階号俸表'!$B$6:$Z$6,0)))</f>
        <v>258860</v>
      </c>
      <c r="H34" s="153">
        <f t="shared" si="1"/>
        <v>426100</v>
      </c>
      <c r="I34" s="44"/>
      <c r="J34" s="44"/>
      <c r="K34" s="45"/>
      <c r="L34" s="46"/>
      <c r="M34" s="46"/>
      <c r="N34" s="46"/>
      <c r="O34" s="46"/>
      <c r="P34" s="274">
        <f t="shared" si="2"/>
        <v>0</v>
      </c>
      <c r="Q34" s="274">
        <f t="shared" si="3"/>
        <v>426100</v>
      </c>
    </row>
    <row r="35" spans="2:17" ht="18" customHeight="1">
      <c r="B35" s="52">
        <v>43</v>
      </c>
      <c r="C35" s="52">
        <v>25</v>
      </c>
      <c r="D35" s="152">
        <f>VLOOKUP($B35,'６.昇給上限年数の設計'!$A$18:$C$29,2)</f>
        <v>8</v>
      </c>
      <c r="E35" s="152">
        <f t="shared" si="0"/>
        <v>4</v>
      </c>
      <c r="F35" s="274">
        <f>VLOOKUP($B35,'３.年齢給設計'!$B$12:$E$55,4,FALSE)</f>
        <v>168740</v>
      </c>
      <c r="G35" s="274">
        <f>IF(INDEX('７.段階号俸表'!$B$6:$Z$91,MATCH($E35,'７.段階号俸表'!$B$6:$B$91,0),MATCH($D35,'７.段階号俸表'!$B$6:$Z$6,0))="",G34,INDEX('７.段階号俸表'!$B$6:$Z$91,MATCH($E35,'７.段階号俸表'!$B$6:$B$91,0),MATCH($D35,'７.段階号俸表'!$B$6:$Z$6,0)))</f>
        <v>264860</v>
      </c>
      <c r="H35" s="153">
        <f t="shared" si="1"/>
        <v>433600</v>
      </c>
      <c r="I35" s="44"/>
      <c r="J35" s="44"/>
      <c r="K35" s="45"/>
      <c r="L35" s="46"/>
      <c r="M35" s="46"/>
      <c r="N35" s="46"/>
      <c r="O35" s="46"/>
      <c r="P35" s="274">
        <f t="shared" si="2"/>
        <v>0</v>
      </c>
      <c r="Q35" s="274">
        <f t="shared" si="3"/>
        <v>433600</v>
      </c>
    </row>
    <row r="36" spans="2:17" ht="18" customHeight="1">
      <c r="B36" s="52">
        <v>44</v>
      </c>
      <c r="C36" s="52">
        <v>26</v>
      </c>
      <c r="D36" s="152">
        <f>VLOOKUP($B36,'６.昇給上限年数の設計'!$A$18:$C$29,2)</f>
        <v>8</v>
      </c>
      <c r="E36" s="152">
        <f t="shared" si="0"/>
        <v>7</v>
      </c>
      <c r="F36" s="274">
        <f>VLOOKUP($B36,'３.年齢給設計'!$B$12:$E$55,4,FALSE)</f>
        <v>170240</v>
      </c>
      <c r="G36" s="274">
        <f>IF(INDEX('７.段階号俸表'!$B$6:$Z$91,MATCH($E36,'７.段階号俸表'!$B$6:$B$91,0),MATCH($D36,'７.段階号俸表'!$B$6:$Z$6,0))="",G35,INDEX('７.段階号俸表'!$B$6:$Z$91,MATCH($E36,'７.段階号俸表'!$B$6:$B$91,0),MATCH($D36,'７.段階号俸表'!$B$6:$Z$6,0)))</f>
        <v>270860</v>
      </c>
      <c r="H36" s="153">
        <f t="shared" si="1"/>
        <v>441100</v>
      </c>
      <c r="I36" s="44"/>
      <c r="J36" s="44"/>
      <c r="K36" s="45"/>
      <c r="L36" s="46"/>
      <c r="M36" s="46"/>
      <c r="N36" s="46"/>
      <c r="O36" s="46"/>
      <c r="P36" s="274">
        <f t="shared" si="2"/>
        <v>0</v>
      </c>
      <c r="Q36" s="274">
        <f t="shared" si="3"/>
        <v>441100</v>
      </c>
    </row>
    <row r="37" spans="2:17" ht="18" customHeight="1">
      <c r="B37" s="52">
        <v>45</v>
      </c>
      <c r="C37" s="52">
        <v>27</v>
      </c>
      <c r="D37" s="152">
        <f>VLOOKUP($B37,'６.昇給上限年数の設計'!$A$18:$C$29,2)</f>
        <v>8</v>
      </c>
      <c r="E37" s="152">
        <f t="shared" si="0"/>
        <v>10</v>
      </c>
      <c r="F37" s="274">
        <f>VLOOKUP($B37,'３.年齢給設計'!$B$12:$E$55,4,FALSE)</f>
        <v>171740</v>
      </c>
      <c r="G37" s="274">
        <f>IF(INDEX('７.段階号俸表'!$B$6:$Z$91,MATCH($E37,'７.段階号俸表'!$B$6:$B$91,0),MATCH($D37,'７.段階号俸表'!$B$6:$Z$6,0))="",G36,INDEX('７.段階号俸表'!$B$6:$Z$91,MATCH($E37,'７.段階号俸表'!$B$6:$B$91,0),MATCH($D37,'７.段階号俸表'!$B$6:$Z$6,0)))</f>
        <v>276860</v>
      </c>
      <c r="H37" s="153">
        <f t="shared" si="1"/>
        <v>448600</v>
      </c>
      <c r="I37" s="44"/>
      <c r="J37" s="44"/>
      <c r="K37" s="45"/>
      <c r="L37" s="46"/>
      <c r="M37" s="46"/>
      <c r="N37" s="46"/>
      <c r="O37" s="46"/>
      <c r="P37" s="274">
        <f t="shared" si="2"/>
        <v>0</v>
      </c>
      <c r="Q37" s="274">
        <f t="shared" si="3"/>
        <v>448600</v>
      </c>
    </row>
    <row r="38" spans="2:17" ht="18" customHeight="1">
      <c r="B38" s="52">
        <v>46</v>
      </c>
      <c r="C38" s="52">
        <v>28</v>
      </c>
      <c r="D38" s="152">
        <f>VLOOKUP($B38,'６.昇給上限年数の設計'!$A$18:$C$29,2)</f>
        <v>8</v>
      </c>
      <c r="E38" s="152">
        <f t="shared" si="0"/>
        <v>13</v>
      </c>
      <c r="F38" s="274">
        <f>VLOOKUP($B38,'３.年齢給設計'!$B$12:$E$55,4,FALSE)</f>
        <v>173240</v>
      </c>
      <c r="G38" s="274">
        <f>IF(INDEX('７.段階号俸表'!$B$6:$Z$91,MATCH($E38,'７.段階号俸表'!$B$6:$B$91,0),MATCH($D38,'７.段階号俸表'!$B$6:$Z$6,0))="",G37,INDEX('７.段階号俸表'!$B$6:$Z$91,MATCH($E38,'７.段階号俸表'!$B$6:$B$91,0),MATCH($D38,'７.段階号俸表'!$B$6:$Z$6,0)))</f>
        <v>282860</v>
      </c>
      <c r="H38" s="153">
        <f t="shared" si="1"/>
        <v>456100</v>
      </c>
      <c r="I38" s="44"/>
      <c r="J38" s="44"/>
      <c r="K38" s="45"/>
      <c r="L38" s="46"/>
      <c r="M38" s="46"/>
      <c r="N38" s="46"/>
      <c r="O38" s="46"/>
      <c r="P38" s="274">
        <f t="shared" si="2"/>
        <v>0</v>
      </c>
      <c r="Q38" s="274">
        <f t="shared" si="3"/>
        <v>456100</v>
      </c>
    </row>
    <row r="39" spans="2:17" ht="18" customHeight="1">
      <c r="B39" s="52">
        <v>47</v>
      </c>
      <c r="C39" s="52">
        <v>29</v>
      </c>
      <c r="D39" s="152">
        <f>VLOOKUP($B39,'６.昇給上限年数の設計'!$A$18:$C$29,2)</f>
        <v>8</v>
      </c>
      <c r="E39" s="152">
        <f t="shared" si="0"/>
        <v>16</v>
      </c>
      <c r="F39" s="274">
        <f>VLOOKUP($B39,'３.年齢給設計'!$B$12:$E$55,4,FALSE)</f>
        <v>174740</v>
      </c>
      <c r="G39" s="274">
        <f>IF(INDEX('７.段階号俸表'!$B$6:$Z$91,MATCH($E39,'７.段階号俸表'!$B$6:$B$91,0),MATCH($D39,'７.段階号俸表'!$B$6:$Z$6,0))="",G38,INDEX('７.段階号俸表'!$B$6:$Z$91,MATCH($E39,'７.段階号俸表'!$B$6:$B$91,0),MATCH($D39,'７.段階号俸表'!$B$6:$Z$6,0)))</f>
        <v>288860</v>
      </c>
      <c r="H39" s="153">
        <f t="shared" si="1"/>
        <v>463600</v>
      </c>
      <c r="I39" s="44"/>
      <c r="J39" s="44"/>
      <c r="K39" s="45"/>
      <c r="L39" s="46"/>
      <c r="M39" s="46"/>
      <c r="N39" s="46"/>
      <c r="O39" s="46"/>
      <c r="P39" s="274">
        <f t="shared" si="2"/>
        <v>0</v>
      </c>
      <c r="Q39" s="274">
        <f t="shared" si="3"/>
        <v>463600</v>
      </c>
    </row>
    <row r="40" spans="2:17" ht="18" customHeight="1">
      <c r="B40" s="52">
        <v>48</v>
      </c>
      <c r="C40" s="52">
        <v>30</v>
      </c>
      <c r="D40" s="152">
        <f>VLOOKUP($B40,'６.昇給上限年数の設計'!$A$18:$C$29,2)</f>
        <v>9</v>
      </c>
      <c r="E40" s="152">
        <f t="shared" si="0"/>
        <v>1</v>
      </c>
      <c r="F40" s="274">
        <f>VLOOKUP($B40,'３.年齢給設計'!$B$12:$E$55,4,FALSE)</f>
        <v>176240</v>
      </c>
      <c r="G40" s="274">
        <f>IF(INDEX('７.段階号俸表'!$B$6:$Z$91,MATCH($E40,'７.段階号俸表'!$B$6:$B$91,0),MATCH($D40,'７.段階号俸表'!$B$6:$Z$6,0))="",G39,INDEX('７.段階号俸表'!$B$6:$Z$91,MATCH($E40,'７.段階号俸表'!$B$6:$B$91,0),MATCH($D40,'７.段階号俸表'!$B$6:$Z$6,0)))</f>
        <v>309860</v>
      </c>
      <c r="H40" s="153">
        <f t="shared" si="1"/>
        <v>486100</v>
      </c>
      <c r="I40" s="44"/>
      <c r="J40" s="44"/>
      <c r="K40" s="45"/>
      <c r="L40" s="46"/>
      <c r="M40" s="46"/>
      <c r="N40" s="46"/>
      <c r="O40" s="46"/>
      <c r="P40" s="274">
        <f t="shared" si="2"/>
        <v>0</v>
      </c>
      <c r="Q40" s="274">
        <f t="shared" si="3"/>
        <v>486100</v>
      </c>
    </row>
    <row r="41" spans="2:17" ht="18" customHeight="1">
      <c r="B41" s="52">
        <v>49</v>
      </c>
      <c r="C41" s="52">
        <v>31</v>
      </c>
      <c r="D41" s="152">
        <f>VLOOKUP($B41,'６.昇給上限年数の設計'!$A$18:$C$29,2)</f>
        <v>9</v>
      </c>
      <c r="E41" s="152">
        <f t="shared" si="0"/>
        <v>4</v>
      </c>
      <c r="F41" s="274">
        <f>VLOOKUP($B41,'３.年齢給設計'!$B$12:$E$55,4,FALSE)</f>
        <v>177740</v>
      </c>
      <c r="G41" s="274">
        <f>IF(INDEX('７.段階号俸表'!$B$6:$Z$91,MATCH($E41,'７.段階号俸表'!$B$6:$B$91,0),MATCH($D41,'７.段階号俸表'!$B$6:$Z$6,0))="",G40,INDEX('７.段階号俸表'!$B$6:$Z$91,MATCH($E41,'７.段階号俸表'!$B$6:$B$91,0),MATCH($D41,'７.段階号俸表'!$B$6:$Z$6,0)))</f>
        <v>316370</v>
      </c>
      <c r="H41" s="153">
        <f t="shared" si="1"/>
        <v>494110</v>
      </c>
      <c r="I41" s="44"/>
      <c r="J41" s="44"/>
      <c r="K41" s="45"/>
      <c r="L41" s="46"/>
      <c r="M41" s="46"/>
      <c r="N41" s="46"/>
      <c r="O41" s="46"/>
      <c r="P41" s="274">
        <f t="shared" si="2"/>
        <v>0</v>
      </c>
      <c r="Q41" s="274">
        <f t="shared" si="3"/>
        <v>494110</v>
      </c>
    </row>
    <row r="42" spans="2:17" ht="18" customHeight="1">
      <c r="B42" s="52">
        <v>50</v>
      </c>
      <c r="C42" s="52">
        <v>32</v>
      </c>
      <c r="D42" s="152">
        <f>VLOOKUP($B42,'６.昇給上限年数の設計'!$A$18:$C$29,2)</f>
        <v>9</v>
      </c>
      <c r="E42" s="152">
        <f t="shared" si="0"/>
        <v>7</v>
      </c>
      <c r="F42" s="274">
        <f>VLOOKUP($B42,'３.年齢給設計'!$B$12:$E$55,4,FALSE)</f>
        <v>179240</v>
      </c>
      <c r="G42" s="274">
        <f>IF(INDEX('７.段階号俸表'!$B$6:$Z$91,MATCH($E42,'７.段階号俸表'!$B$6:$B$91,0),MATCH($D42,'７.段階号俸表'!$B$6:$Z$6,0))="",G41,INDEX('７.段階号俸表'!$B$6:$Z$91,MATCH($E42,'７.段階号俸表'!$B$6:$B$91,0),MATCH($D42,'７.段階号俸表'!$B$6:$Z$6,0)))</f>
        <v>322880</v>
      </c>
      <c r="H42" s="153">
        <f t="shared" si="1"/>
        <v>502120</v>
      </c>
      <c r="I42" s="44"/>
      <c r="J42" s="44"/>
      <c r="K42" s="45"/>
      <c r="L42" s="46"/>
      <c r="M42" s="46"/>
      <c r="N42" s="46"/>
      <c r="O42" s="46"/>
      <c r="P42" s="274">
        <f t="shared" si="2"/>
        <v>0</v>
      </c>
      <c r="Q42" s="274">
        <f t="shared" si="3"/>
        <v>502120</v>
      </c>
    </row>
    <row r="43" spans="2:17" ht="18" customHeight="1">
      <c r="B43" s="52">
        <v>51</v>
      </c>
      <c r="C43" s="52">
        <v>33</v>
      </c>
      <c r="D43" s="152">
        <f>VLOOKUP($B43,'６.昇給上限年数の設計'!$A$18:$C$29,2)</f>
        <v>9</v>
      </c>
      <c r="E43" s="152">
        <f t="shared" si="0"/>
        <v>10</v>
      </c>
      <c r="F43" s="274">
        <f>VLOOKUP($B43,'３.年齢給設計'!$B$12:$E$55,4,FALSE)</f>
        <v>179240</v>
      </c>
      <c r="G43" s="274">
        <f>IF(INDEX('７.段階号俸表'!$B$6:$Z$91,MATCH($E43,'７.段階号俸表'!$B$6:$B$91,0),MATCH($D43,'７.段階号俸表'!$B$6:$Z$6,0))="",G42,INDEX('７.段階号俸表'!$B$6:$Z$91,MATCH($E43,'７.段階号俸表'!$B$6:$B$91,0),MATCH($D43,'７.段階号俸表'!$B$6:$Z$6,0)))</f>
        <v>329390</v>
      </c>
      <c r="H43" s="153">
        <f t="shared" si="1"/>
        <v>508630</v>
      </c>
      <c r="I43" s="44"/>
      <c r="J43" s="44"/>
      <c r="K43" s="45"/>
      <c r="L43" s="46"/>
      <c r="M43" s="46"/>
      <c r="N43" s="46"/>
      <c r="O43" s="46"/>
      <c r="P43" s="274">
        <f t="shared" si="2"/>
        <v>0</v>
      </c>
      <c r="Q43" s="274">
        <f t="shared" si="3"/>
        <v>508630</v>
      </c>
    </row>
    <row r="44" spans="2:17" ht="18" customHeight="1">
      <c r="B44" s="52">
        <v>52</v>
      </c>
      <c r="C44" s="52">
        <v>34</v>
      </c>
      <c r="D44" s="152">
        <f>VLOOKUP($B44,'６.昇給上限年数の設計'!$A$18:$C$29,2)</f>
        <v>9</v>
      </c>
      <c r="E44" s="152">
        <f t="shared" si="0"/>
        <v>13</v>
      </c>
      <c r="F44" s="274">
        <f>VLOOKUP($B44,'３.年齢給設計'!$B$12:$E$55,4,FALSE)</f>
        <v>179240</v>
      </c>
      <c r="G44" s="274">
        <f>IF(INDEX('７.段階号俸表'!$B$6:$Z$91,MATCH($E44,'７.段階号俸表'!$B$6:$B$91,0),MATCH($D44,'７.段階号俸表'!$B$6:$Z$6,0))="",G43,INDEX('７.段階号俸表'!$B$6:$Z$91,MATCH($E44,'７.段階号俸表'!$B$6:$B$91,0),MATCH($D44,'７.段階号俸表'!$B$6:$Z$6,0)))</f>
        <v>335900</v>
      </c>
      <c r="H44" s="153">
        <f t="shared" si="1"/>
        <v>515140</v>
      </c>
      <c r="I44" s="44"/>
      <c r="J44" s="44"/>
      <c r="K44" s="45"/>
      <c r="L44" s="46"/>
      <c r="M44" s="46"/>
      <c r="N44" s="46"/>
      <c r="O44" s="46"/>
      <c r="P44" s="274">
        <f t="shared" si="2"/>
        <v>0</v>
      </c>
      <c r="Q44" s="274">
        <f t="shared" si="3"/>
        <v>515140</v>
      </c>
    </row>
    <row r="45" spans="2:17" ht="18" customHeight="1">
      <c r="B45" s="52">
        <v>53</v>
      </c>
      <c r="C45" s="52">
        <v>35</v>
      </c>
      <c r="D45" s="152">
        <f>VLOOKUP($B45,'６.昇給上限年数の設計'!$A$18:$C$29,2)</f>
        <v>9</v>
      </c>
      <c r="E45" s="152">
        <f t="shared" si="0"/>
        <v>16</v>
      </c>
      <c r="F45" s="274">
        <f>VLOOKUP($B45,'３.年齢給設計'!$B$12:$E$55,4,FALSE)</f>
        <v>179240</v>
      </c>
      <c r="G45" s="274">
        <f>IF(INDEX('７.段階号俸表'!$B$6:$Z$91,MATCH($E45,'７.段階号俸表'!$B$6:$B$91,0),MATCH($D45,'７.段階号俸表'!$B$6:$Z$6,0))="",G44,INDEX('７.段階号俸表'!$B$6:$Z$91,MATCH($E45,'７.段階号俸表'!$B$6:$B$91,0),MATCH($D45,'７.段階号俸表'!$B$6:$Z$6,0)))</f>
        <v>342410</v>
      </c>
      <c r="H45" s="153">
        <f t="shared" si="1"/>
        <v>521650</v>
      </c>
      <c r="I45" s="44"/>
      <c r="J45" s="44"/>
      <c r="K45" s="45"/>
      <c r="L45" s="46"/>
      <c r="M45" s="46"/>
      <c r="N45" s="46"/>
      <c r="O45" s="46"/>
      <c r="P45" s="274">
        <f t="shared" si="2"/>
        <v>0</v>
      </c>
      <c r="Q45" s="274">
        <f t="shared" si="3"/>
        <v>521650</v>
      </c>
    </row>
    <row r="46" spans="2:17" ht="18" customHeight="1">
      <c r="B46" s="52">
        <v>54</v>
      </c>
      <c r="C46" s="52">
        <v>36</v>
      </c>
      <c r="D46" s="152">
        <f>VLOOKUP($B46,'６.昇給上限年数の設計'!$A$18:$C$29,2)</f>
        <v>9</v>
      </c>
      <c r="E46" s="152">
        <f t="shared" si="0"/>
        <v>19</v>
      </c>
      <c r="F46" s="274">
        <f>VLOOKUP($B46,'３.年齢給設計'!$B$12:$E$55,4,FALSE)</f>
        <v>179240</v>
      </c>
      <c r="G46" s="274">
        <f>IF(INDEX('７.段階号俸表'!$B$6:$Z$91,MATCH($E46,'７.段階号俸表'!$B$6:$B$91,0),MATCH($D46,'７.段階号俸表'!$B$6:$Z$6,0))="",G45,INDEX('７.段階号俸表'!$B$6:$Z$91,MATCH($E46,'７.段階号俸表'!$B$6:$B$91,0),MATCH($D46,'７.段階号俸表'!$B$6:$Z$6,0)))</f>
        <v>348920</v>
      </c>
      <c r="H46" s="153">
        <f t="shared" si="1"/>
        <v>528160</v>
      </c>
      <c r="I46" s="44"/>
      <c r="J46" s="44"/>
      <c r="K46" s="45"/>
      <c r="L46" s="46"/>
      <c r="M46" s="46"/>
      <c r="N46" s="46"/>
      <c r="O46" s="46"/>
      <c r="P46" s="274">
        <f t="shared" si="2"/>
        <v>0</v>
      </c>
      <c r="Q46" s="274">
        <f t="shared" si="3"/>
        <v>528160</v>
      </c>
    </row>
    <row r="47" spans="2:17" ht="18" customHeight="1">
      <c r="B47" s="52">
        <v>55</v>
      </c>
      <c r="C47" s="52">
        <v>37</v>
      </c>
      <c r="D47" s="152">
        <f>VLOOKUP($B47,'６.昇給上限年数の設計'!$A$18:$C$29,2)</f>
        <v>9</v>
      </c>
      <c r="E47" s="152">
        <f t="shared" si="0"/>
        <v>22</v>
      </c>
      <c r="F47" s="274">
        <f>VLOOKUP($B47,'３.年齢給設計'!$B$12:$E$55,4,FALSE)</f>
        <v>178240</v>
      </c>
      <c r="G47" s="274">
        <f>IF(INDEX('７.段階号俸表'!$B$6:$Z$91,MATCH($E47,'７.段階号俸表'!$B$6:$B$91,0),MATCH($D47,'７.段階号俸表'!$B$6:$Z$6,0))="",G46,INDEX('７.段階号俸表'!$B$6:$Z$91,MATCH($E47,'７.段階号俸表'!$B$6:$B$91,0),MATCH($D47,'７.段階号俸表'!$B$6:$Z$6,0)))</f>
        <v>355430</v>
      </c>
      <c r="H47" s="153">
        <f t="shared" si="1"/>
        <v>533670</v>
      </c>
      <c r="I47" s="44"/>
      <c r="J47" s="44"/>
      <c r="K47" s="45"/>
      <c r="L47" s="46"/>
      <c r="M47" s="46"/>
      <c r="N47" s="46"/>
      <c r="O47" s="46"/>
      <c r="P47" s="274">
        <f t="shared" si="2"/>
        <v>0</v>
      </c>
      <c r="Q47" s="274">
        <f t="shared" si="3"/>
        <v>533670</v>
      </c>
    </row>
    <row r="48" spans="2:17" ht="18" customHeight="1">
      <c r="B48" s="52">
        <v>56</v>
      </c>
      <c r="C48" s="52">
        <v>38</v>
      </c>
      <c r="D48" s="152">
        <f>VLOOKUP($B48,'６.昇給上限年数の設計'!$A$18:$C$29,2)</f>
        <v>9</v>
      </c>
      <c r="E48" s="152">
        <f t="shared" si="0"/>
        <v>25</v>
      </c>
      <c r="F48" s="274">
        <f>VLOOKUP($B48,'３.年齢給設計'!$B$12:$E$55,4,FALSE)</f>
        <v>177240</v>
      </c>
      <c r="G48" s="274">
        <f>IF(INDEX('７.段階号俸表'!$B$6:$Z$91,MATCH($E48,'７.段階号俸表'!$B$6:$B$91,0),MATCH($D48,'７.段階号俸表'!$B$6:$Z$6,0))="",G47,INDEX('７.段階号俸表'!$B$6:$Z$91,MATCH($E48,'７.段階号俸表'!$B$6:$B$91,0),MATCH($D48,'７.段階号俸表'!$B$6:$Z$6,0)))</f>
        <v>361940</v>
      </c>
      <c r="H48" s="153">
        <f t="shared" si="1"/>
        <v>539180</v>
      </c>
      <c r="I48" s="44"/>
      <c r="J48" s="44"/>
      <c r="K48" s="45"/>
      <c r="L48" s="46"/>
      <c r="M48" s="46"/>
      <c r="N48" s="46"/>
      <c r="O48" s="46"/>
      <c r="P48" s="274">
        <f t="shared" si="2"/>
        <v>0</v>
      </c>
      <c r="Q48" s="274">
        <f t="shared" si="3"/>
        <v>539180</v>
      </c>
    </row>
    <row r="49" spans="2:17" ht="18" customHeight="1">
      <c r="B49" s="52">
        <v>57</v>
      </c>
      <c r="C49" s="52">
        <v>39</v>
      </c>
      <c r="D49" s="152">
        <f>VLOOKUP($B49,'６.昇給上限年数の設計'!$A$18:$C$29,2)</f>
        <v>9</v>
      </c>
      <c r="E49" s="152">
        <f t="shared" si="0"/>
        <v>28</v>
      </c>
      <c r="F49" s="274">
        <f>VLOOKUP($B49,'３.年齢給設計'!$B$12:$E$55,4,FALSE)</f>
        <v>176240</v>
      </c>
      <c r="G49" s="274">
        <f>IF(INDEX('７.段階号俸表'!$B$6:$Z$91,MATCH($E49,'７.段階号俸表'!$B$6:$B$91,0),MATCH($D49,'７.段階号俸表'!$B$6:$Z$6,0))="",G48,INDEX('７.段階号俸表'!$B$6:$Z$91,MATCH($E49,'７.段階号俸表'!$B$6:$B$91,0),MATCH($D49,'７.段階号俸表'!$B$6:$Z$6,0)))</f>
        <v>368450</v>
      </c>
      <c r="H49" s="153">
        <f t="shared" si="1"/>
        <v>544690</v>
      </c>
      <c r="I49" s="44"/>
      <c r="J49" s="44"/>
      <c r="K49" s="45"/>
      <c r="L49" s="46"/>
      <c r="M49" s="46"/>
      <c r="N49" s="46"/>
      <c r="O49" s="46"/>
      <c r="P49" s="274">
        <f t="shared" si="2"/>
        <v>0</v>
      </c>
      <c r="Q49" s="274">
        <f t="shared" si="3"/>
        <v>544690</v>
      </c>
    </row>
    <row r="50" spans="2:17" ht="18" customHeight="1">
      <c r="B50" s="52">
        <v>58</v>
      </c>
      <c r="C50" s="52">
        <v>40</v>
      </c>
      <c r="D50" s="152">
        <f>VLOOKUP($B50,'６.昇給上限年数の設計'!$A$18:$C$29,2)</f>
        <v>9</v>
      </c>
      <c r="E50" s="152">
        <f t="shared" si="0"/>
        <v>31</v>
      </c>
      <c r="F50" s="274">
        <f>VLOOKUP($B50,'３.年齢給設計'!$B$12:$E$55,4,FALSE)</f>
        <v>175240</v>
      </c>
      <c r="G50" s="274">
        <f>IF(INDEX('７.段階号俸表'!$B$6:$Z$91,MATCH($E50,'７.段階号俸表'!$B$6:$B$91,0),MATCH($D50,'７.段階号俸表'!$B$6:$Z$6,0))="",G49,INDEX('７.段階号俸表'!$B$6:$Z$91,MATCH($E50,'７.段階号俸表'!$B$6:$B$91,0),MATCH($D50,'７.段階号俸表'!$B$6:$Z$6,0)))</f>
        <v>374960</v>
      </c>
      <c r="H50" s="153">
        <f t="shared" si="1"/>
        <v>550200</v>
      </c>
      <c r="I50" s="44"/>
      <c r="J50" s="44"/>
      <c r="K50" s="45"/>
      <c r="L50" s="46"/>
      <c r="M50" s="46"/>
      <c r="N50" s="46"/>
      <c r="O50" s="46"/>
      <c r="P50" s="274">
        <f t="shared" si="2"/>
        <v>0</v>
      </c>
      <c r="Q50" s="274">
        <f t="shared" si="3"/>
        <v>550200</v>
      </c>
    </row>
    <row r="51" spans="2:17" ht="18" customHeight="1">
      <c r="B51" s="52">
        <v>59</v>
      </c>
      <c r="C51" s="52">
        <v>41</v>
      </c>
      <c r="D51" s="152">
        <f>VLOOKUP($B51,'６.昇給上限年数の設計'!$A$18:$C$29,2)</f>
        <v>9</v>
      </c>
      <c r="E51" s="152">
        <f t="shared" si="0"/>
        <v>34</v>
      </c>
      <c r="F51" s="274">
        <f>VLOOKUP($B51,'３.年齢給設計'!$B$12:$E$55,4,FALSE)</f>
        <v>174240</v>
      </c>
      <c r="G51" s="274">
        <f>IF(INDEX('７.段階号俸表'!$B$6:$Z$91,MATCH($E51,'７.段階号俸表'!$B$6:$B$91,0),MATCH($D51,'７.段階号俸表'!$B$6:$Z$6,0))="",G50,INDEX('７.段階号俸表'!$B$6:$Z$91,MATCH($E51,'７.段階号俸表'!$B$6:$B$91,0),MATCH($D51,'７.段階号俸表'!$B$6:$Z$6,0)))</f>
        <v>381470</v>
      </c>
      <c r="H51" s="153">
        <f t="shared" si="1"/>
        <v>555710</v>
      </c>
      <c r="I51" s="44"/>
      <c r="J51" s="44"/>
      <c r="K51" s="45"/>
      <c r="L51" s="46"/>
      <c r="M51" s="46"/>
      <c r="N51" s="46"/>
      <c r="O51" s="46"/>
      <c r="P51" s="274">
        <f t="shared" si="2"/>
        <v>0</v>
      </c>
      <c r="Q51" s="274">
        <f t="shared" si="3"/>
        <v>555710</v>
      </c>
    </row>
    <row r="52" spans="2:17" ht="18" customHeight="1">
      <c r="I52" s="43"/>
      <c r="J52" s="43"/>
      <c r="K52" s="43"/>
    </row>
    <row r="53" spans="2:17" ht="18" customHeight="1">
      <c r="I53" s="43"/>
      <c r="J53" s="43"/>
      <c r="K53" s="43"/>
    </row>
    <row r="54" spans="2:17" ht="18" customHeight="1">
      <c r="I54" s="43"/>
      <c r="J54" s="43"/>
      <c r="K54" s="43"/>
    </row>
    <row r="55" spans="2:17" ht="18" customHeight="1">
      <c r="I55" s="43"/>
      <c r="J55" s="43"/>
      <c r="K55" s="43"/>
    </row>
    <row r="56" spans="2:17" ht="18" customHeight="1">
      <c r="I56" s="43"/>
      <c r="J56" s="43"/>
      <c r="K56" s="43"/>
    </row>
    <row r="57" spans="2:17">
      <c r="I57" s="43"/>
      <c r="J57" s="43"/>
      <c r="K57" s="43"/>
    </row>
    <row r="58" spans="2:17">
      <c r="I58" s="43"/>
      <c r="J58" s="43"/>
      <c r="K58" s="43"/>
    </row>
    <row r="59" spans="2:17">
      <c r="I59" s="43"/>
      <c r="J59" s="43"/>
      <c r="K59" s="43"/>
    </row>
    <row r="60" spans="2:17">
      <c r="I60" s="43"/>
      <c r="J60" s="43"/>
      <c r="K60" s="43"/>
    </row>
    <row r="61" spans="2:17">
      <c r="I61" s="43"/>
      <c r="J61" s="43"/>
      <c r="K61" s="43"/>
    </row>
    <row r="62" spans="2:17">
      <c r="I62" s="43"/>
      <c r="J62" s="43"/>
      <c r="K62" s="43"/>
    </row>
    <row r="63" spans="2:17">
      <c r="I63" s="43"/>
      <c r="J63" s="43"/>
      <c r="K63" s="43"/>
    </row>
    <row r="64" spans="2:17">
      <c r="I64" s="43"/>
      <c r="J64" s="43"/>
      <c r="K64" s="43"/>
    </row>
    <row r="65" spans="9:11">
      <c r="I65" s="43"/>
      <c r="J65" s="43"/>
      <c r="K65" s="43"/>
    </row>
    <row r="66" spans="9:11">
      <c r="I66" s="43"/>
      <c r="J66" s="43"/>
      <c r="K66" s="43"/>
    </row>
    <row r="67" spans="9:11">
      <c r="I67" s="43"/>
      <c r="J67" s="43"/>
      <c r="K67" s="43"/>
    </row>
    <row r="68" spans="9:11">
      <c r="I68" s="43"/>
      <c r="J68" s="43"/>
      <c r="K68" s="43"/>
    </row>
    <row r="69" spans="9:11">
      <c r="I69" s="43"/>
      <c r="J69" s="43"/>
      <c r="K69" s="43"/>
    </row>
    <row r="70" spans="9:11">
      <c r="I70" s="43"/>
      <c r="J70" s="43"/>
      <c r="K70" s="43"/>
    </row>
    <row r="71" spans="9:11">
      <c r="I71" s="43"/>
      <c r="J71" s="43"/>
      <c r="K71" s="43"/>
    </row>
    <row r="72" spans="9:11">
      <c r="I72" s="43"/>
      <c r="J72" s="43"/>
      <c r="K72" s="43"/>
    </row>
    <row r="73" spans="9:11">
      <c r="I73" s="43"/>
      <c r="J73" s="43"/>
      <c r="K73" s="43"/>
    </row>
    <row r="74" spans="9:11">
      <c r="I74" s="43"/>
      <c r="J74" s="43"/>
      <c r="K74" s="43"/>
    </row>
    <row r="75" spans="9:11">
      <c r="I75" s="43"/>
      <c r="J75" s="43"/>
      <c r="K75" s="43"/>
    </row>
    <row r="76" spans="9:11">
      <c r="I76" s="43"/>
      <c r="J76" s="43"/>
      <c r="K76" s="43"/>
    </row>
    <row r="77" spans="9:11">
      <c r="I77" s="43"/>
      <c r="J77" s="43"/>
      <c r="K77" s="43"/>
    </row>
    <row r="78" spans="9:11">
      <c r="I78" s="43"/>
      <c r="J78" s="43"/>
      <c r="K78" s="43"/>
    </row>
    <row r="79" spans="9:11">
      <c r="I79" s="43"/>
      <c r="J79" s="43"/>
      <c r="K79" s="43"/>
    </row>
    <row r="80" spans="9:11">
      <c r="I80" s="43"/>
      <c r="J80" s="43"/>
      <c r="K80" s="43"/>
    </row>
    <row r="81" spans="9:11">
      <c r="I81" s="43"/>
      <c r="J81" s="43"/>
      <c r="K81" s="43"/>
    </row>
    <row r="82" spans="9:11">
      <c r="I82" s="43"/>
      <c r="J82" s="43"/>
      <c r="K82" s="43"/>
    </row>
    <row r="83" spans="9:11">
      <c r="I83" s="43"/>
      <c r="J83" s="43"/>
      <c r="K83" s="43"/>
    </row>
    <row r="84" spans="9:11">
      <c r="I84" s="43"/>
      <c r="J84" s="43"/>
      <c r="K84" s="43"/>
    </row>
    <row r="85" spans="9:11">
      <c r="I85" s="43"/>
      <c r="J85" s="43"/>
      <c r="K85" s="43"/>
    </row>
    <row r="86" spans="9:11">
      <c r="I86" s="43"/>
      <c r="J86" s="43"/>
      <c r="K86" s="43"/>
    </row>
    <row r="87" spans="9:11">
      <c r="I87" s="43"/>
      <c r="J87" s="43"/>
      <c r="K87" s="43"/>
    </row>
    <row r="88" spans="9:11">
      <c r="I88" s="43"/>
      <c r="J88" s="43"/>
      <c r="K88" s="43"/>
    </row>
    <row r="89" spans="9:11">
      <c r="I89" s="43"/>
      <c r="J89" s="43"/>
      <c r="K89" s="43"/>
    </row>
    <row r="90" spans="9:11">
      <c r="I90" s="43"/>
      <c r="J90" s="43"/>
      <c r="K90" s="43"/>
    </row>
    <row r="91" spans="9:11">
      <c r="I91" s="43"/>
      <c r="J91" s="43"/>
      <c r="K91" s="43"/>
    </row>
    <row r="92" spans="9:11">
      <c r="I92" s="43"/>
      <c r="J92" s="43"/>
      <c r="K92" s="43"/>
    </row>
    <row r="93" spans="9:11">
      <c r="I93" s="43"/>
      <c r="J93" s="43"/>
      <c r="K93" s="43"/>
    </row>
    <row r="94" spans="9:11">
      <c r="I94" s="43"/>
      <c r="J94" s="43"/>
      <c r="K94" s="43"/>
    </row>
    <row r="95" spans="9:11">
      <c r="I95" s="43"/>
      <c r="J95" s="43"/>
      <c r="K95" s="43"/>
    </row>
    <row r="96" spans="9:11">
      <c r="I96" s="43"/>
      <c r="J96" s="43"/>
      <c r="K96" s="43"/>
    </row>
    <row r="97" spans="9:11">
      <c r="I97" s="43"/>
      <c r="J97" s="43"/>
      <c r="K97" s="43"/>
    </row>
    <row r="98" spans="9:11">
      <c r="I98" s="43"/>
      <c r="J98" s="43"/>
      <c r="K98" s="43"/>
    </row>
    <row r="99" spans="9:11">
      <c r="I99" s="43"/>
      <c r="J99" s="43"/>
      <c r="K99" s="43"/>
    </row>
    <row r="100" spans="9:11">
      <c r="I100" s="43"/>
      <c r="J100" s="43"/>
      <c r="K100" s="43"/>
    </row>
    <row r="101" spans="9:11">
      <c r="I101" s="43"/>
      <c r="J101" s="43"/>
      <c r="K101" s="43"/>
    </row>
    <row r="102" spans="9:11">
      <c r="I102" s="43"/>
      <c r="J102" s="43"/>
      <c r="K102" s="43"/>
    </row>
    <row r="103" spans="9:11">
      <c r="I103" s="43"/>
      <c r="J103" s="43"/>
      <c r="K103" s="43"/>
    </row>
    <row r="104" spans="9:11">
      <c r="I104" s="43"/>
      <c r="J104" s="43"/>
      <c r="K104" s="43"/>
    </row>
    <row r="105" spans="9:11">
      <c r="I105" s="43"/>
      <c r="J105" s="43"/>
      <c r="K105" s="43"/>
    </row>
    <row r="106" spans="9:11">
      <c r="I106" s="43"/>
      <c r="J106" s="43"/>
      <c r="K106" s="43"/>
    </row>
    <row r="107" spans="9:11">
      <c r="I107" s="43"/>
      <c r="J107" s="43"/>
      <c r="K107" s="43"/>
    </row>
    <row r="108" spans="9:11">
      <c r="I108" s="43"/>
      <c r="J108" s="43"/>
      <c r="K108" s="43"/>
    </row>
    <row r="109" spans="9:11">
      <c r="I109" s="43"/>
      <c r="J109" s="43"/>
      <c r="K109" s="43"/>
    </row>
    <row r="110" spans="9:11">
      <c r="I110" s="43"/>
      <c r="J110" s="43"/>
      <c r="K110" s="43"/>
    </row>
    <row r="111" spans="9:11">
      <c r="I111" s="43"/>
      <c r="J111" s="43"/>
      <c r="K111" s="43"/>
    </row>
    <row r="112" spans="9:11">
      <c r="I112" s="43"/>
      <c r="J112" s="43"/>
      <c r="K112" s="43"/>
    </row>
    <row r="113" spans="9:11">
      <c r="I113" s="43"/>
      <c r="J113" s="43"/>
      <c r="K113" s="43"/>
    </row>
    <row r="114" spans="9:11">
      <c r="I114" s="43"/>
      <c r="J114" s="43"/>
      <c r="K114" s="43"/>
    </row>
    <row r="115" spans="9:11">
      <c r="I115" s="43"/>
      <c r="J115" s="43"/>
      <c r="K115" s="43"/>
    </row>
    <row r="116" spans="9:11">
      <c r="I116" s="43"/>
      <c r="J116" s="43"/>
      <c r="K116" s="43"/>
    </row>
    <row r="117" spans="9:11">
      <c r="I117" s="43"/>
      <c r="J117" s="43"/>
      <c r="K117" s="43"/>
    </row>
    <row r="118" spans="9:11">
      <c r="I118" s="43"/>
      <c r="J118" s="43"/>
      <c r="K118" s="43"/>
    </row>
    <row r="119" spans="9:11">
      <c r="I119" s="43"/>
      <c r="J119" s="43"/>
      <c r="K119" s="43"/>
    </row>
    <row r="120" spans="9:11">
      <c r="I120" s="43"/>
      <c r="J120" s="43"/>
      <c r="K120" s="43"/>
    </row>
    <row r="121" spans="9:11">
      <c r="I121" s="43"/>
      <c r="J121" s="43"/>
      <c r="K121" s="43"/>
    </row>
    <row r="122" spans="9:11">
      <c r="I122" s="43"/>
      <c r="J122" s="43"/>
      <c r="K122" s="43"/>
    </row>
    <row r="123" spans="9:11">
      <c r="I123" s="43"/>
      <c r="J123" s="43"/>
      <c r="K123" s="43"/>
    </row>
    <row r="124" spans="9:11">
      <c r="I124" s="43"/>
      <c r="J124" s="43"/>
      <c r="K124" s="43"/>
    </row>
    <row r="125" spans="9:11">
      <c r="I125" s="43"/>
      <c r="J125" s="43"/>
      <c r="K125" s="43"/>
    </row>
    <row r="126" spans="9:11">
      <c r="I126" s="43"/>
      <c r="J126" s="43"/>
      <c r="K126" s="43"/>
    </row>
    <row r="127" spans="9:11">
      <c r="I127" s="43"/>
      <c r="J127" s="43"/>
      <c r="K127" s="43"/>
    </row>
  </sheetData>
  <sheetProtection sheet="1" objects="1" scenarios="1"/>
  <mergeCells count="13">
    <mergeCell ref="B8:B9"/>
    <mergeCell ref="C8:C9"/>
    <mergeCell ref="G8:G9"/>
    <mergeCell ref="L8:L9"/>
    <mergeCell ref="I8:K9"/>
    <mergeCell ref="F8:F9"/>
    <mergeCell ref="H8:H9"/>
    <mergeCell ref="C6:D6"/>
    <mergeCell ref="N8:N9"/>
    <mergeCell ref="O8:O9"/>
    <mergeCell ref="P8:P9"/>
    <mergeCell ref="Q8:Q9"/>
    <mergeCell ref="M8:M9"/>
  </mergeCells>
  <phoneticPr fontId="24"/>
  <printOptions horizontalCentered="1"/>
  <pageMargins left="0.59055118110236227" right="0.59055118110236227" top="0.78740157480314965" bottom="0.59055118110236227" header="0.51181102362204722" footer="0.51181102362204722"/>
  <pageSetup paperSize="9" scale="93" orientation="landscape" horizontalDpi="4294967293" r:id="rId1"/>
  <headerFooter alignWithMargins="0">
    <oddFooter>&amp;C&amp;P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FFFF"/>
    <pageSetUpPr autoPageBreaks="0"/>
  </sheetPr>
  <dimension ref="B3:D127"/>
  <sheetViews>
    <sheetView showGridLines="0" zoomScaleNormal="100" workbookViewId="0">
      <selection activeCell="C9" sqref="C9"/>
    </sheetView>
  </sheetViews>
  <sheetFormatPr defaultRowHeight="13.2"/>
  <cols>
    <col min="1" max="1" width="2.6640625" customWidth="1"/>
    <col min="2" max="2" width="5.77734375" customWidth="1"/>
    <col min="3" max="4" width="26.88671875" customWidth="1"/>
  </cols>
  <sheetData>
    <row r="3" spans="2:4" ht="11.25" customHeight="1"/>
    <row r="4" spans="2:4" s="1" customFormat="1" ht="16.2">
      <c r="B4" s="97" t="s">
        <v>94</v>
      </c>
    </row>
    <row r="5" spans="2:4" s="1" customFormat="1" ht="15" customHeight="1">
      <c r="B5" s="307" t="s">
        <v>264</v>
      </c>
    </row>
    <row r="6" spans="2:4" s="2" customFormat="1" ht="15" customHeight="1">
      <c r="B6" s="308" t="s">
        <v>265</v>
      </c>
    </row>
    <row r="7" spans="2:4" s="2" customFormat="1" ht="15" customHeight="1">
      <c r="B7" s="307" t="s">
        <v>266</v>
      </c>
    </row>
    <row r="8" spans="2:4" s="2" customFormat="1" ht="8.25" customHeight="1"/>
    <row r="9" spans="2:4" s="2" customFormat="1" ht="30.75" customHeight="1">
      <c r="B9" s="297" t="s">
        <v>54</v>
      </c>
      <c r="C9" s="296" t="s">
        <v>267</v>
      </c>
      <c r="D9" s="296" t="s">
        <v>263</v>
      </c>
    </row>
    <row r="10" spans="2:4" s="2" customFormat="1" ht="14.1" customHeight="1">
      <c r="B10" s="148">
        <v>18</v>
      </c>
      <c r="C10" s="146">
        <v>107590</v>
      </c>
      <c r="D10" s="146">
        <f>ROUND($C10*1.318,-1)</f>
        <v>141800</v>
      </c>
    </row>
    <row r="11" spans="2:4" s="2" customFormat="1" ht="14.1" customHeight="1">
      <c r="B11" s="148">
        <v>19</v>
      </c>
      <c r="C11" s="146">
        <v>108890</v>
      </c>
      <c r="D11" s="146">
        <f t="shared" ref="D11:D57" si="0">ROUND($C11*1.318,-1)</f>
        <v>143520</v>
      </c>
    </row>
    <row r="12" spans="2:4" s="2" customFormat="1" ht="14.1" customHeight="1">
      <c r="B12" s="148">
        <v>20</v>
      </c>
      <c r="C12" s="146">
        <v>110290</v>
      </c>
      <c r="D12" s="146">
        <f t="shared" si="0"/>
        <v>145360</v>
      </c>
    </row>
    <row r="13" spans="2:4" s="2" customFormat="1" ht="14.1" customHeight="1">
      <c r="B13" s="148">
        <v>21</v>
      </c>
      <c r="C13" s="146">
        <v>111600</v>
      </c>
      <c r="D13" s="146">
        <f t="shared" si="0"/>
        <v>147090</v>
      </c>
    </row>
    <row r="14" spans="2:4" s="2" customFormat="1" ht="14.1" customHeight="1">
      <c r="B14" s="148">
        <v>22</v>
      </c>
      <c r="C14" s="146">
        <v>112990</v>
      </c>
      <c r="D14" s="146">
        <f t="shared" si="0"/>
        <v>148920</v>
      </c>
    </row>
    <row r="15" spans="2:4" s="2" customFormat="1" ht="14.1" customHeight="1">
      <c r="B15" s="148">
        <v>23</v>
      </c>
      <c r="C15" s="146">
        <v>114390</v>
      </c>
      <c r="D15" s="146">
        <f t="shared" si="0"/>
        <v>150770</v>
      </c>
    </row>
    <row r="16" spans="2:4" s="2" customFormat="1" ht="14.1" customHeight="1">
      <c r="B16" s="148">
        <v>24</v>
      </c>
      <c r="C16" s="146">
        <v>115790</v>
      </c>
      <c r="D16" s="146">
        <f t="shared" si="0"/>
        <v>152610</v>
      </c>
    </row>
    <row r="17" spans="2:4" s="2" customFormat="1" ht="14.1" customHeight="1">
      <c r="B17" s="148">
        <v>25</v>
      </c>
      <c r="C17" s="146">
        <v>117190</v>
      </c>
      <c r="D17" s="146">
        <f t="shared" si="0"/>
        <v>154460</v>
      </c>
    </row>
    <row r="18" spans="2:4" s="2" customFormat="1" ht="14.1" customHeight="1">
      <c r="B18" s="148">
        <v>26</v>
      </c>
      <c r="C18" s="146">
        <v>118490</v>
      </c>
      <c r="D18" s="146">
        <f t="shared" si="0"/>
        <v>156170</v>
      </c>
    </row>
    <row r="19" spans="2:4" s="2" customFormat="1" ht="14.1" customHeight="1">
      <c r="B19" s="148">
        <v>27</v>
      </c>
      <c r="C19" s="146">
        <v>119890</v>
      </c>
      <c r="D19" s="146">
        <f t="shared" si="0"/>
        <v>158020</v>
      </c>
    </row>
    <row r="20" spans="2:4" s="2" customFormat="1" ht="14.1" customHeight="1">
      <c r="B20" s="148">
        <v>28</v>
      </c>
      <c r="C20" s="146">
        <v>121200</v>
      </c>
      <c r="D20" s="146">
        <f t="shared" si="0"/>
        <v>159740</v>
      </c>
    </row>
    <row r="21" spans="2:4" s="2" customFormat="1" ht="14.1" customHeight="1">
      <c r="B21" s="148">
        <v>29</v>
      </c>
      <c r="C21" s="146">
        <v>133690</v>
      </c>
      <c r="D21" s="146">
        <f t="shared" si="0"/>
        <v>176200</v>
      </c>
    </row>
    <row r="22" spans="2:4" s="2" customFormat="1" ht="14.1" customHeight="1">
      <c r="B22" s="148">
        <v>30</v>
      </c>
      <c r="C22" s="146">
        <v>147390</v>
      </c>
      <c r="D22" s="146">
        <f t="shared" si="0"/>
        <v>194260</v>
      </c>
    </row>
    <row r="23" spans="2:4" s="2" customFormat="1" ht="14.1" customHeight="1">
      <c r="B23" s="148">
        <v>31</v>
      </c>
      <c r="C23" s="146">
        <v>161470</v>
      </c>
      <c r="D23" s="146">
        <f t="shared" si="0"/>
        <v>212820</v>
      </c>
    </row>
    <row r="24" spans="2:4" s="2" customFormat="1" ht="14.1" customHeight="1">
      <c r="B24" s="148">
        <v>32</v>
      </c>
      <c r="C24" s="146">
        <v>175830</v>
      </c>
      <c r="D24" s="146">
        <f t="shared" si="0"/>
        <v>231740</v>
      </c>
    </row>
    <row r="25" spans="2:4" s="2" customFormat="1" ht="14.1" customHeight="1">
      <c r="B25" s="148">
        <v>33</v>
      </c>
      <c r="C25" s="146">
        <v>190460</v>
      </c>
      <c r="D25" s="146">
        <f t="shared" si="0"/>
        <v>251030</v>
      </c>
    </row>
    <row r="26" spans="2:4" s="2" customFormat="1" ht="14.1" customHeight="1">
      <c r="B26" s="148">
        <v>34</v>
      </c>
      <c r="C26" s="146">
        <v>194470</v>
      </c>
      <c r="D26" s="146">
        <f t="shared" si="0"/>
        <v>256310</v>
      </c>
    </row>
    <row r="27" spans="2:4" s="2" customFormat="1" ht="14.1" customHeight="1">
      <c r="B27" s="148">
        <v>35</v>
      </c>
      <c r="C27" s="146">
        <v>197740</v>
      </c>
      <c r="D27" s="146">
        <f t="shared" si="0"/>
        <v>260620</v>
      </c>
    </row>
    <row r="28" spans="2:4" s="2" customFormat="1" ht="14.1" customHeight="1">
      <c r="B28" s="148">
        <v>36</v>
      </c>
      <c r="C28" s="146">
        <v>200810</v>
      </c>
      <c r="D28" s="146">
        <f t="shared" si="0"/>
        <v>264670</v>
      </c>
    </row>
    <row r="29" spans="2:4" s="2" customFormat="1" ht="14.1" customHeight="1">
      <c r="B29" s="148">
        <v>37</v>
      </c>
      <c r="C29" s="146">
        <v>204730</v>
      </c>
      <c r="D29" s="146">
        <f t="shared" si="0"/>
        <v>269830</v>
      </c>
    </row>
    <row r="30" spans="2:4" s="2" customFormat="1" ht="14.1" customHeight="1">
      <c r="B30" s="148">
        <v>38</v>
      </c>
      <c r="C30" s="146">
        <v>208460</v>
      </c>
      <c r="D30" s="146">
        <f t="shared" si="0"/>
        <v>274750</v>
      </c>
    </row>
    <row r="31" spans="2:4" s="2" customFormat="1" ht="14.1" customHeight="1">
      <c r="B31" s="148">
        <v>39</v>
      </c>
      <c r="C31" s="146">
        <v>212090</v>
      </c>
      <c r="D31" s="146">
        <f t="shared" si="0"/>
        <v>279530</v>
      </c>
    </row>
    <row r="32" spans="2:4" s="2" customFormat="1" ht="14.1" customHeight="1">
      <c r="B32" s="148">
        <v>40</v>
      </c>
      <c r="C32" s="146">
        <v>215820</v>
      </c>
      <c r="D32" s="146">
        <f t="shared" si="0"/>
        <v>284450</v>
      </c>
    </row>
    <row r="33" spans="2:4" s="2" customFormat="1" ht="14.1" customHeight="1">
      <c r="B33" s="148">
        <v>41</v>
      </c>
      <c r="C33" s="146">
        <v>219460</v>
      </c>
      <c r="D33" s="146">
        <f t="shared" si="0"/>
        <v>289250</v>
      </c>
    </row>
    <row r="34" spans="2:4" s="2" customFormat="1" ht="14.1" customHeight="1">
      <c r="B34" s="148">
        <v>42</v>
      </c>
      <c r="C34" s="146">
        <v>223750</v>
      </c>
      <c r="D34" s="146">
        <f t="shared" si="0"/>
        <v>294900</v>
      </c>
    </row>
    <row r="35" spans="2:4" s="2" customFormat="1" ht="14.1" customHeight="1">
      <c r="B35" s="148">
        <v>43</v>
      </c>
      <c r="C35" s="146">
        <v>228310</v>
      </c>
      <c r="D35" s="146">
        <f t="shared" si="0"/>
        <v>300910</v>
      </c>
    </row>
    <row r="36" spans="2:4" s="2" customFormat="1" ht="14.1" customHeight="1">
      <c r="B36" s="148">
        <v>44</v>
      </c>
      <c r="C36" s="146">
        <v>233160</v>
      </c>
      <c r="D36" s="146">
        <f t="shared" si="0"/>
        <v>307300</v>
      </c>
    </row>
    <row r="37" spans="2:4" s="2" customFormat="1" ht="14.1" customHeight="1">
      <c r="B37" s="148">
        <v>45</v>
      </c>
      <c r="C37" s="146">
        <v>238750</v>
      </c>
      <c r="D37" s="146">
        <f t="shared" si="0"/>
        <v>314670</v>
      </c>
    </row>
    <row r="38" spans="2:4" s="2" customFormat="1" ht="14.1" customHeight="1">
      <c r="B38" s="148">
        <v>46</v>
      </c>
      <c r="C38" s="146">
        <v>244630</v>
      </c>
      <c r="D38" s="146">
        <f t="shared" si="0"/>
        <v>322420</v>
      </c>
    </row>
    <row r="39" spans="2:4" s="2" customFormat="1" ht="14.1" customHeight="1">
      <c r="B39" s="148">
        <v>47</v>
      </c>
      <c r="C39" s="146">
        <v>250780</v>
      </c>
      <c r="D39" s="146">
        <f t="shared" si="0"/>
        <v>330530</v>
      </c>
    </row>
    <row r="40" spans="2:4" s="2" customFormat="1" ht="14.1" customHeight="1">
      <c r="B40" s="148">
        <v>48</v>
      </c>
      <c r="C40" s="146">
        <v>256930</v>
      </c>
      <c r="D40" s="146">
        <f t="shared" si="0"/>
        <v>338630</v>
      </c>
    </row>
    <row r="41" spans="2:4" s="2" customFormat="1" ht="14.1" customHeight="1">
      <c r="B41" s="148">
        <v>49</v>
      </c>
      <c r="C41" s="146">
        <v>263090</v>
      </c>
      <c r="D41" s="146">
        <f t="shared" si="0"/>
        <v>346750</v>
      </c>
    </row>
    <row r="42" spans="2:4" s="2" customFormat="1" ht="14.1" customHeight="1">
      <c r="B42" s="148">
        <v>50</v>
      </c>
      <c r="C42" s="146">
        <v>269050</v>
      </c>
      <c r="D42" s="146">
        <f t="shared" si="0"/>
        <v>354610</v>
      </c>
    </row>
    <row r="43" spans="2:4" s="2" customFormat="1" ht="14.1" customHeight="1">
      <c r="B43" s="148">
        <v>51</v>
      </c>
      <c r="C43" s="146">
        <v>274370</v>
      </c>
      <c r="D43" s="146">
        <f t="shared" si="0"/>
        <v>361620</v>
      </c>
    </row>
    <row r="44" spans="2:4" s="2" customFormat="1" ht="14.1" customHeight="1">
      <c r="B44" s="148">
        <v>52</v>
      </c>
      <c r="C44" s="146">
        <v>278190</v>
      </c>
      <c r="D44" s="146">
        <f t="shared" si="0"/>
        <v>366650</v>
      </c>
    </row>
    <row r="45" spans="2:4" s="2" customFormat="1" ht="14.1" customHeight="1">
      <c r="B45" s="148">
        <v>53</v>
      </c>
      <c r="C45" s="146">
        <v>277440</v>
      </c>
      <c r="D45" s="146">
        <f t="shared" si="0"/>
        <v>365670</v>
      </c>
    </row>
    <row r="46" spans="2:4" s="2" customFormat="1" ht="14.1" customHeight="1">
      <c r="B46" s="148">
        <v>54</v>
      </c>
      <c r="C46" s="146">
        <v>276040</v>
      </c>
      <c r="D46" s="146">
        <f t="shared" si="0"/>
        <v>363820</v>
      </c>
    </row>
    <row r="47" spans="2:4" s="2" customFormat="1" ht="14.1" customHeight="1">
      <c r="B47" s="149">
        <v>55</v>
      </c>
      <c r="C47" s="147">
        <v>264580</v>
      </c>
      <c r="D47" s="147">
        <f t="shared" si="0"/>
        <v>348720</v>
      </c>
    </row>
    <row r="48" spans="2:4" s="2" customFormat="1" ht="14.1" customHeight="1">
      <c r="B48" s="148">
        <v>56</v>
      </c>
      <c r="C48" s="146">
        <v>252270</v>
      </c>
      <c r="D48" s="146">
        <f t="shared" si="0"/>
        <v>332490</v>
      </c>
    </row>
    <row r="49" spans="2:4" s="2" customFormat="1" ht="14.1" customHeight="1">
      <c r="B49" s="148">
        <v>57</v>
      </c>
      <c r="C49" s="146">
        <v>239410</v>
      </c>
      <c r="D49" s="146">
        <f t="shared" si="0"/>
        <v>315540</v>
      </c>
    </row>
    <row r="50" spans="2:4" s="2" customFormat="1" ht="14.1" customHeight="1">
      <c r="B50" s="148">
        <v>58</v>
      </c>
      <c r="C50" s="146">
        <v>228970</v>
      </c>
      <c r="D50" s="146">
        <f t="shared" si="0"/>
        <v>301780</v>
      </c>
    </row>
    <row r="51" spans="2:4" s="2" customFormat="1" ht="14.1" customHeight="1">
      <c r="B51" s="148">
        <v>59</v>
      </c>
      <c r="C51" s="146">
        <v>218800</v>
      </c>
      <c r="D51" s="146">
        <f t="shared" si="0"/>
        <v>288380</v>
      </c>
    </row>
    <row r="52" spans="2:4" s="24" customFormat="1" ht="14.1" customHeight="1">
      <c r="B52" s="148">
        <v>60</v>
      </c>
      <c r="C52" s="146"/>
      <c r="D52" s="146">
        <f t="shared" si="0"/>
        <v>0</v>
      </c>
    </row>
    <row r="53" spans="2:4" s="24" customFormat="1" ht="14.1" customHeight="1">
      <c r="B53" s="148">
        <v>61</v>
      </c>
      <c r="C53" s="146"/>
      <c r="D53" s="146">
        <f t="shared" si="0"/>
        <v>0</v>
      </c>
    </row>
    <row r="54" spans="2:4" s="24" customFormat="1" ht="14.1" customHeight="1">
      <c r="B54" s="148">
        <v>62</v>
      </c>
      <c r="C54" s="146"/>
      <c r="D54" s="146">
        <f t="shared" si="0"/>
        <v>0</v>
      </c>
    </row>
    <row r="55" spans="2:4" s="24" customFormat="1" ht="14.1" customHeight="1">
      <c r="B55" s="148">
        <v>63</v>
      </c>
      <c r="C55" s="146"/>
      <c r="D55" s="146">
        <f t="shared" si="0"/>
        <v>0</v>
      </c>
    </row>
    <row r="56" spans="2:4" s="24" customFormat="1" ht="14.1" customHeight="1">
      <c r="B56" s="148">
        <v>64</v>
      </c>
      <c r="C56" s="146"/>
      <c r="D56" s="146">
        <f t="shared" si="0"/>
        <v>0</v>
      </c>
    </row>
    <row r="57" spans="2:4" s="24" customFormat="1" ht="14.1" customHeight="1">
      <c r="B57" s="148">
        <v>65</v>
      </c>
      <c r="C57" s="146"/>
      <c r="D57" s="146">
        <f t="shared" si="0"/>
        <v>0</v>
      </c>
    </row>
    <row r="58" spans="2:4" s="24" customFormat="1"/>
    <row r="59" spans="2:4" s="24" customFormat="1"/>
    <row r="60" spans="2:4" s="24" customFormat="1"/>
    <row r="61" spans="2:4" s="24" customFormat="1"/>
    <row r="62" spans="2:4" s="24" customFormat="1"/>
    <row r="63" spans="2:4" s="24" customFormat="1"/>
    <row r="64" spans="2:4" s="24" customFormat="1"/>
    <row r="65" s="24" customFormat="1"/>
    <row r="66" s="24" customFormat="1"/>
    <row r="67" s="24" customFormat="1"/>
    <row r="68" s="24" customFormat="1"/>
    <row r="69" s="24" customFormat="1"/>
    <row r="70" s="24" customFormat="1"/>
    <row r="71" s="24" customFormat="1"/>
    <row r="72" s="24" customFormat="1"/>
    <row r="73" s="24" customFormat="1"/>
    <row r="74" s="24" customFormat="1"/>
    <row r="75" s="24" customFormat="1"/>
    <row r="76" s="24" customFormat="1"/>
    <row r="77" s="24" customFormat="1"/>
    <row r="78" s="24" customFormat="1"/>
    <row r="79" s="24" customFormat="1"/>
    <row r="80" s="24" customFormat="1"/>
    <row r="81" s="24" customFormat="1"/>
    <row r="82" s="24" customFormat="1"/>
    <row r="83" s="24" customFormat="1"/>
    <row r="84" s="24" customFormat="1"/>
    <row r="85" s="24" customFormat="1"/>
    <row r="86" s="24" customFormat="1"/>
    <row r="87" s="24" customFormat="1"/>
    <row r="88" s="24" customFormat="1"/>
    <row r="89" s="24" customFormat="1"/>
    <row r="90" s="24" customFormat="1"/>
    <row r="91" s="24" customFormat="1"/>
    <row r="92" s="24" customFormat="1"/>
    <row r="93" s="24" customFormat="1"/>
    <row r="94" s="24" customFormat="1"/>
    <row r="95" s="24" customFormat="1"/>
    <row r="96" s="24" customFormat="1"/>
    <row r="97" s="24" customFormat="1"/>
    <row r="98" s="24" customFormat="1"/>
    <row r="99" s="24" customFormat="1"/>
    <row r="100" s="24" customFormat="1"/>
    <row r="101" s="24" customFormat="1"/>
    <row r="102" s="24" customFormat="1"/>
    <row r="103" s="24" customFormat="1"/>
    <row r="104" s="24" customFormat="1"/>
    <row r="105" s="24" customFormat="1"/>
    <row r="106" s="24" customFormat="1"/>
    <row r="107" s="24" customFormat="1"/>
    <row r="108" s="24" customFormat="1"/>
    <row r="109" s="24" customFormat="1"/>
    <row r="110" s="24" customFormat="1"/>
    <row r="111" s="24" customFormat="1"/>
    <row r="112" s="24" customFormat="1"/>
    <row r="113" s="24" customFormat="1"/>
    <row r="114" s="24" customFormat="1"/>
    <row r="115" s="24" customFormat="1"/>
    <row r="116" s="24" customFormat="1"/>
    <row r="117" s="24" customFormat="1"/>
    <row r="118" s="24" customFormat="1"/>
    <row r="119" s="24" customFormat="1"/>
    <row r="120" s="24" customFormat="1"/>
    <row r="121" s="24" customFormat="1"/>
    <row r="122" s="24" customFormat="1"/>
    <row r="123" s="24" customFormat="1"/>
    <row r="124" s="24" customFormat="1"/>
    <row r="125" s="24" customFormat="1"/>
    <row r="126" s="24" customFormat="1"/>
    <row r="127" s="24" customFormat="1"/>
  </sheetData>
  <sheetProtection sheet="1" objects="1" scenarios="1"/>
  <phoneticPr fontId="4"/>
  <printOptions horizontalCentered="1"/>
  <pageMargins left="0.78740157480314965" right="0.78740157480314965" top="0.98425196850393704" bottom="0.98425196850393704" header="0.51181102362204722" footer="0.51181102362204722"/>
  <pageSetup paperSize="9" scale="94" orientation="portrait" r:id="rId1"/>
  <headerFooter alignWithMargins="0">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3:J38"/>
  <sheetViews>
    <sheetView showGridLines="0" zoomScaleNormal="100" workbookViewId="0">
      <selection activeCell="L14" sqref="L14"/>
    </sheetView>
  </sheetViews>
  <sheetFormatPr defaultColWidth="9" defaultRowHeight="13.2"/>
  <cols>
    <col min="1" max="1" width="3.77734375" style="21" customWidth="1"/>
    <col min="2" max="2" width="2.88671875" style="21" customWidth="1"/>
    <col min="3" max="9" width="9.33203125" style="21" customWidth="1"/>
    <col min="10" max="10" width="13" style="21" customWidth="1"/>
    <col min="11" max="16384" width="9" style="21"/>
  </cols>
  <sheetData>
    <row r="3" spans="2:10" ht="13.8" thickBot="1"/>
    <row r="4" spans="2:10">
      <c r="B4" s="309"/>
      <c r="C4" s="310"/>
      <c r="D4" s="310"/>
      <c r="E4" s="310"/>
      <c r="F4" s="310"/>
      <c r="G4" s="310"/>
      <c r="H4" s="310"/>
      <c r="I4" s="310"/>
      <c r="J4" s="311"/>
    </row>
    <row r="5" spans="2:10" ht="14.4">
      <c r="B5" s="312"/>
      <c r="C5" s="313" t="s">
        <v>69</v>
      </c>
      <c r="D5" s="314"/>
      <c r="E5" s="314"/>
      <c r="F5" s="314"/>
      <c r="G5" s="314"/>
      <c r="H5" s="314"/>
      <c r="I5" s="314"/>
      <c r="J5" s="315"/>
    </row>
    <row r="6" spans="2:10">
      <c r="B6" s="312"/>
      <c r="C6" s="314"/>
      <c r="D6" s="314"/>
      <c r="E6" s="314"/>
      <c r="F6" s="314"/>
      <c r="G6" s="314"/>
      <c r="H6" s="314"/>
      <c r="I6" s="314"/>
      <c r="J6" s="315"/>
    </row>
    <row r="7" spans="2:10">
      <c r="B7" s="312"/>
      <c r="C7" s="316" t="s">
        <v>70</v>
      </c>
      <c r="D7" s="314"/>
      <c r="E7" s="314"/>
      <c r="F7" s="314"/>
      <c r="G7" s="314"/>
      <c r="H7" s="314"/>
      <c r="I7" s="314"/>
      <c r="J7" s="315"/>
    </row>
    <row r="8" spans="2:10">
      <c r="B8" s="312"/>
      <c r="C8" s="314" t="s">
        <v>71</v>
      </c>
      <c r="D8" s="314"/>
      <c r="E8" s="314"/>
      <c r="F8" s="314"/>
      <c r="G8" s="314"/>
      <c r="H8" s="314"/>
      <c r="I8" s="314"/>
      <c r="J8" s="315"/>
    </row>
    <row r="9" spans="2:10">
      <c r="B9" s="312"/>
      <c r="C9" s="314" t="s">
        <v>72</v>
      </c>
      <c r="D9" s="314"/>
      <c r="E9" s="314"/>
      <c r="F9" s="314"/>
      <c r="G9" s="314"/>
      <c r="H9" s="314"/>
      <c r="I9" s="314"/>
      <c r="J9" s="315"/>
    </row>
    <row r="10" spans="2:10">
      <c r="B10" s="312"/>
      <c r="C10" s="314" t="s">
        <v>73</v>
      </c>
      <c r="D10" s="314"/>
      <c r="E10" s="314"/>
      <c r="F10" s="314"/>
      <c r="G10" s="314"/>
      <c r="H10" s="314"/>
      <c r="I10" s="314"/>
      <c r="J10" s="315"/>
    </row>
    <row r="11" spans="2:10">
      <c r="B11" s="312"/>
      <c r="C11" s="314"/>
      <c r="D11" s="314"/>
      <c r="E11" s="314"/>
      <c r="F11" s="314"/>
      <c r="G11" s="314"/>
      <c r="H11" s="314"/>
      <c r="I11" s="314"/>
      <c r="J11" s="315"/>
    </row>
    <row r="12" spans="2:10">
      <c r="B12" s="312"/>
      <c r="C12" s="316" t="s">
        <v>74</v>
      </c>
      <c r="D12" s="314"/>
      <c r="E12" s="314"/>
      <c r="F12" s="314"/>
      <c r="G12" s="314"/>
      <c r="H12" s="314"/>
      <c r="I12" s="314"/>
      <c r="J12" s="315"/>
    </row>
    <row r="13" spans="2:10">
      <c r="B13" s="312"/>
      <c r="C13" s="314" t="s">
        <v>75</v>
      </c>
      <c r="D13" s="314"/>
      <c r="E13" s="314"/>
      <c r="F13" s="314"/>
      <c r="G13" s="314"/>
      <c r="H13" s="314"/>
      <c r="I13" s="314"/>
      <c r="J13" s="315"/>
    </row>
    <row r="14" spans="2:10">
      <c r="B14" s="312"/>
      <c r="C14" s="314" t="s">
        <v>76</v>
      </c>
      <c r="D14" s="314"/>
      <c r="E14" s="314"/>
      <c r="F14" s="314"/>
      <c r="G14" s="314"/>
      <c r="H14" s="314"/>
      <c r="I14" s="314"/>
      <c r="J14" s="315"/>
    </row>
    <row r="15" spans="2:10">
      <c r="B15" s="312"/>
      <c r="C15" s="314"/>
      <c r="D15" s="314"/>
      <c r="E15" s="314"/>
      <c r="F15" s="314"/>
      <c r="G15" s="314"/>
      <c r="H15" s="314"/>
      <c r="I15" s="314"/>
      <c r="J15" s="315"/>
    </row>
    <row r="16" spans="2:10">
      <c r="B16" s="312"/>
      <c r="C16" s="316" t="s">
        <v>77</v>
      </c>
      <c r="D16" s="314"/>
      <c r="E16" s="314"/>
      <c r="F16" s="314"/>
      <c r="G16" s="314"/>
      <c r="H16" s="314"/>
      <c r="I16" s="314"/>
      <c r="J16" s="315"/>
    </row>
    <row r="17" spans="2:10">
      <c r="B17" s="312"/>
      <c r="C17" s="314" t="s">
        <v>78</v>
      </c>
      <c r="D17" s="314"/>
      <c r="E17" s="314"/>
      <c r="F17" s="314"/>
      <c r="G17" s="314"/>
      <c r="H17" s="314"/>
      <c r="I17" s="314"/>
      <c r="J17" s="315"/>
    </row>
    <row r="18" spans="2:10">
      <c r="B18" s="312"/>
      <c r="C18" s="314" t="s">
        <v>89</v>
      </c>
      <c r="D18" s="314"/>
      <c r="E18" s="314"/>
      <c r="F18" s="314"/>
      <c r="G18" s="314"/>
      <c r="H18" s="314"/>
      <c r="I18" s="314"/>
      <c r="J18" s="315"/>
    </row>
    <row r="19" spans="2:10">
      <c r="B19" s="312"/>
      <c r="C19" s="314"/>
      <c r="D19" s="314"/>
      <c r="E19" s="314"/>
      <c r="F19" s="314"/>
      <c r="G19" s="314"/>
      <c r="H19" s="314"/>
      <c r="I19" s="314"/>
      <c r="J19" s="315"/>
    </row>
    <row r="20" spans="2:10">
      <c r="B20" s="312"/>
      <c r="C20" s="314"/>
      <c r="D20" s="314" t="s">
        <v>79</v>
      </c>
      <c r="E20" s="314"/>
      <c r="F20" s="314"/>
      <c r="G20" s="314"/>
      <c r="H20" s="314"/>
      <c r="I20" s="314"/>
      <c r="J20" s="315"/>
    </row>
    <row r="21" spans="2:10">
      <c r="B21" s="312"/>
      <c r="C21" s="314"/>
      <c r="D21" s="314" t="s">
        <v>80</v>
      </c>
      <c r="E21" s="314"/>
      <c r="F21" s="314"/>
      <c r="G21" s="324">
        <v>45962</v>
      </c>
      <c r="H21" s="324"/>
      <c r="I21" s="314"/>
      <c r="J21" s="315"/>
    </row>
    <row r="22" spans="2:10" ht="13.8" thickBot="1">
      <c r="B22" s="317"/>
      <c r="C22" s="318"/>
      <c r="D22" s="318"/>
      <c r="E22" s="318"/>
      <c r="F22" s="318"/>
      <c r="G22" s="318"/>
      <c r="H22" s="318"/>
      <c r="I22" s="318"/>
      <c r="J22" s="319"/>
    </row>
    <row r="23" spans="2:10">
      <c r="C23" s="5"/>
      <c r="D23" s="5"/>
      <c r="E23" s="5"/>
      <c r="F23" s="5"/>
      <c r="G23" s="47"/>
      <c r="H23" s="5"/>
      <c r="I23" s="5"/>
    </row>
    <row r="24" spans="2:10">
      <c r="C24" s="5"/>
      <c r="D24" s="5"/>
      <c r="E24" s="5"/>
      <c r="F24" s="5"/>
      <c r="G24" s="5"/>
      <c r="H24" s="5"/>
      <c r="I24" s="5"/>
    </row>
    <row r="25" spans="2:10">
      <c r="C25" s="5"/>
      <c r="D25" s="47"/>
      <c r="E25" s="5"/>
      <c r="F25" s="5"/>
      <c r="G25" s="5"/>
      <c r="H25" s="5"/>
    </row>
    <row r="26" spans="2:10">
      <c r="C26" s="5"/>
      <c r="D26" s="5"/>
      <c r="E26" s="5"/>
      <c r="F26" s="5"/>
      <c r="G26" s="5"/>
      <c r="H26" s="5"/>
    </row>
    <row r="27" spans="2:10">
      <c r="C27" s="5"/>
      <c r="D27" s="5"/>
      <c r="E27" s="5"/>
      <c r="F27" s="5"/>
      <c r="G27" s="5"/>
      <c r="H27" s="5"/>
    </row>
    <row r="38" spans="3:3">
      <c r="C38" s="48"/>
    </row>
  </sheetData>
  <sheetProtection sheet="1" objects="1" scenarios="1"/>
  <mergeCells count="1">
    <mergeCell ref="G21:H21"/>
  </mergeCells>
  <phoneticPr fontId="4"/>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FFFF"/>
  </sheetPr>
  <dimension ref="B3:M123"/>
  <sheetViews>
    <sheetView showGridLines="0" zoomScaleNormal="100" workbookViewId="0">
      <selection activeCell="P22" sqref="P22"/>
    </sheetView>
  </sheetViews>
  <sheetFormatPr defaultColWidth="9" defaultRowHeight="13.2"/>
  <cols>
    <col min="1" max="1" width="1.44140625" style="21" customWidth="1"/>
    <col min="2" max="2" width="2.33203125" style="21" customWidth="1"/>
    <col min="3" max="3" width="3.88671875" style="21" customWidth="1"/>
    <col min="4" max="10" width="9" style="21"/>
    <col min="11" max="11" width="25.21875" style="21" customWidth="1"/>
    <col min="12" max="16384" width="9" style="21"/>
  </cols>
  <sheetData>
    <row r="3" spans="2:11" ht="13.8" thickBot="1"/>
    <row r="4" spans="2:11">
      <c r="B4" s="203"/>
      <c r="C4" s="204"/>
      <c r="D4" s="204"/>
      <c r="E4" s="204"/>
      <c r="F4" s="204"/>
      <c r="G4" s="204"/>
      <c r="H4" s="204"/>
      <c r="I4" s="204"/>
      <c r="J4" s="204"/>
      <c r="K4" s="205"/>
    </row>
    <row r="5" spans="2:11">
      <c r="B5" s="206"/>
      <c r="C5" s="207" t="s">
        <v>107</v>
      </c>
      <c r="D5" s="208"/>
      <c r="E5" s="208"/>
      <c r="F5" s="208"/>
      <c r="G5" s="209"/>
      <c r="H5" s="208"/>
      <c r="I5" s="208"/>
      <c r="J5" s="208"/>
      <c r="K5" s="210"/>
    </row>
    <row r="6" spans="2:11" ht="16.2">
      <c r="B6" s="206"/>
      <c r="C6" s="211" t="s">
        <v>262</v>
      </c>
      <c r="D6" s="208"/>
      <c r="E6" s="208"/>
      <c r="F6" s="208"/>
      <c r="G6" s="208"/>
      <c r="H6" s="208"/>
      <c r="I6" s="225"/>
      <c r="J6" s="208"/>
      <c r="K6" s="210"/>
    </row>
    <row r="7" spans="2:11">
      <c r="B7" s="206"/>
      <c r="C7" s="208"/>
      <c r="D7" s="208"/>
      <c r="E7" s="208"/>
      <c r="F7" s="208"/>
      <c r="G7" s="208"/>
      <c r="H7" s="208"/>
      <c r="I7" s="212"/>
      <c r="J7" s="208"/>
      <c r="K7" s="210"/>
    </row>
    <row r="8" spans="2:11" ht="15" customHeight="1">
      <c r="B8" s="206"/>
      <c r="C8" s="208"/>
      <c r="D8" s="212" t="s">
        <v>93</v>
      </c>
      <c r="E8" s="208"/>
      <c r="F8" s="208"/>
      <c r="G8" s="208"/>
      <c r="H8" s="208"/>
      <c r="I8" s="212"/>
      <c r="J8" s="320"/>
      <c r="K8" s="210"/>
    </row>
    <row r="9" spans="2:11" ht="15" customHeight="1">
      <c r="B9" s="206"/>
      <c r="C9" s="208"/>
      <c r="D9" s="212" t="s">
        <v>126</v>
      </c>
      <c r="E9" s="208"/>
      <c r="F9" s="208"/>
      <c r="G9" s="208"/>
      <c r="H9" s="208"/>
      <c r="I9" s="212"/>
      <c r="J9" s="208"/>
      <c r="K9" s="210"/>
    </row>
    <row r="10" spans="2:11" ht="15" customHeight="1">
      <c r="B10" s="206"/>
      <c r="C10" s="208"/>
      <c r="D10" s="208"/>
      <c r="E10" s="208"/>
      <c r="F10" s="208"/>
      <c r="G10" s="208"/>
      <c r="H10" s="208"/>
      <c r="I10" s="212"/>
      <c r="J10" s="208"/>
      <c r="K10" s="210"/>
    </row>
    <row r="11" spans="2:11" ht="15" customHeight="1">
      <c r="B11" s="213"/>
      <c r="C11" s="266" t="s">
        <v>236</v>
      </c>
      <c r="D11" s="267"/>
      <c r="E11" s="267"/>
      <c r="F11" s="214"/>
      <c r="G11" s="214"/>
      <c r="H11" s="214"/>
      <c r="I11" s="214"/>
      <c r="J11" s="214"/>
      <c r="K11" s="215"/>
    </row>
    <row r="12" spans="2:11" s="61" customFormat="1" ht="15" customHeight="1">
      <c r="B12" s="213"/>
      <c r="C12" s="214"/>
      <c r="D12" s="214" t="s">
        <v>166</v>
      </c>
      <c r="E12" s="214"/>
      <c r="F12" s="214"/>
      <c r="G12" s="214"/>
      <c r="H12" s="214"/>
      <c r="I12" s="214"/>
      <c r="J12" s="214"/>
      <c r="K12" s="215"/>
    </row>
    <row r="13" spans="2:11" s="61" customFormat="1" ht="15" customHeight="1">
      <c r="B13" s="213"/>
      <c r="C13" s="214"/>
      <c r="D13" s="214" t="s">
        <v>191</v>
      </c>
      <c r="E13" s="214"/>
      <c r="F13" s="214"/>
      <c r="G13" s="214"/>
      <c r="H13" s="214"/>
      <c r="I13" s="214"/>
      <c r="J13" s="214"/>
      <c r="K13" s="215"/>
    </row>
    <row r="14" spans="2:11" s="61" customFormat="1" ht="15" customHeight="1">
      <c r="B14" s="213"/>
      <c r="C14" s="214"/>
      <c r="D14" s="214" t="s">
        <v>237</v>
      </c>
      <c r="E14" s="214"/>
      <c r="F14" s="214"/>
      <c r="G14" s="214"/>
      <c r="H14" s="214"/>
      <c r="I14" s="214"/>
      <c r="J14" s="214"/>
      <c r="K14" s="215"/>
    </row>
    <row r="15" spans="2:11" s="61" customFormat="1" ht="15" customHeight="1">
      <c r="B15" s="213"/>
      <c r="C15" s="214"/>
      <c r="D15" s="214" t="s">
        <v>108</v>
      </c>
      <c r="E15" s="214"/>
      <c r="F15" s="214"/>
      <c r="G15" s="214"/>
      <c r="H15" s="214"/>
      <c r="I15" s="214"/>
      <c r="J15" s="214"/>
      <c r="K15" s="215"/>
    </row>
    <row r="16" spans="2:11" s="61" customFormat="1" ht="15" customHeight="1">
      <c r="B16" s="213"/>
      <c r="C16" s="214"/>
      <c r="D16" s="214"/>
      <c r="E16" s="214"/>
      <c r="F16" s="214"/>
      <c r="G16" s="214"/>
      <c r="H16" s="214"/>
      <c r="I16" s="214"/>
      <c r="J16" s="214"/>
      <c r="K16" s="215"/>
    </row>
    <row r="17" spans="2:11" s="61" customFormat="1" ht="15" customHeight="1">
      <c r="B17" s="213"/>
      <c r="C17" s="266" t="s">
        <v>256</v>
      </c>
      <c r="D17" s="267"/>
      <c r="E17" s="267"/>
      <c r="F17" s="267"/>
      <c r="G17" s="214"/>
      <c r="H17" s="214"/>
      <c r="I17" s="214"/>
      <c r="J17" s="214"/>
      <c r="K17" s="215"/>
    </row>
    <row r="18" spans="2:11" s="61" customFormat="1" ht="15" customHeight="1">
      <c r="B18" s="213"/>
      <c r="C18" s="214"/>
      <c r="D18" s="214" t="s">
        <v>238</v>
      </c>
      <c r="E18" s="214"/>
      <c r="F18" s="214"/>
      <c r="G18" s="214"/>
      <c r="H18" s="214"/>
      <c r="I18" s="214"/>
      <c r="J18" s="214"/>
      <c r="K18" s="215"/>
    </row>
    <row r="19" spans="2:11" s="61" customFormat="1" ht="15" customHeight="1">
      <c r="B19" s="213"/>
      <c r="C19" s="214"/>
      <c r="D19" s="214" t="s">
        <v>167</v>
      </c>
      <c r="E19" s="214"/>
      <c r="F19" s="214"/>
      <c r="G19" s="214"/>
      <c r="H19" s="214"/>
      <c r="I19" s="214"/>
      <c r="J19" s="214"/>
      <c r="K19" s="215"/>
    </row>
    <row r="20" spans="2:11" s="61" customFormat="1" ht="15" customHeight="1">
      <c r="B20" s="213"/>
      <c r="C20" s="214"/>
      <c r="D20" s="214" t="s">
        <v>168</v>
      </c>
      <c r="E20" s="214"/>
      <c r="F20" s="214"/>
      <c r="G20" s="214"/>
      <c r="H20" s="214"/>
      <c r="I20" s="214"/>
      <c r="J20" s="214"/>
      <c r="K20" s="215"/>
    </row>
    <row r="21" spans="2:11" s="61" customFormat="1" ht="15" customHeight="1">
      <c r="B21" s="213"/>
      <c r="C21" s="214"/>
      <c r="D21" s="214"/>
      <c r="E21" s="214"/>
      <c r="F21" s="214"/>
      <c r="G21" s="214"/>
      <c r="H21" s="214"/>
      <c r="I21" s="214"/>
      <c r="J21" s="214"/>
      <c r="K21" s="215"/>
    </row>
    <row r="22" spans="2:11" s="61" customFormat="1" ht="15" customHeight="1">
      <c r="B22" s="213"/>
      <c r="C22" s="214"/>
      <c r="D22" s="214" t="s">
        <v>239</v>
      </c>
      <c r="E22" s="214"/>
      <c r="F22" s="214"/>
      <c r="G22" s="214"/>
      <c r="H22" s="214"/>
      <c r="I22" s="214"/>
      <c r="J22" s="214"/>
      <c r="K22" s="215"/>
    </row>
    <row r="23" spans="2:11" s="61" customFormat="1" ht="15" customHeight="1">
      <c r="B23" s="213"/>
      <c r="C23" s="214"/>
      <c r="D23" s="214" t="s">
        <v>192</v>
      </c>
      <c r="E23" s="214"/>
      <c r="F23" s="214"/>
      <c r="G23" s="214"/>
      <c r="H23" s="214"/>
      <c r="I23" s="214"/>
      <c r="J23" s="214"/>
      <c r="K23" s="215"/>
    </row>
    <row r="24" spans="2:11" s="61" customFormat="1" ht="15" customHeight="1">
      <c r="B24" s="213"/>
      <c r="C24" s="214"/>
      <c r="D24" s="214" t="s">
        <v>170</v>
      </c>
      <c r="E24" s="214"/>
      <c r="F24" s="214"/>
      <c r="G24" s="214"/>
      <c r="H24" s="214"/>
      <c r="I24" s="214"/>
      <c r="J24" s="214"/>
      <c r="K24" s="215"/>
    </row>
    <row r="25" spans="2:11" s="61" customFormat="1" ht="15" customHeight="1">
      <c r="B25" s="213"/>
      <c r="C25" s="214"/>
      <c r="D25" s="214"/>
      <c r="E25" s="214"/>
      <c r="F25" s="214"/>
      <c r="G25" s="214"/>
      <c r="H25" s="214"/>
      <c r="I25" s="214"/>
      <c r="J25" s="214"/>
      <c r="K25" s="215"/>
    </row>
    <row r="26" spans="2:11" s="61" customFormat="1" ht="15" customHeight="1">
      <c r="B26" s="213"/>
      <c r="C26" s="214"/>
      <c r="D26" s="214" t="s">
        <v>240</v>
      </c>
      <c r="E26" s="214"/>
      <c r="F26" s="214"/>
      <c r="G26" s="214"/>
      <c r="H26" s="214"/>
      <c r="I26" s="214"/>
      <c r="J26" s="214"/>
      <c r="K26" s="215"/>
    </row>
    <row r="27" spans="2:11" s="61" customFormat="1" ht="15" customHeight="1">
      <c r="B27" s="213"/>
      <c r="C27" s="214"/>
      <c r="D27" s="214" t="s">
        <v>169</v>
      </c>
      <c r="E27" s="214"/>
      <c r="F27" s="214"/>
      <c r="G27" s="214"/>
      <c r="H27" s="214"/>
      <c r="I27" s="214"/>
      <c r="J27" s="214"/>
      <c r="K27" s="215"/>
    </row>
    <row r="28" spans="2:11" s="61" customFormat="1" ht="15" customHeight="1">
      <c r="B28" s="213"/>
      <c r="C28" s="214"/>
      <c r="D28" s="214"/>
      <c r="E28" s="214"/>
      <c r="F28" s="214"/>
      <c r="G28" s="214"/>
      <c r="H28" s="214"/>
      <c r="I28" s="214"/>
      <c r="J28" s="214"/>
      <c r="K28" s="215"/>
    </row>
    <row r="29" spans="2:11" s="61" customFormat="1" ht="15" customHeight="1">
      <c r="B29" s="213"/>
      <c r="C29" s="214"/>
      <c r="D29" s="214" t="s">
        <v>241</v>
      </c>
      <c r="E29" s="214"/>
      <c r="F29" s="214"/>
      <c r="G29" s="214"/>
      <c r="H29" s="214"/>
      <c r="I29" s="214"/>
      <c r="J29" s="214"/>
      <c r="K29" s="215"/>
    </row>
    <row r="30" spans="2:11" s="61" customFormat="1" ht="15" customHeight="1">
      <c r="B30" s="213"/>
      <c r="C30" s="214"/>
      <c r="D30" s="214" t="s">
        <v>172</v>
      </c>
      <c r="E30" s="214"/>
      <c r="F30" s="214"/>
      <c r="G30" s="214"/>
      <c r="H30" s="214"/>
      <c r="I30" s="214"/>
      <c r="J30" s="214"/>
      <c r="K30" s="215"/>
    </row>
    <row r="31" spans="2:11" s="61" customFormat="1" ht="15" customHeight="1">
      <c r="B31" s="213"/>
      <c r="C31" s="214"/>
      <c r="D31" s="214" t="s">
        <v>171</v>
      </c>
      <c r="E31" s="214"/>
      <c r="F31" s="214"/>
      <c r="G31" s="214"/>
      <c r="H31" s="214"/>
      <c r="I31" s="214"/>
      <c r="J31" s="214"/>
      <c r="K31" s="215"/>
    </row>
    <row r="32" spans="2:11" s="61" customFormat="1" ht="15" customHeight="1">
      <c r="B32" s="213"/>
      <c r="C32" s="214"/>
      <c r="D32" s="214"/>
      <c r="E32" s="214"/>
      <c r="F32" s="214"/>
      <c r="G32" s="214"/>
      <c r="H32" s="214"/>
      <c r="I32" s="214"/>
      <c r="J32" s="214"/>
      <c r="K32" s="215"/>
    </row>
    <row r="33" spans="2:13" s="61" customFormat="1" ht="15" customHeight="1">
      <c r="B33" s="213"/>
      <c r="C33" s="273" t="s">
        <v>242</v>
      </c>
      <c r="D33" s="267"/>
      <c r="E33" s="267"/>
      <c r="F33" s="214"/>
      <c r="G33" s="214"/>
      <c r="H33" s="214"/>
      <c r="I33" s="214"/>
      <c r="J33" s="214"/>
      <c r="K33" s="215"/>
    </row>
    <row r="34" spans="2:13" s="61" customFormat="1" ht="15" customHeight="1">
      <c r="B34" s="213"/>
      <c r="C34" s="214"/>
      <c r="D34" s="214" t="s">
        <v>103</v>
      </c>
      <c r="E34" s="214"/>
      <c r="F34" s="214"/>
      <c r="G34" s="214"/>
      <c r="H34" s="214"/>
      <c r="I34" s="214"/>
      <c r="J34" s="214"/>
      <c r="K34" s="215"/>
    </row>
    <row r="35" spans="2:13" s="61" customFormat="1" ht="15" customHeight="1">
      <c r="B35" s="213"/>
      <c r="C35" s="214"/>
      <c r="D35" s="214" t="s">
        <v>173</v>
      </c>
      <c r="E35" s="214"/>
      <c r="F35" s="214"/>
      <c r="G35" s="214"/>
      <c r="H35" s="214"/>
      <c r="I35" s="214"/>
      <c r="J35" s="214"/>
      <c r="K35" s="215"/>
    </row>
    <row r="36" spans="2:13" s="61" customFormat="1" ht="15" customHeight="1">
      <c r="B36" s="213"/>
      <c r="C36" s="214"/>
      <c r="D36" s="214" t="s">
        <v>176</v>
      </c>
      <c r="E36" s="214"/>
      <c r="F36" s="214"/>
      <c r="G36" s="214"/>
      <c r="H36" s="214"/>
      <c r="I36" s="214"/>
      <c r="J36" s="214"/>
      <c r="K36" s="215"/>
    </row>
    <row r="37" spans="2:13" s="61" customFormat="1" ht="15" customHeight="1">
      <c r="B37" s="213"/>
      <c r="C37" s="214"/>
      <c r="D37" s="214" t="s">
        <v>257</v>
      </c>
      <c r="E37" s="214"/>
      <c r="F37" s="214"/>
      <c r="G37" s="214"/>
      <c r="H37" s="214"/>
      <c r="I37" s="214"/>
      <c r="J37" s="214"/>
      <c r="K37" s="215"/>
    </row>
    <row r="38" spans="2:13" s="61" customFormat="1" ht="15" customHeight="1">
      <c r="B38" s="213"/>
      <c r="C38" s="214"/>
      <c r="D38" s="214" t="s">
        <v>174</v>
      </c>
      <c r="E38" s="214"/>
      <c r="F38" s="214"/>
      <c r="G38" s="214"/>
      <c r="H38" s="214"/>
      <c r="I38" s="214"/>
      <c r="J38" s="214"/>
      <c r="K38" s="215"/>
    </row>
    <row r="39" spans="2:13" s="61" customFormat="1" ht="15" customHeight="1">
      <c r="B39" s="213"/>
      <c r="C39" s="214"/>
      <c r="D39" s="214" t="s">
        <v>177</v>
      </c>
      <c r="E39" s="214"/>
      <c r="F39" s="214"/>
      <c r="G39" s="214"/>
      <c r="H39" s="214"/>
      <c r="I39" s="214"/>
      <c r="J39" s="214"/>
      <c r="K39" s="215"/>
    </row>
    <row r="40" spans="2:13" s="61" customFormat="1" ht="15" customHeight="1">
      <c r="B40" s="213"/>
      <c r="C40" s="214"/>
      <c r="D40" s="214" t="s">
        <v>175</v>
      </c>
      <c r="E40" s="214"/>
      <c r="F40" s="214"/>
      <c r="G40" s="214"/>
      <c r="H40" s="214"/>
      <c r="I40" s="214"/>
      <c r="J40" s="214"/>
      <c r="K40" s="215"/>
    </row>
    <row r="41" spans="2:13" s="61" customFormat="1" ht="15" customHeight="1">
      <c r="B41" s="213"/>
      <c r="C41" s="214"/>
      <c r="D41" s="214" t="s">
        <v>178</v>
      </c>
      <c r="E41" s="214"/>
      <c r="F41" s="214"/>
      <c r="G41" s="214"/>
      <c r="H41" s="214"/>
      <c r="I41" s="214"/>
      <c r="J41" s="214"/>
      <c r="K41" s="215"/>
      <c r="M41" s="96"/>
    </row>
    <row r="42" spans="2:13" s="61" customFormat="1" ht="15" customHeight="1">
      <c r="B42" s="213"/>
      <c r="C42" s="214"/>
      <c r="D42" s="214"/>
      <c r="E42" s="214"/>
      <c r="F42" s="214"/>
      <c r="G42" s="214"/>
      <c r="H42" s="214"/>
      <c r="I42" s="214"/>
      <c r="J42" s="214"/>
      <c r="K42" s="215"/>
      <c r="M42" s="96"/>
    </row>
    <row r="43" spans="2:13" s="61" customFormat="1" ht="15" customHeight="1">
      <c r="B43" s="213"/>
      <c r="C43" s="214"/>
      <c r="D43" s="216" t="s">
        <v>137</v>
      </c>
      <c r="E43" s="214"/>
      <c r="F43" s="214"/>
      <c r="G43" s="214"/>
      <c r="H43" s="214"/>
      <c r="I43" s="214"/>
      <c r="J43" s="214"/>
      <c r="K43" s="215"/>
      <c r="M43" s="96"/>
    </row>
    <row r="44" spans="2:13" s="61" customFormat="1" ht="15" customHeight="1">
      <c r="B44" s="213"/>
      <c r="C44" s="214"/>
      <c r="D44" s="214" t="s">
        <v>138</v>
      </c>
      <c r="E44" s="214"/>
      <c r="F44" s="214"/>
      <c r="G44" s="214"/>
      <c r="H44" s="214"/>
      <c r="I44" s="214"/>
      <c r="J44" s="214"/>
      <c r="K44" s="215"/>
      <c r="M44" s="96"/>
    </row>
    <row r="45" spans="2:13" s="61" customFormat="1" ht="15" customHeight="1">
      <c r="B45" s="213"/>
      <c r="C45" s="214"/>
      <c r="D45" s="217" t="s">
        <v>143</v>
      </c>
      <c r="E45" s="214"/>
      <c r="F45" s="214"/>
      <c r="G45" s="214"/>
      <c r="H45" s="214"/>
      <c r="I45" s="214"/>
      <c r="J45" s="214"/>
      <c r="K45" s="215"/>
      <c r="M45" s="96"/>
    </row>
    <row r="46" spans="2:13" s="61" customFormat="1" ht="15" customHeight="1">
      <c r="B46" s="213"/>
      <c r="C46" s="214"/>
      <c r="D46" s="218" t="s">
        <v>145</v>
      </c>
      <c r="E46" s="214"/>
      <c r="F46" s="214"/>
      <c r="G46" s="214"/>
      <c r="H46" s="214"/>
      <c r="I46" s="214"/>
      <c r="J46" s="214"/>
      <c r="K46" s="215"/>
      <c r="M46" s="96"/>
    </row>
    <row r="47" spans="2:13" s="61" customFormat="1" ht="15" customHeight="1">
      <c r="B47" s="213"/>
      <c r="C47" s="214"/>
      <c r="D47" s="214" t="s">
        <v>146</v>
      </c>
      <c r="E47" s="214"/>
      <c r="F47" s="214"/>
      <c r="G47" s="214"/>
      <c r="H47" s="214"/>
      <c r="I47" s="214"/>
      <c r="J47" s="214"/>
      <c r="K47" s="215"/>
      <c r="M47" s="96"/>
    </row>
    <row r="48" spans="2:13" s="61" customFormat="1" ht="15" customHeight="1">
      <c r="B48" s="213"/>
      <c r="C48" s="214"/>
      <c r="D48" s="214" t="s">
        <v>144</v>
      </c>
      <c r="E48" s="214"/>
      <c r="F48" s="214"/>
      <c r="G48" s="214"/>
      <c r="H48" s="214"/>
      <c r="I48" s="214"/>
      <c r="J48" s="214"/>
      <c r="K48" s="215"/>
      <c r="M48" s="96"/>
    </row>
    <row r="49" spans="2:11" s="61" customFormat="1" ht="15" customHeight="1">
      <c r="B49" s="213"/>
      <c r="C49" s="214"/>
      <c r="D49" s="219"/>
      <c r="E49" s="214"/>
      <c r="F49" s="214"/>
      <c r="G49" s="214"/>
      <c r="H49" s="214"/>
      <c r="I49" s="214"/>
      <c r="J49" s="214"/>
      <c r="K49" s="215"/>
    </row>
    <row r="50" spans="2:11" s="61" customFormat="1" ht="15" customHeight="1">
      <c r="B50" s="213"/>
      <c r="C50" s="214"/>
      <c r="D50" s="220" t="s">
        <v>142</v>
      </c>
      <c r="E50" s="214"/>
      <c r="F50" s="214"/>
      <c r="G50" s="214"/>
      <c r="H50" s="214"/>
      <c r="I50" s="214"/>
      <c r="J50" s="214"/>
      <c r="K50" s="215"/>
    </row>
    <row r="51" spans="2:11" s="61" customFormat="1" ht="15" customHeight="1">
      <c r="B51" s="213"/>
      <c r="C51" s="214"/>
      <c r="D51" s="214" t="s">
        <v>139</v>
      </c>
      <c r="E51" s="214"/>
      <c r="F51" s="214"/>
      <c r="G51" s="214"/>
      <c r="H51" s="214"/>
      <c r="I51" s="214"/>
      <c r="J51" s="214"/>
      <c r="K51" s="215"/>
    </row>
    <row r="52" spans="2:11" s="61" customFormat="1" ht="15" customHeight="1">
      <c r="B52" s="213"/>
      <c r="C52" s="214"/>
      <c r="D52" s="214" t="s">
        <v>140</v>
      </c>
      <c r="E52" s="214"/>
      <c r="F52" s="214"/>
      <c r="G52" s="214"/>
      <c r="H52" s="214"/>
      <c r="I52" s="214"/>
      <c r="J52" s="214"/>
      <c r="K52" s="215"/>
    </row>
    <row r="53" spans="2:11" s="61" customFormat="1" ht="15" customHeight="1">
      <c r="B53" s="213"/>
      <c r="C53" s="214"/>
      <c r="D53" s="214" t="s">
        <v>141</v>
      </c>
      <c r="E53" s="214"/>
      <c r="F53" s="214"/>
      <c r="G53" s="214"/>
      <c r="H53" s="214"/>
      <c r="I53" s="214"/>
      <c r="J53" s="214"/>
      <c r="K53" s="215"/>
    </row>
    <row r="54" spans="2:11" s="61" customFormat="1" ht="15" customHeight="1">
      <c r="B54" s="213"/>
      <c r="C54" s="214"/>
      <c r="D54" s="219"/>
      <c r="E54" s="214"/>
      <c r="F54" s="214"/>
      <c r="G54" s="214"/>
      <c r="H54" s="214"/>
      <c r="I54" s="214"/>
      <c r="J54" s="214"/>
      <c r="K54" s="215"/>
    </row>
    <row r="55" spans="2:11" s="61" customFormat="1" ht="15" customHeight="1">
      <c r="B55" s="213"/>
      <c r="C55" s="266" t="s">
        <v>243</v>
      </c>
      <c r="D55" s="267"/>
      <c r="E55" s="267"/>
      <c r="F55" s="267"/>
      <c r="G55" s="214"/>
      <c r="H55" s="214"/>
      <c r="I55" s="214"/>
      <c r="J55" s="214"/>
      <c r="K55" s="215"/>
    </row>
    <row r="56" spans="2:11" s="61" customFormat="1" ht="15" customHeight="1">
      <c r="B56" s="213"/>
      <c r="C56" s="214"/>
      <c r="D56" s="214" t="s">
        <v>210</v>
      </c>
      <c r="E56" s="214"/>
      <c r="F56" s="214"/>
      <c r="G56" s="214"/>
      <c r="H56" s="214"/>
      <c r="I56" s="214"/>
      <c r="J56" s="214"/>
      <c r="K56" s="215"/>
    </row>
    <row r="57" spans="2:11" s="61" customFormat="1" ht="15" customHeight="1">
      <c r="B57" s="213"/>
      <c r="C57" s="214"/>
      <c r="D57" s="214" t="s">
        <v>197</v>
      </c>
      <c r="E57" s="214"/>
      <c r="F57" s="214"/>
      <c r="G57" s="214"/>
      <c r="H57" s="214"/>
      <c r="I57" s="214"/>
      <c r="J57" s="214"/>
      <c r="K57" s="215"/>
    </row>
    <row r="58" spans="2:11" s="61" customFormat="1" ht="15" customHeight="1">
      <c r="B58" s="213"/>
      <c r="C58" s="214"/>
      <c r="D58" s="214"/>
      <c r="E58" s="214"/>
      <c r="F58" s="214"/>
      <c r="G58" s="214"/>
      <c r="H58" s="214"/>
      <c r="I58" s="214"/>
      <c r="J58" s="214"/>
      <c r="K58" s="215"/>
    </row>
    <row r="59" spans="2:11" s="61" customFormat="1" ht="15" customHeight="1">
      <c r="B59" s="213"/>
      <c r="C59" s="214"/>
      <c r="D59" s="214" t="s">
        <v>211</v>
      </c>
      <c r="E59" s="214"/>
      <c r="F59" s="214"/>
      <c r="G59" s="214"/>
      <c r="H59" s="214"/>
      <c r="I59" s="214"/>
      <c r="J59" s="214"/>
      <c r="K59" s="215"/>
    </row>
    <row r="60" spans="2:11" s="61" customFormat="1" ht="15" customHeight="1">
      <c r="B60" s="213"/>
      <c r="C60" s="214"/>
      <c r="D60" s="214" t="s">
        <v>179</v>
      </c>
      <c r="E60" s="214"/>
      <c r="F60" s="214"/>
      <c r="G60" s="214"/>
      <c r="H60" s="214"/>
      <c r="I60" s="214"/>
      <c r="J60" s="214"/>
      <c r="K60" s="215"/>
    </row>
    <row r="61" spans="2:11" s="61" customFormat="1" ht="15" customHeight="1">
      <c r="B61" s="213"/>
      <c r="C61" s="214"/>
      <c r="D61" s="214" t="s">
        <v>185</v>
      </c>
      <c r="E61" s="214"/>
      <c r="F61" s="214"/>
      <c r="G61" s="214"/>
      <c r="H61" s="214"/>
      <c r="I61" s="214"/>
      <c r="J61" s="214"/>
      <c r="K61" s="215"/>
    </row>
    <row r="62" spans="2:11" s="61" customFormat="1" ht="15" customHeight="1">
      <c r="B62" s="213"/>
      <c r="C62" s="214"/>
      <c r="D62" s="214" t="s">
        <v>180</v>
      </c>
      <c r="E62" s="214"/>
      <c r="F62" s="214"/>
      <c r="G62" s="214"/>
      <c r="H62" s="214"/>
      <c r="I62" s="214"/>
      <c r="J62" s="214"/>
      <c r="K62" s="215"/>
    </row>
    <row r="63" spans="2:11" s="61" customFormat="1" ht="15" customHeight="1">
      <c r="B63" s="213"/>
      <c r="C63" s="214"/>
      <c r="D63" s="214" t="s">
        <v>198</v>
      </c>
      <c r="E63" s="214"/>
      <c r="F63" s="214"/>
      <c r="G63" s="214"/>
      <c r="H63" s="214"/>
      <c r="I63" s="214"/>
      <c r="J63" s="214"/>
      <c r="K63" s="215"/>
    </row>
    <row r="64" spans="2:11" s="61" customFormat="1" ht="15" customHeight="1">
      <c r="B64" s="213"/>
      <c r="C64" s="214"/>
      <c r="D64" s="214" t="s">
        <v>181</v>
      </c>
      <c r="E64" s="214"/>
      <c r="F64" s="214"/>
      <c r="G64" s="214"/>
      <c r="H64" s="214"/>
      <c r="I64" s="214"/>
      <c r="J64" s="214"/>
      <c r="K64" s="215"/>
    </row>
    <row r="65" spans="2:13" s="61" customFormat="1" ht="15" customHeight="1">
      <c r="B65" s="213"/>
      <c r="C65" s="214"/>
      <c r="D65" s="214" t="s">
        <v>258</v>
      </c>
      <c r="E65" s="214"/>
      <c r="F65" s="214"/>
      <c r="G65" s="214"/>
      <c r="H65" s="214"/>
      <c r="I65" s="214"/>
      <c r="J65" s="214"/>
      <c r="K65" s="215"/>
    </row>
    <row r="66" spans="2:13" s="61" customFormat="1" ht="15" customHeight="1">
      <c r="B66" s="213"/>
      <c r="C66" s="214"/>
      <c r="D66" s="214" t="s">
        <v>199</v>
      </c>
      <c r="E66" s="214"/>
      <c r="F66" s="214"/>
      <c r="G66" s="214"/>
      <c r="H66" s="214"/>
      <c r="I66" s="214"/>
      <c r="J66" s="214"/>
      <c r="K66" s="215"/>
    </row>
    <row r="67" spans="2:13" s="61" customFormat="1" ht="15" customHeight="1">
      <c r="B67" s="213"/>
      <c r="C67" s="214"/>
      <c r="D67" s="214"/>
      <c r="E67" s="214"/>
      <c r="F67" s="214"/>
      <c r="G67" s="214"/>
      <c r="H67" s="214"/>
      <c r="I67" s="214"/>
      <c r="J67" s="214"/>
      <c r="K67" s="215"/>
    </row>
    <row r="68" spans="2:13" s="61" customFormat="1" ht="15" customHeight="1">
      <c r="B68" s="213"/>
      <c r="C68" s="266" t="s">
        <v>244</v>
      </c>
      <c r="D68" s="267"/>
      <c r="E68" s="267"/>
      <c r="F68" s="267"/>
      <c r="G68" s="214"/>
      <c r="H68" s="214"/>
      <c r="I68" s="214"/>
      <c r="J68" s="214"/>
      <c r="K68" s="215"/>
      <c r="M68" s="137"/>
    </row>
    <row r="69" spans="2:13" s="61" customFormat="1" ht="15" customHeight="1">
      <c r="B69" s="213"/>
      <c r="C69" s="214"/>
      <c r="D69" s="214" t="s">
        <v>251</v>
      </c>
      <c r="E69" s="214"/>
      <c r="F69" s="214"/>
      <c r="G69" s="214"/>
      <c r="H69" s="214"/>
      <c r="I69" s="214"/>
      <c r="J69" s="214"/>
      <c r="K69" s="215"/>
    </row>
    <row r="70" spans="2:13" s="61" customFormat="1" ht="15" customHeight="1">
      <c r="B70" s="213"/>
      <c r="C70" s="214"/>
      <c r="D70" s="214" t="s">
        <v>182</v>
      </c>
      <c r="E70" s="214"/>
      <c r="F70" s="214"/>
      <c r="G70" s="214"/>
      <c r="H70" s="214"/>
      <c r="I70" s="214"/>
      <c r="J70" s="214"/>
      <c r="K70" s="215"/>
      <c r="M70" s="138"/>
    </row>
    <row r="71" spans="2:13" s="61" customFormat="1" ht="15" customHeight="1">
      <c r="B71" s="213"/>
      <c r="C71" s="214"/>
      <c r="D71" s="214" t="s">
        <v>185</v>
      </c>
      <c r="E71" s="214"/>
      <c r="F71" s="214"/>
      <c r="G71" s="214"/>
      <c r="H71" s="214"/>
      <c r="I71" s="214"/>
      <c r="J71" s="214"/>
      <c r="K71" s="215"/>
    </row>
    <row r="72" spans="2:13" s="61" customFormat="1" ht="15" customHeight="1">
      <c r="B72" s="213"/>
      <c r="C72" s="214"/>
      <c r="D72" s="214" t="s">
        <v>200</v>
      </c>
      <c r="E72" s="214"/>
      <c r="F72" s="214"/>
      <c r="G72" s="214"/>
      <c r="H72" s="214"/>
      <c r="I72" s="214"/>
      <c r="J72" s="214"/>
      <c r="K72" s="215"/>
    </row>
    <row r="73" spans="2:13" s="61" customFormat="1" ht="15" customHeight="1">
      <c r="B73" s="213"/>
      <c r="C73" s="214"/>
      <c r="D73" s="214" t="s">
        <v>201</v>
      </c>
      <c r="E73" s="214"/>
      <c r="F73" s="214"/>
      <c r="G73" s="214"/>
      <c r="H73" s="214"/>
      <c r="I73" s="214"/>
      <c r="J73" s="214"/>
      <c r="K73" s="215"/>
    </row>
    <row r="74" spans="2:13" s="61" customFormat="1" ht="15" customHeight="1">
      <c r="B74" s="213"/>
      <c r="C74" s="214"/>
      <c r="D74" s="214" t="s">
        <v>183</v>
      </c>
      <c r="E74" s="214"/>
      <c r="F74" s="214"/>
      <c r="G74" s="214"/>
      <c r="H74" s="214"/>
      <c r="I74" s="214"/>
      <c r="J74" s="214"/>
      <c r="K74" s="215"/>
    </row>
    <row r="75" spans="2:13" s="61" customFormat="1" ht="15" customHeight="1">
      <c r="B75" s="213"/>
      <c r="C75" s="214"/>
      <c r="D75" s="214" t="s">
        <v>184</v>
      </c>
      <c r="E75" s="214"/>
      <c r="F75" s="214"/>
      <c r="G75" s="214"/>
      <c r="H75" s="214"/>
      <c r="I75" s="214"/>
      <c r="J75" s="214"/>
      <c r="K75" s="215"/>
    </row>
    <row r="76" spans="2:13" s="61" customFormat="1" ht="15" customHeight="1">
      <c r="B76" s="213"/>
      <c r="C76" s="214"/>
      <c r="D76" s="214" t="s">
        <v>202</v>
      </c>
      <c r="E76" s="214"/>
      <c r="F76" s="214"/>
      <c r="G76" s="214"/>
      <c r="H76" s="214"/>
      <c r="I76" s="214"/>
      <c r="J76" s="214"/>
      <c r="K76" s="215"/>
      <c r="M76" s="139"/>
    </row>
    <row r="77" spans="2:13" s="61" customFormat="1" ht="15" customHeight="1">
      <c r="B77" s="213"/>
      <c r="C77" s="214"/>
      <c r="D77" s="214"/>
      <c r="E77" s="214"/>
      <c r="F77" s="214"/>
      <c r="G77" s="214"/>
      <c r="H77" s="214"/>
      <c r="I77" s="214"/>
      <c r="J77" s="214"/>
      <c r="K77" s="215"/>
    </row>
    <row r="78" spans="2:13" s="61" customFormat="1" ht="15" customHeight="1">
      <c r="B78" s="213"/>
      <c r="C78" s="266" t="s">
        <v>245</v>
      </c>
      <c r="D78" s="267"/>
      <c r="E78" s="267"/>
      <c r="F78" s="267"/>
      <c r="G78" s="214"/>
      <c r="H78" s="214"/>
      <c r="I78" s="214"/>
      <c r="J78" s="214"/>
      <c r="K78" s="215"/>
    </row>
    <row r="79" spans="2:13" s="61" customFormat="1" ht="15" customHeight="1">
      <c r="B79" s="213"/>
      <c r="C79" s="214"/>
      <c r="D79" s="214" t="s">
        <v>252</v>
      </c>
      <c r="E79" s="214"/>
      <c r="F79" s="214"/>
      <c r="G79" s="214"/>
      <c r="H79" s="214"/>
      <c r="I79" s="214"/>
      <c r="J79" s="214"/>
      <c r="K79" s="215"/>
    </row>
    <row r="80" spans="2:13" s="61" customFormat="1" ht="15" customHeight="1">
      <c r="B80" s="213"/>
      <c r="C80" s="214"/>
      <c r="D80" s="214" t="s">
        <v>185</v>
      </c>
      <c r="E80" s="214"/>
      <c r="F80" s="214"/>
      <c r="G80" s="214"/>
      <c r="H80" s="214"/>
      <c r="I80" s="214"/>
      <c r="J80" s="214"/>
      <c r="K80" s="215"/>
    </row>
    <row r="81" spans="2:11" s="61" customFormat="1" ht="15" customHeight="1">
      <c r="B81" s="213"/>
      <c r="C81" s="214"/>
      <c r="D81" s="214" t="s">
        <v>104</v>
      </c>
      <c r="E81" s="214"/>
      <c r="F81" s="214"/>
      <c r="G81" s="214"/>
      <c r="H81" s="214"/>
      <c r="I81" s="214"/>
      <c r="J81" s="214"/>
      <c r="K81" s="215"/>
    </row>
    <row r="82" spans="2:11" s="61" customFormat="1" ht="15" customHeight="1">
      <c r="B82" s="213"/>
      <c r="C82" s="214"/>
      <c r="D82" s="214" t="s">
        <v>105</v>
      </c>
      <c r="E82" s="214"/>
      <c r="F82" s="214"/>
      <c r="G82" s="214"/>
      <c r="H82" s="214"/>
      <c r="I82" s="214"/>
      <c r="J82" s="214"/>
      <c r="K82" s="215"/>
    </row>
    <row r="83" spans="2:11" s="61" customFormat="1" ht="15" customHeight="1">
      <c r="B83" s="213"/>
      <c r="C83" s="214"/>
      <c r="D83" s="214" t="s">
        <v>106</v>
      </c>
      <c r="E83" s="214"/>
      <c r="F83" s="214"/>
      <c r="G83" s="214"/>
      <c r="H83" s="214"/>
      <c r="I83" s="214"/>
      <c r="J83" s="214"/>
      <c r="K83" s="215"/>
    </row>
    <row r="84" spans="2:11" s="61" customFormat="1" ht="15" customHeight="1">
      <c r="B84" s="213"/>
      <c r="C84" s="214"/>
      <c r="D84" s="214" t="s">
        <v>125</v>
      </c>
      <c r="E84" s="214"/>
      <c r="F84" s="214"/>
      <c r="G84" s="214"/>
      <c r="H84" s="214"/>
      <c r="I84" s="214"/>
      <c r="J84" s="214"/>
      <c r="K84" s="215"/>
    </row>
    <row r="85" spans="2:11" s="61" customFormat="1" ht="15" customHeight="1">
      <c r="B85" s="213"/>
      <c r="C85" s="214" t="s">
        <v>65</v>
      </c>
      <c r="D85" s="214" t="s">
        <v>186</v>
      </c>
      <c r="E85" s="214"/>
      <c r="F85" s="214"/>
      <c r="G85" s="214"/>
      <c r="H85" s="214"/>
      <c r="I85" s="214"/>
      <c r="J85" s="214"/>
      <c r="K85" s="215"/>
    </row>
    <row r="86" spans="2:11" s="61" customFormat="1" ht="15" customHeight="1">
      <c r="B86" s="213"/>
      <c r="C86" s="214"/>
      <c r="D86" s="214"/>
      <c r="E86" s="214"/>
      <c r="F86" s="214"/>
      <c r="G86" s="214"/>
      <c r="H86" s="214"/>
      <c r="I86" s="214"/>
      <c r="J86" s="214"/>
      <c r="K86" s="215"/>
    </row>
    <row r="87" spans="2:11" s="61" customFormat="1" ht="15" customHeight="1">
      <c r="B87" s="213"/>
      <c r="C87" s="266" t="s">
        <v>246</v>
      </c>
      <c r="D87" s="267"/>
      <c r="E87" s="267"/>
      <c r="F87" s="214"/>
      <c r="G87" s="214"/>
      <c r="H87" s="214"/>
      <c r="I87" s="214"/>
      <c r="J87" s="214"/>
      <c r="K87" s="215"/>
    </row>
    <row r="88" spans="2:11" s="61" customFormat="1" ht="15" customHeight="1">
      <c r="B88" s="213"/>
      <c r="C88" s="214" t="s">
        <v>65</v>
      </c>
      <c r="D88" s="214" t="s">
        <v>254</v>
      </c>
      <c r="E88" s="214"/>
      <c r="F88" s="214"/>
      <c r="G88" s="214"/>
      <c r="H88" s="214"/>
      <c r="I88" s="214"/>
      <c r="J88" s="214"/>
      <c r="K88" s="215"/>
    </row>
    <row r="89" spans="2:11" s="61" customFormat="1" ht="15" customHeight="1">
      <c r="B89" s="213"/>
      <c r="C89" s="214"/>
      <c r="D89" s="214"/>
      <c r="E89" s="214"/>
      <c r="F89" s="214"/>
      <c r="G89" s="214"/>
      <c r="H89" s="214"/>
      <c r="I89" s="214"/>
      <c r="J89" s="214"/>
      <c r="K89" s="215"/>
    </row>
    <row r="90" spans="2:11" s="61" customFormat="1" ht="15" customHeight="1">
      <c r="B90" s="213"/>
      <c r="C90" s="266" t="s">
        <v>247</v>
      </c>
      <c r="D90" s="267"/>
      <c r="E90" s="267"/>
      <c r="F90" s="214"/>
      <c r="G90" s="214"/>
      <c r="H90" s="214"/>
      <c r="I90" s="214"/>
      <c r="J90" s="214"/>
      <c r="K90" s="215"/>
    </row>
    <row r="91" spans="2:11" s="61" customFormat="1" ht="15" customHeight="1">
      <c r="B91" s="213"/>
      <c r="C91" s="214"/>
      <c r="D91" s="214" t="s">
        <v>255</v>
      </c>
      <c r="E91" s="214"/>
      <c r="F91" s="214"/>
      <c r="G91" s="214"/>
      <c r="H91" s="214"/>
      <c r="I91" s="214"/>
      <c r="J91" s="214"/>
      <c r="K91" s="215"/>
    </row>
    <row r="92" spans="2:11" s="61" customFormat="1" ht="15" customHeight="1">
      <c r="B92" s="213"/>
      <c r="C92" s="214"/>
      <c r="D92" s="214" t="s">
        <v>109</v>
      </c>
      <c r="E92" s="214"/>
      <c r="F92" s="214"/>
      <c r="G92" s="214"/>
      <c r="H92" s="214"/>
      <c r="I92" s="214"/>
      <c r="J92" s="214"/>
      <c r="K92" s="215"/>
    </row>
    <row r="93" spans="2:11" s="61" customFormat="1" ht="15" customHeight="1">
      <c r="B93" s="213"/>
      <c r="C93" s="214"/>
      <c r="D93" s="214"/>
      <c r="E93" s="214"/>
      <c r="F93" s="214"/>
      <c r="G93" s="214"/>
      <c r="H93" s="214"/>
      <c r="I93" s="214"/>
      <c r="J93" s="214"/>
      <c r="K93" s="215"/>
    </row>
    <row r="94" spans="2:11" s="61" customFormat="1" ht="15" customHeight="1">
      <c r="B94" s="213"/>
      <c r="C94" s="266" t="s">
        <v>248</v>
      </c>
      <c r="D94" s="267"/>
      <c r="E94" s="267"/>
      <c r="F94" s="267"/>
      <c r="G94" s="214"/>
      <c r="H94" s="214"/>
      <c r="I94" s="214"/>
      <c r="J94" s="214"/>
      <c r="K94" s="215"/>
    </row>
    <row r="95" spans="2:11" s="61" customFormat="1" ht="15" customHeight="1">
      <c r="B95" s="213"/>
      <c r="C95" s="214"/>
      <c r="D95" s="214" t="s">
        <v>83</v>
      </c>
      <c r="E95" s="214"/>
      <c r="F95" s="214"/>
      <c r="G95" s="214"/>
      <c r="H95" s="214"/>
      <c r="I95" s="214"/>
      <c r="J95" s="214"/>
      <c r="K95" s="215"/>
    </row>
    <row r="96" spans="2:11" s="61" customFormat="1" ht="15" customHeight="1">
      <c r="B96" s="213"/>
      <c r="C96" s="214" t="s">
        <v>65</v>
      </c>
      <c r="D96" s="214" t="s">
        <v>84</v>
      </c>
      <c r="E96" s="214"/>
      <c r="F96" s="214"/>
      <c r="G96" s="214"/>
      <c r="H96" s="214"/>
      <c r="I96" s="214"/>
      <c r="J96" s="214"/>
      <c r="K96" s="215"/>
    </row>
    <row r="97" spans="2:11" s="61" customFormat="1" ht="15" customHeight="1">
      <c r="B97" s="213"/>
      <c r="C97" s="214"/>
      <c r="D97" s="214"/>
      <c r="E97" s="214"/>
      <c r="F97" s="214"/>
      <c r="G97" s="214"/>
      <c r="H97" s="214"/>
      <c r="I97" s="214"/>
      <c r="J97" s="214"/>
      <c r="K97" s="215"/>
    </row>
    <row r="98" spans="2:11" s="61" customFormat="1" ht="15" customHeight="1">
      <c r="B98" s="213"/>
      <c r="C98" s="266" t="s">
        <v>249</v>
      </c>
      <c r="D98" s="267"/>
      <c r="E98" s="267"/>
      <c r="F98" s="267"/>
      <c r="G98" s="214"/>
      <c r="H98" s="214"/>
      <c r="I98" s="214"/>
      <c r="J98" s="214"/>
      <c r="K98" s="215"/>
    </row>
    <row r="99" spans="2:11" s="61" customFormat="1" ht="15" customHeight="1">
      <c r="B99" s="213"/>
      <c r="C99" s="214" t="s">
        <v>65</v>
      </c>
      <c r="D99" s="214" t="s">
        <v>261</v>
      </c>
      <c r="E99" s="214"/>
      <c r="F99" s="214"/>
      <c r="G99" s="214"/>
      <c r="H99" s="214"/>
      <c r="I99" s="214"/>
      <c r="J99" s="214"/>
      <c r="K99" s="215"/>
    </row>
    <row r="100" spans="2:11" s="61" customFormat="1" ht="15" customHeight="1">
      <c r="B100" s="213"/>
      <c r="C100" s="214"/>
      <c r="D100" s="214"/>
      <c r="E100" s="214"/>
      <c r="F100" s="214"/>
      <c r="G100" s="214"/>
      <c r="H100" s="214"/>
      <c r="I100" s="214"/>
      <c r="J100" s="214"/>
      <c r="K100" s="215"/>
    </row>
    <row r="101" spans="2:11" s="61" customFormat="1" ht="15" customHeight="1">
      <c r="B101" s="206"/>
      <c r="C101" s="266" t="s">
        <v>250</v>
      </c>
      <c r="D101" s="267"/>
      <c r="E101" s="267"/>
      <c r="F101" s="214"/>
      <c r="G101" s="214"/>
      <c r="H101" s="214"/>
      <c r="I101" s="214"/>
      <c r="J101" s="214"/>
      <c r="K101" s="210"/>
    </row>
    <row r="102" spans="2:11" ht="15" customHeight="1">
      <c r="B102" s="213"/>
      <c r="C102" s="214"/>
      <c r="D102" s="214" t="s">
        <v>66</v>
      </c>
      <c r="E102" s="214"/>
      <c r="F102" s="214"/>
      <c r="G102" s="214"/>
      <c r="H102" s="214"/>
      <c r="I102" s="214"/>
      <c r="J102" s="214"/>
      <c r="K102" s="215"/>
    </row>
    <row r="103" spans="2:11" ht="15" customHeight="1">
      <c r="B103" s="213"/>
      <c r="C103" s="214"/>
      <c r="D103" s="214"/>
      <c r="E103" s="214"/>
      <c r="F103" s="214"/>
      <c r="G103" s="214"/>
      <c r="H103" s="214"/>
      <c r="I103" s="214"/>
      <c r="J103" s="214"/>
      <c r="K103" s="215"/>
    </row>
    <row r="104" spans="2:11" ht="15" customHeight="1" thickBot="1">
      <c r="B104" s="221"/>
      <c r="C104" s="222"/>
      <c r="D104" s="223"/>
      <c r="E104" s="223"/>
      <c r="F104" s="223"/>
      <c r="G104" s="223"/>
      <c r="H104" s="223"/>
      <c r="I104" s="223"/>
      <c r="J104" s="223"/>
      <c r="K104" s="224"/>
    </row>
    <row r="105" spans="2:11" ht="15" customHeight="1"/>
    <row r="106" spans="2:11" ht="15" customHeight="1"/>
    <row r="107" spans="2:11" ht="15" customHeight="1"/>
    <row r="108" spans="2:11" ht="15" customHeight="1"/>
    <row r="109" spans="2:11" ht="15" customHeight="1"/>
    <row r="110" spans="2:11" ht="15" customHeight="1"/>
    <row r="111" spans="2:11" ht="15" customHeight="1"/>
    <row r="112" spans="2:11"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sheetData>
  <sheetProtection sheet="1" objects="1" scenarios="1"/>
  <phoneticPr fontId="4"/>
  <printOptions horizontalCentered="1"/>
  <pageMargins left="0.59055118110236227" right="0.59055118110236227" top="0.98425196850393704" bottom="0.98425196850393704" header="0.51181102362204722" footer="0.51181102362204722"/>
  <pageSetup paperSize="9" scale="87" orientation="portrait" r:id="rId1"/>
  <headerFooter alignWithMargins="0">
    <oddFooter>&amp;C&amp;P</oddFooter>
  </headerFooter>
  <rowBreaks count="2" manualBreakCount="2">
    <brk id="68" min="1" max="10" man="1"/>
    <brk id="101" min="1"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FFFF"/>
    <pageSetUpPr autoPageBreaks="0"/>
  </sheetPr>
  <dimension ref="B1:K39"/>
  <sheetViews>
    <sheetView showGridLines="0" zoomScaleNormal="100" workbookViewId="0">
      <pane ySplit="2" topLeftCell="A6" activePane="bottomLeft" state="frozen"/>
      <selection pane="bottomLeft" activeCell="J17" sqref="J17"/>
    </sheetView>
  </sheetViews>
  <sheetFormatPr defaultColWidth="9" defaultRowHeight="13.2"/>
  <cols>
    <col min="1" max="1" width="2.109375" style="5" customWidth="1"/>
    <col min="2" max="2" width="3.21875" style="5" customWidth="1"/>
    <col min="3" max="3" width="18.21875" style="5" customWidth="1"/>
    <col min="4" max="4" width="17.6640625" style="5" customWidth="1"/>
    <col min="5" max="5" width="13.88671875" style="5" customWidth="1"/>
    <col min="6" max="6" width="16.77734375" style="5" customWidth="1"/>
    <col min="7" max="8" width="17.88671875" style="5" customWidth="1"/>
    <col min="9" max="16384" width="9" style="5"/>
  </cols>
  <sheetData>
    <row r="1" spans="2:11" ht="18.75" customHeight="1"/>
    <row r="2" spans="2:11" ht="17.25" customHeight="1"/>
    <row r="3" spans="2:11" ht="16.2">
      <c r="B3" s="20" t="s">
        <v>206</v>
      </c>
    </row>
    <row r="5" spans="2:11" ht="17.25" customHeight="1">
      <c r="C5" s="54" t="s">
        <v>129</v>
      </c>
    </row>
    <row r="6" spans="2:11" ht="17.25" customHeight="1">
      <c r="C6" s="54"/>
    </row>
    <row r="7" spans="2:11" ht="21.6" customHeight="1" thickBot="1"/>
    <row r="8" spans="2:11" ht="21.6" customHeight="1" thickBot="1">
      <c r="C8" s="413" t="s">
        <v>205</v>
      </c>
      <c r="D8" s="280">
        <v>9</v>
      </c>
      <c r="E8" s="414"/>
      <c r="F8" s="414"/>
      <c r="G8" s="414"/>
      <c r="H8" s="414"/>
    </row>
    <row r="9" spans="2:11" ht="7.5" customHeight="1">
      <c r="C9" s="414"/>
      <c r="D9" s="414"/>
      <c r="E9" s="414"/>
      <c r="F9" s="414"/>
      <c r="G9" s="414"/>
      <c r="H9" s="414"/>
    </row>
    <row r="10" spans="2:11" ht="18" customHeight="1" thickBot="1">
      <c r="C10" s="415" t="s">
        <v>204</v>
      </c>
      <c r="D10" s="415" t="s">
        <v>97</v>
      </c>
      <c r="E10" s="415" t="s">
        <v>35</v>
      </c>
      <c r="F10" s="415" t="s">
        <v>10</v>
      </c>
      <c r="G10" s="416" t="s">
        <v>212</v>
      </c>
      <c r="H10" s="416"/>
    </row>
    <row r="11" spans="2:11" ht="18" customHeight="1" thickBot="1">
      <c r="C11" s="415"/>
      <c r="D11" s="417"/>
      <c r="E11" s="417"/>
      <c r="F11" s="415"/>
      <c r="G11" s="416"/>
      <c r="H11" s="416"/>
      <c r="J11" s="73" t="s">
        <v>67</v>
      </c>
      <c r="K11" s="74"/>
    </row>
    <row r="12" spans="2:11" ht="21.9" customHeight="1" thickBot="1">
      <c r="C12" s="418">
        <v>1</v>
      </c>
      <c r="D12" s="231">
        <v>2</v>
      </c>
      <c r="E12" s="229">
        <v>18</v>
      </c>
      <c r="F12" s="419" t="s">
        <v>25</v>
      </c>
      <c r="G12" s="306" t="s">
        <v>28</v>
      </c>
      <c r="H12" s="306" t="s">
        <v>24</v>
      </c>
      <c r="J12" s="75" t="s">
        <v>68</v>
      </c>
      <c r="K12" s="76"/>
    </row>
    <row r="13" spans="2:11" ht="21.9" customHeight="1">
      <c r="C13" s="418">
        <v>2</v>
      </c>
      <c r="D13" s="232">
        <v>2</v>
      </c>
      <c r="E13" s="420">
        <f t="shared" ref="E13:E23" si="0">IF($D$8&gt;=$C13,D12+E12,"")</f>
        <v>20</v>
      </c>
      <c r="F13" s="421"/>
      <c r="G13" s="306" t="s">
        <v>27</v>
      </c>
      <c r="H13" s="306" t="s">
        <v>23</v>
      </c>
    </row>
    <row r="14" spans="2:11" ht="21.9" customHeight="1">
      <c r="C14" s="418">
        <v>3</v>
      </c>
      <c r="D14" s="232">
        <v>3</v>
      </c>
      <c r="E14" s="422">
        <f t="shared" si="0"/>
        <v>22</v>
      </c>
      <c r="F14" s="421"/>
      <c r="G14" s="306" t="s">
        <v>26</v>
      </c>
      <c r="H14" s="306" t="s">
        <v>22</v>
      </c>
    </row>
    <row r="15" spans="2:11" ht="21.9" customHeight="1">
      <c r="C15" s="418">
        <v>4</v>
      </c>
      <c r="D15" s="232">
        <v>3</v>
      </c>
      <c r="E15" s="422">
        <f t="shared" si="0"/>
        <v>25</v>
      </c>
      <c r="F15" s="305"/>
      <c r="G15" s="306" t="s">
        <v>21</v>
      </c>
      <c r="H15" s="306" t="s">
        <v>18</v>
      </c>
    </row>
    <row r="16" spans="2:11" ht="21.9" customHeight="1">
      <c r="C16" s="278">
        <v>5</v>
      </c>
      <c r="D16" s="403">
        <v>4</v>
      </c>
      <c r="E16" s="230">
        <f t="shared" si="0"/>
        <v>28</v>
      </c>
      <c r="F16" s="404"/>
      <c r="G16" s="405" t="s">
        <v>20</v>
      </c>
      <c r="H16" s="405" t="s">
        <v>17</v>
      </c>
    </row>
    <row r="17" spans="2:8" ht="21.9" customHeight="1">
      <c r="C17" s="278">
        <v>6</v>
      </c>
      <c r="D17" s="403">
        <v>5</v>
      </c>
      <c r="E17" s="230">
        <f t="shared" si="0"/>
        <v>32</v>
      </c>
      <c r="F17" s="404"/>
      <c r="G17" s="405" t="s">
        <v>19</v>
      </c>
      <c r="H17" s="405" t="s">
        <v>16</v>
      </c>
    </row>
    <row r="18" spans="2:8" ht="21.9" customHeight="1">
      <c r="C18" s="278">
        <v>7</v>
      </c>
      <c r="D18" s="403">
        <v>5</v>
      </c>
      <c r="E18" s="230">
        <f t="shared" si="0"/>
        <v>37</v>
      </c>
      <c r="F18" s="404"/>
      <c r="G18" s="405" t="s">
        <v>15</v>
      </c>
      <c r="H18" s="405" t="s">
        <v>12</v>
      </c>
    </row>
    <row r="19" spans="2:8" ht="21.9" customHeight="1">
      <c r="C19" s="278">
        <v>8</v>
      </c>
      <c r="D19" s="403">
        <v>6</v>
      </c>
      <c r="E19" s="230">
        <f t="shared" si="0"/>
        <v>42</v>
      </c>
      <c r="F19" s="404"/>
      <c r="G19" s="405" t="s">
        <v>14</v>
      </c>
      <c r="H19" s="405" t="s">
        <v>88</v>
      </c>
    </row>
    <row r="20" spans="2:8" ht="21.9" customHeight="1">
      <c r="C20" s="278">
        <v>9</v>
      </c>
      <c r="D20" s="403"/>
      <c r="E20" s="230">
        <f t="shared" si="0"/>
        <v>48</v>
      </c>
      <c r="F20" s="404"/>
      <c r="G20" s="405" t="s">
        <v>13</v>
      </c>
      <c r="H20" s="405" t="s">
        <v>11</v>
      </c>
    </row>
    <row r="21" spans="2:8" ht="21.9" customHeight="1">
      <c r="C21" s="279">
        <v>10</v>
      </c>
      <c r="D21" s="403"/>
      <c r="E21" s="230" t="str">
        <f t="shared" si="0"/>
        <v/>
      </c>
      <c r="F21" s="406"/>
      <c r="G21" s="407"/>
      <c r="H21" s="407"/>
    </row>
    <row r="22" spans="2:8" ht="21.9" customHeight="1">
      <c r="C22" s="278">
        <v>11</v>
      </c>
      <c r="D22" s="403"/>
      <c r="E22" s="230" t="str">
        <f t="shared" si="0"/>
        <v/>
      </c>
      <c r="F22" s="408"/>
      <c r="G22" s="409"/>
      <c r="H22" s="409"/>
    </row>
    <row r="23" spans="2:8" ht="21.9" customHeight="1" thickBot="1">
      <c r="C23" s="278">
        <v>12</v>
      </c>
      <c r="D23" s="410"/>
      <c r="E23" s="230" t="str">
        <f t="shared" si="0"/>
        <v/>
      </c>
      <c r="F23" s="411"/>
      <c r="G23" s="412"/>
      <c r="H23" s="409"/>
    </row>
    <row r="24" spans="2:8" ht="15.75" customHeight="1">
      <c r="C24" s="5" t="s">
        <v>87</v>
      </c>
      <c r="F24" s="123"/>
      <c r="G24" s="123"/>
    </row>
    <row r="25" spans="2:8" ht="15.75" customHeight="1">
      <c r="F25" s="123"/>
      <c r="G25" s="123"/>
    </row>
    <row r="26" spans="2:8" ht="15.75" customHeight="1">
      <c r="F26" s="123"/>
      <c r="G26" s="123"/>
    </row>
    <row r="27" spans="2:8" ht="15.75" customHeight="1">
      <c r="F27" s="123"/>
      <c r="G27" s="123"/>
    </row>
    <row r="28" spans="2:8" ht="15.75" customHeight="1">
      <c r="F28" s="123"/>
      <c r="G28" s="123"/>
    </row>
    <row r="29" spans="2:8" ht="15.75" customHeight="1">
      <c r="F29" s="123"/>
      <c r="G29" s="123"/>
    </row>
    <row r="30" spans="2:8" ht="15.75" customHeight="1">
      <c r="B30" s="63"/>
      <c r="C30" s="63"/>
      <c r="D30" s="63"/>
      <c r="E30" s="63"/>
      <c r="F30" s="123"/>
      <c r="G30" s="123"/>
      <c r="H30" s="63"/>
    </row>
    <row r="31" spans="2:8" ht="15.75" customHeight="1">
      <c r="B31" s="63"/>
      <c r="C31" s="63"/>
      <c r="D31" s="63"/>
      <c r="E31" s="63"/>
      <c r="F31" s="123"/>
      <c r="G31" s="123"/>
      <c r="H31" s="63"/>
    </row>
    <row r="32" spans="2:8" ht="15.75" customHeight="1">
      <c r="B32" s="63"/>
      <c r="C32" s="63"/>
      <c r="D32" s="63"/>
      <c r="E32" s="63"/>
      <c r="F32" s="123"/>
      <c r="G32" s="123"/>
      <c r="H32" s="63"/>
    </row>
    <row r="33" spans="2:8" ht="15.75" customHeight="1">
      <c r="B33" s="63"/>
      <c r="C33" s="63"/>
      <c r="D33" s="63"/>
      <c r="E33" s="63"/>
      <c r="F33" s="122"/>
      <c r="G33" s="122"/>
      <c r="H33" s="63"/>
    </row>
    <row r="34" spans="2:8" ht="51.75" customHeight="1">
      <c r="B34" s="63"/>
      <c r="C34" s="63"/>
      <c r="D34" s="63"/>
      <c r="E34" s="63"/>
      <c r="F34" s="122"/>
      <c r="G34" s="122"/>
      <c r="H34" s="63"/>
    </row>
    <row r="35" spans="2:8" ht="15.75" customHeight="1">
      <c r="B35" s="69"/>
      <c r="C35" s="69"/>
      <c r="D35" s="69"/>
      <c r="E35" s="69"/>
      <c r="F35" s="122"/>
      <c r="G35" s="122"/>
      <c r="H35" s="69"/>
    </row>
    <row r="36" spans="2:8" ht="15.75" customHeight="1">
      <c r="F36" s="122"/>
      <c r="G36" s="122"/>
    </row>
    <row r="37" spans="2:8" ht="15.75" customHeight="1">
      <c r="F37" s="122"/>
      <c r="G37" s="122"/>
    </row>
    <row r="38" spans="2:8" ht="15.75" customHeight="1">
      <c r="F38" s="122"/>
      <c r="G38" s="122"/>
    </row>
    <row r="39" spans="2:8" ht="15.75" customHeight="1">
      <c r="F39" s="122"/>
      <c r="G39" s="122"/>
    </row>
  </sheetData>
  <sheetProtection algorithmName="SHA-512" hashValue="x4qzzFYwsCf5SsuPk49kPhTZuk8MwbVKF4Bp6VUP2hQ7ww7hYDsj/swKPjSAn8qtwbocNuh1XwttNSxHZlUCFA==" saltValue="PBj0JhRr40iZ36FNzatzsw==" spinCount="100000" sheet="1" objects="1" scenarios="1"/>
  <mergeCells count="5">
    <mergeCell ref="G10:H11"/>
    <mergeCell ref="D10:D11"/>
    <mergeCell ref="E10:E11"/>
    <mergeCell ref="F10:F11"/>
    <mergeCell ref="C10:C11"/>
  </mergeCells>
  <phoneticPr fontId="4"/>
  <printOptions horizontalCentered="1"/>
  <pageMargins left="0.78740157480314965" right="0.78740157480314965" top="0.98425196850393704" bottom="0.98425196850393704" header="0.51181102362204722" footer="0.51181102362204722"/>
  <pageSetup paperSize="9" scale="72" orientation="landscape" horizontalDpi="4294967293" r:id="rId1"/>
  <headerFooter alignWithMargins="0">
    <oddFooter>&amp;C&amp;P</oddFooter>
  </headerFooter>
  <rowBreaks count="1" manualBreakCount="1">
    <brk id="39" max="2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FF"/>
    <pageSetUpPr autoPageBreaks="0"/>
  </sheetPr>
  <dimension ref="B2:T44"/>
  <sheetViews>
    <sheetView showGridLines="0" zoomScaleNormal="100" workbookViewId="0">
      <pane ySplit="2" topLeftCell="A3" activePane="bottomLeft" state="frozen"/>
      <selection activeCell="G2" sqref="G2"/>
      <selection pane="bottomLeft" activeCell="G22" sqref="G22:M22"/>
    </sheetView>
  </sheetViews>
  <sheetFormatPr defaultColWidth="9" defaultRowHeight="13.2"/>
  <cols>
    <col min="1" max="1" width="1.88671875" style="5" customWidth="1"/>
    <col min="2" max="2" width="4.88671875" style="5" customWidth="1"/>
    <col min="3" max="3" width="26.109375" style="5" customWidth="1"/>
    <col min="4" max="4" width="13.6640625" style="5" customWidth="1"/>
    <col min="5" max="5" width="19.6640625" style="5" customWidth="1"/>
    <col min="6" max="6" width="3.44140625" style="5" customWidth="1"/>
    <col min="7" max="7" width="15.77734375" style="5" customWidth="1"/>
    <col min="8" max="13" width="9.33203125" style="5" customWidth="1"/>
    <col min="14" max="14" width="2.44140625" style="5" customWidth="1"/>
    <col min="15" max="15" width="2.109375" style="5" customWidth="1"/>
    <col min="16" max="20" width="11.6640625" style="5" customWidth="1"/>
    <col min="21" max="16384" width="9" style="5"/>
  </cols>
  <sheetData>
    <row r="2" spans="2:20" ht="19.5" customHeight="1">
      <c r="H2" s="3"/>
      <c r="I2" s="4"/>
    </row>
    <row r="3" spans="2:20" ht="16.8" thickBot="1">
      <c r="B3" s="20" t="s">
        <v>213</v>
      </c>
      <c r="D3" s="8"/>
      <c r="E3" s="8"/>
      <c r="F3" s="8"/>
      <c r="I3" s="72"/>
      <c r="M3" s="8"/>
      <c r="N3" s="8"/>
    </row>
    <row r="4" spans="2:20" ht="22.5" customHeight="1" thickBot="1">
      <c r="D4" s="8"/>
      <c r="E4" s="8"/>
      <c r="F4" s="8"/>
      <c r="G4" s="73" t="s">
        <v>67</v>
      </c>
      <c r="H4" s="74"/>
      <c r="I4" s="72"/>
      <c r="K4" s="98"/>
      <c r="M4" s="8"/>
      <c r="N4" s="8"/>
    </row>
    <row r="5" spans="2:20" ht="22.5" customHeight="1">
      <c r="C5" s="21"/>
      <c r="D5" s="8"/>
      <c r="E5" s="8"/>
      <c r="F5" s="8"/>
      <c r="G5" s="75" t="s">
        <v>68</v>
      </c>
      <c r="H5" s="76"/>
      <c r="I5" s="72"/>
      <c r="K5" s="98"/>
      <c r="M5" s="8"/>
      <c r="N5" s="8"/>
    </row>
    <row r="6" spans="2:20">
      <c r="D6" s="8"/>
      <c r="E6" s="8"/>
      <c r="F6" s="8"/>
      <c r="H6" s="71"/>
      <c r="I6" s="72"/>
      <c r="K6" s="98"/>
      <c r="M6" s="8"/>
      <c r="N6" s="8"/>
    </row>
    <row r="7" spans="2:20" ht="16.2">
      <c r="C7" s="20"/>
      <c r="D7" s="8"/>
      <c r="E7" s="8"/>
      <c r="F7" s="8"/>
      <c r="H7" s="71"/>
      <c r="I7" s="72"/>
      <c r="M7" s="8"/>
      <c r="N7" s="8"/>
    </row>
    <row r="8" spans="2:20" ht="16.2">
      <c r="C8" s="20"/>
      <c r="D8" s="8"/>
      <c r="E8" s="8"/>
      <c r="F8" s="8"/>
      <c r="H8" s="71"/>
      <c r="I8" s="72"/>
      <c r="J8" s="98"/>
      <c r="M8" s="8"/>
      <c r="N8" s="8"/>
    </row>
    <row r="9" spans="2:20" ht="19.2">
      <c r="C9" s="7"/>
      <c r="D9" s="8"/>
      <c r="E9" s="8"/>
      <c r="F9" s="8"/>
      <c r="M9" s="8"/>
      <c r="N9" s="8"/>
      <c r="P9" s="255" t="s">
        <v>216</v>
      </c>
    </row>
    <row r="10" spans="2:20" ht="14.4">
      <c r="C10" s="254" t="s">
        <v>214</v>
      </c>
      <c r="E10" s="8"/>
      <c r="F10" s="8"/>
      <c r="G10" s="254" t="s">
        <v>215</v>
      </c>
      <c r="J10" s="8"/>
      <c r="K10" s="8"/>
      <c r="Q10" s="8"/>
      <c r="R10" s="141" t="s">
        <v>189</v>
      </c>
      <c r="S10" s="8"/>
      <c r="T10" s="8"/>
    </row>
    <row r="11" spans="2:20" ht="9" customHeight="1" thickBot="1">
      <c r="C11" s="8"/>
      <c r="D11" s="8"/>
      <c r="E11" s="8"/>
      <c r="F11" s="8"/>
      <c r="G11" s="8"/>
      <c r="H11" s="8"/>
      <c r="I11" s="8"/>
      <c r="J11" s="8"/>
      <c r="K11" s="8"/>
      <c r="L11" s="8"/>
      <c r="P11" s="15"/>
      <c r="Q11" s="8"/>
      <c r="R11" s="8"/>
      <c r="S11" s="8"/>
      <c r="T11" s="8"/>
    </row>
    <row r="12" spans="2:20" ht="21.9" customHeight="1" thickBot="1">
      <c r="C12" s="239" t="s">
        <v>5</v>
      </c>
      <c r="D12" s="237" t="s">
        <v>32</v>
      </c>
      <c r="E12" s="237" t="s">
        <v>127</v>
      </c>
      <c r="F12" s="8"/>
      <c r="G12" s="240" t="s">
        <v>0</v>
      </c>
      <c r="H12" s="349" t="s">
        <v>9</v>
      </c>
      <c r="I12" s="350"/>
      <c r="J12" s="351"/>
      <c r="K12" s="351"/>
      <c r="L12" s="351"/>
      <c r="M12" s="352"/>
      <c r="P12" s="282" t="s">
        <v>132</v>
      </c>
      <c r="Q12" s="283" t="s">
        <v>133</v>
      </c>
      <c r="R12" s="284" t="s">
        <v>134</v>
      </c>
      <c r="S12" s="285" t="s">
        <v>135</v>
      </c>
      <c r="T12" s="286" t="s">
        <v>136</v>
      </c>
    </row>
    <row r="13" spans="2:20" ht="21.9" customHeight="1" thickBot="1">
      <c r="C13" s="238" t="str">
        <f>D13&amp;"歳新卒者基本給"&amp;"　   ①"</f>
        <v>18歳新卒者基本給　   ①</v>
      </c>
      <c r="D13" s="281">
        <v>18</v>
      </c>
      <c r="E13" s="233">
        <v>193400</v>
      </c>
      <c r="F13" s="9"/>
      <c r="G13" s="327">
        <f>E21</f>
        <v>7700</v>
      </c>
      <c r="H13" s="333" t="s">
        <v>1</v>
      </c>
      <c r="I13" s="367">
        <v>2300</v>
      </c>
      <c r="J13" s="359"/>
      <c r="K13" s="359"/>
      <c r="L13" s="360"/>
      <c r="M13" s="353">
        <f>I13/G13</f>
        <v>0.29870129870129869</v>
      </c>
      <c r="P13" s="287">
        <v>5</v>
      </c>
      <c r="Q13" s="288">
        <v>4</v>
      </c>
      <c r="R13" s="289">
        <v>3</v>
      </c>
      <c r="S13" s="290">
        <v>2</v>
      </c>
      <c r="T13" s="291">
        <v>1</v>
      </c>
    </row>
    <row r="14" spans="2:20" ht="21.9" customHeight="1" thickBot="1">
      <c r="C14" s="238" t="s">
        <v>147</v>
      </c>
      <c r="D14" s="136">
        <v>37</v>
      </c>
      <c r="E14" s="233">
        <v>430000</v>
      </c>
      <c r="F14" s="10"/>
      <c r="G14" s="328"/>
      <c r="H14" s="334"/>
      <c r="I14" s="368"/>
      <c r="J14" s="361"/>
      <c r="K14" s="361"/>
      <c r="L14" s="362"/>
      <c r="M14" s="354"/>
      <c r="P14" s="53"/>
    </row>
    <row r="15" spans="2:20" ht="21.9" customHeight="1" thickBot="1">
      <c r="C15" s="238" t="s">
        <v>6</v>
      </c>
      <c r="D15" s="298"/>
      <c r="E15" s="233">
        <v>70000</v>
      </c>
      <c r="F15" s="10"/>
      <c r="G15" s="328"/>
      <c r="H15" s="335"/>
      <c r="I15" s="202">
        <f>I13/G13</f>
        <v>0.29870129870129869</v>
      </c>
      <c r="J15" s="363"/>
      <c r="K15" s="361"/>
      <c r="L15" s="364"/>
      <c r="M15" s="355"/>
    </row>
    <row r="16" spans="2:20" ht="21.9" customHeight="1">
      <c r="C16" s="238" t="s">
        <v>7</v>
      </c>
      <c r="D16" s="298"/>
      <c r="E16" s="423">
        <v>20000</v>
      </c>
      <c r="F16" s="10"/>
      <c r="G16" s="328"/>
      <c r="H16" s="336" t="s">
        <v>2</v>
      </c>
      <c r="I16" s="330">
        <f>G13-I13</f>
        <v>5400</v>
      </c>
      <c r="J16" s="333" t="s">
        <v>3</v>
      </c>
      <c r="K16" s="425">
        <v>1800</v>
      </c>
      <c r="L16" s="356">
        <f>K16/I16</f>
        <v>0.33333333333333331</v>
      </c>
      <c r="M16" s="353">
        <f>K16/G13</f>
        <v>0.23376623376623376</v>
      </c>
      <c r="P16" s="256" t="s">
        <v>220</v>
      </c>
    </row>
    <row r="17" spans="2:19" ht="21.9" customHeight="1">
      <c r="C17" s="235" t="s">
        <v>128</v>
      </c>
      <c r="D17" s="298"/>
      <c r="E17" s="424"/>
      <c r="F17" s="8"/>
      <c r="G17" s="328"/>
      <c r="H17" s="337"/>
      <c r="I17" s="331"/>
      <c r="J17" s="334"/>
      <c r="K17" s="426"/>
      <c r="L17" s="357"/>
      <c r="M17" s="354"/>
      <c r="P17" s="101"/>
      <c r="Q17" s="102" t="s">
        <v>148</v>
      </c>
      <c r="R17" s="102" t="str">
        <f>$D$14&amp;"歳迄(年)"</f>
        <v>37歳迄(年)</v>
      </c>
      <c r="S17" s="102" t="s">
        <v>149</v>
      </c>
    </row>
    <row r="18" spans="2:19" ht="21.9" customHeight="1" thickBot="1">
      <c r="C18" s="235" t="str">
        <f>D14&amp;"歳課長モデル基本給"&amp;" ②"</f>
        <v>37歳課長モデル基本給 ②</v>
      </c>
      <c r="D18" s="298">
        <f>IF(D14="","",D14)</f>
        <v>37</v>
      </c>
      <c r="E18" s="234">
        <f>E14-E15-E16-E17</f>
        <v>340000</v>
      </c>
      <c r="F18" s="8"/>
      <c r="G18" s="328"/>
      <c r="H18" s="337"/>
      <c r="I18" s="331"/>
      <c r="J18" s="338"/>
      <c r="K18" s="427"/>
      <c r="L18" s="358"/>
      <c r="M18" s="355"/>
      <c r="P18" s="52" t="str">
        <f>H13</f>
        <v>年齢給</v>
      </c>
      <c r="Q18" s="100">
        <f>I13</f>
        <v>2300</v>
      </c>
      <c r="R18" s="99">
        <f>$D$14-$D$13</f>
        <v>19</v>
      </c>
      <c r="S18" s="100">
        <f>Q18*R18</f>
        <v>43700</v>
      </c>
    </row>
    <row r="19" spans="2:19" ht="21.9" customHeight="1">
      <c r="C19" s="346" t="s">
        <v>0</v>
      </c>
      <c r="D19" s="346"/>
      <c r="E19" s="347">
        <f>(E18-E13)/(D14-D13)</f>
        <v>7715.7894736842109</v>
      </c>
      <c r="F19" s="8"/>
      <c r="G19" s="328"/>
      <c r="H19" s="337"/>
      <c r="I19" s="332"/>
      <c r="J19" s="369" t="s">
        <v>4</v>
      </c>
      <c r="K19" s="365">
        <f>I16-K16</f>
        <v>3600</v>
      </c>
      <c r="L19" s="353">
        <f>K19/I16</f>
        <v>0.66666666666666663</v>
      </c>
      <c r="M19" s="353">
        <f>K19/G13</f>
        <v>0.46753246753246752</v>
      </c>
      <c r="P19" s="52" t="str">
        <f>J16</f>
        <v>昇格昇給</v>
      </c>
      <c r="Q19" s="100">
        <f>K16</f>
        <v>1800</v>
      </c>
      <c r="R19" s="99">
        <f t="shared" ref="R19:R20" si="0">$D$14-$D$13</f>
        <v>19</v>
      </c>
      <c r="S19" s="100">
        <f t="shared" ref="S19:S20" si="1">Q19*R19</f>
        <v>34200</v>
      </c>
    </row>
    <row r="20" spans="2:19" ht="21.9" customHeight="1" thickBot="1">
      <c r="C20" s="298" t="str">
        <f>"（②-①)/（"&amp;D14&amp;"-18）"</f>
        <v>（②-①)/（37-18）</v>
      </c>
      <c r="D20" s="236"/>
      <c r="E20" s="348"/>
      <c r="F20" s="8"/>
      <c r="G20" s="328"/>
      <c r="H20" s="337"/>
      <c r="I20" s="372">
        <f>I16/G13</f>
        <v>0.70129870129870131</v>
      </c>
      <c r="J20" s="370"/>
      <c r="K20" s="365"/>
      <c r="L20" s="354"/>
      <c r="M20" s="354"/>
      <c r="P20" s="103" t="str">
        <f>J19</f>
        <v>習熟昇給</v>
      </c>
      <c r="Q20" s="100">
        <f>K19</f>
        <v>3600</v>
      </c>
      <c r="R20" s="99">
        <f t="shared" si="0"/>
        <v>19</v>
      </c>
      <c r="S20" s="100">
        <f t="shared" si="1"/>
        <v>68400</v>
      </c>
    </row>
    <row r="21" spans="2:19" ht="18" customHeight="1">
      <c r="C21" s="342" t="s">
        <v>203</v>
      </c>
      <c r="D21" s="343"/>
      <c r="E21" s="428">
        <v>7700</v>
      </c>
      <c r="F21" s="8"/>
      <c r="G21" s="329"/>
      <c r="H21" s="335"/>
      <c r="I21" s="355"/>
      <c r="J21" s="371"/>
      <c r="K21" s="366"/>
      <c r="L21" s="355"/>
      <c r="M21" s="355"/>
      <c r="P21" s="325" t="s">
        <v>150</v>
      </c>
      <c r="Q21" s="325"/>
      <c r="R21" s="325"/>
      <c r="S21" s="325"/>
    </row>
    <row r="22" spans="2:19" ht="29.25" customHeight="1">
      <c r="C22" s="344"/>
      <c r="D22" s="345"/>
      <c r="E22" s="429"/>
      <c r="F22" s="8"/>
      <c r="G22" s="326"/>
      <c r="H22" s="326"/>
      <c r="I22" s="326"/>
      <c r="J22" s="326"/>
      <c r="K22" s="326"/>
      <c r="L22" s="326"/>
      <c r="M22" s="326"/>
      <c r="P22" s="325"/>
      <c r="Q22" s="325"/>
      <c r="R22" s="325"/>
      <c r="S22" s="325"/>
    </row>
    <row r="23" spans="2:19" ht="20.100000000000001" customHeight="1">
      <c r="C23" s="339" t="str">
        <f>"◇上記基本給ピッチは18－"&amp;$D$14&amp;"歳間の基本給配分の平均ピッチとなります。"</f>
        <v>◇上記基本給ピッチは18－37歳間の基本給配分の平均ピッチとなります。</v>
      </c>
      <c r="D23" s="340"/>
      <c r="E23" s="341"/>
      <c r="F23" s="8"/>
      <c r="G23" s="8"/>
      <c r="H23" s="11"/>
      <c r="I23" s="11"/>
      <c r="J23" s="8"/>
      <c r="K23" s="8"/>
      <c r="L23" s="8"/>
    </row>
    <row r="24" spans="2:19" ht="15.75" customHeight="1">
      <c r="C24" s="8"/>
      <c r="D24" s="8"/>
      <c r="E24" s="8"/>
      <c r="F24" s="8"/>
      <c r="H24" s="12"/>
      <c r="I24" s="12"/>
      <c r="J24" s="8"/>
      <c r="K24" s="13"/>
      <c r="L24" s="14"/>
    </row>
    <row r="25" spans="2:19" ht="24" customHeight="1">
      <c r="B25" s="123"/>
      <c r="C25" s="123"/>
      <c r="D25" s="123"/>
      <c r="E25" s="123"/>
      <c r="F25" s="8"/>
      <c r="G25" s="142" t="s">
        <v>190</v>
      </c>
    </row>
    <row r="26" spans="2:19" ht="7.5" customHeight="1">
      <c r="B26" s="123"/>
      <c r="C26" s="123"/>
      <c r="D26" s="123"/>
      <c r="E26" s="123"/>
      <c r="F26" s="8"/>
    </row>
    <row r="27" spans="2:19" ht="15.75" customHeight="1">
      <c r="B27" s="123"/>
      <c r="C27" s="123"/>
      <c r="D27" s="123"/>
      <c r="E27" s="123"/>
      <c r="I27" s="62"/>
    </row>
    <row r="28" spans="2:19" ht="15.75" customHeight="1">
      <c r="B28" s="123"/>
      <c r="C28" s="123"/>
      <c r="D28" s="123"/>
      <c r="E28" s="123"/>
    </row>
    <row r="29" spans="2:19" ht="15.75" customHeight="1">
      <c r="B29" s="123"/>
      <c r="C29" s="123"/>
      <c r="D29" s="123"/>
      <c r="E29" s="123"/>
      <c r="F29" s="63"/>
      <c r="G29" s="63"/>
      <c r="I29" s="62"/>
      <c r="K29" s="8"/>
      <c r="L29" s="8"/>
    </row>
    <row r="30" spans="2:19" ht="15.75" customHeight="1">
      <c r="B30" s="123"/>
      <c r="C30" s="123"/>
      <c r="D30" s="123"/>
      <c r="E30" s="123"/>
      <c r="F30" s="63"/>
      <c r="G30" s="64"/>
    </row>
    <row r="31" spans="2:19" ht="15.75" customHeight="1">
      <c r="B31" s="123"/>
      <c r="C31" s="123"/>
      <c r="D31" s="123"/>
      <c r="E31" s="123"/>
      <c r="F31" s="63"/>
    </row>
    <row r="32" spans="2:19" ht="15.75" customHeight="1">
      <c r="B32" s="123"/>
      <c r="C32" s="123"/>
      <c r="D32" s="123"/>
      <c r="E32" s="123"/>
      <c r="F32" s="63"/>
      <c r="G32" s="63"/>
    </row>
    <row r="33" spans="2:12" ht="15.75" customHeight="1">
      <c r="B33" s="123"/>
      <c r="C33" s="123"/>
      <c r="D33" s="123"/>
      <c r="E33" s="123"/>
      <c r="F33" s="63"/>
      <c r="G33" s="64"/>
    </row>
    <row r="34" spans="2:12" ht="15.75" customHeight="1">
      <c r="B34" s="123"/>
      <c r="C34" s="123"/>
      <c r="D34" s="123"/>
      <c r="E34" s="123"/>
      <c r="F34" s="63"/>
      <c r="G34" s="65"/>
    </row>
    <row r="35" spans="2:12" ht="15.75" customHeight="1">
      <c r="B35" s="123"/>
      <c r="C35" s="123"/>
      <c r="D35" s="123"/>
      <c r="E35" s="123"/>
      <c r="F35" s="63"/>
      <c r="G35" s="63"/>
    </row>
    <row r="36" spans="2:12" ht="15.75" customHeight="1">
      <c r="B36" s="123"/>
      <c r="C36" s="123"/>
      <c r="D36" s="123"/>
      <c r="E36" s="123"/>
      <c r="F36" s="63"/>
      <c r="G36" s="63"/>
      <c r="J36" s="66"/>
    </row>
    <row r="37" spans="2:12" ht="15.75" customHeight="1">
      <c r="B37" s="123"/>
      <c r="C37" s="123"/>
      <c r="D37" s="123"/>
      <c r="E37" s="123"/>
      <c r="F37" s="63"/>
      <c r="L37" s="66"/>
    </row>
    <row r="38" spans="2:12" ht="15.75" customHeight="1">
      <c r="B38" s="122"/>
      <c r="C38" s="122"/>
      <c r="D38" s="122"/>
      <c r="E38" s="122"/>
      <c r="F38" s="63"/>
      <c r="G38" s="63"/>
    </row>
    <row r="39" spans="2:12" ht="51.75" customHeight="1">
      <c r="B39" s="122"/>
      <c r="C39" s="122"/>
      <c r="D39" s="122"/>
      <c r="E39" s="122"/>
      <c r="F39" s="63"/>
      <c r="G39" s="63"/>
      <c r="H39" s="67"/>
      <c r="J39" s="68"/>
      <c r="K39" s="69"/>
      <c r="L39" s="68"/>
    </row>
    <row r="40" spans="2:12" ht="15.75" customHeight="1">
      <c r="B40" s="122"/>
      <c r="C40" s="122"/>
      <c r="D40" s="122"/>
      <c r="E40" s="122"/>
      <c r="F40" s="70"/>
      <c r="G40" s="63"/>
    </row>
    <row r="41" spans="2:12" ht="15.75" customHeight="1">
      <c r="B41" s="122"/>
      <c r="C41" s="122"/>
      <c r="D41" s="122"/>
      <c r="E41" s="122"/>
      <c r="H41" s="53"/>
    </row>
    <row r="42" spans="2:12" ht="15.75" customHeight="1">
      <c r="B42" s="122"/>
      <c r="C42" s="122"/>
      <c r="D42" s="122"/>
      <c r="E42" s="122"/>
    </row>
    <row r="43" spans="2:12" ht="15.75" customHeight="1">
      <c r="B43" s="122"/>
      <c r="C43" s="122"/>
      <c r="D43" s="122"/>
      <c r="E43" s="122"/>
    </row>
    <row r="44" spans="2:12" ht="15.75" customHeight="1">
      <c r="B44" s="122"/>
      <c r="C44" s="122"/>
      <c r="D44" s="122"/>
      <c r="E44" s="122"/>
    </row>
  </sheetData>
  <sheetProtection algorithmName="SHA-512" hashValue="Mp5BdO2PZIyJshbrlJkeZvpzWZI/2RSTxOaUKFqBdhwo0PVbfv0Ddx8N/ohATQGckFpETd00K3vFt0uGfnRCHA==" saltValue="FF7FOhnDOqmObZzAafnsbg==" spinCount="100000" sheet="1" objects="1" scenarios="1"/>
  <mergeCells count="24">
    <mergeCell ref="H12:M12"/>
    <mergeCell ref="M13:M15"/>
    <mergeCell ref="L16:L18"/>
    <mergeCell ref="M16:M18"/>
    <mergeCell ref="M19:M21"/>
    <mergeCell ref="L19:L21"/>
    <mergeCell ref="J13:L15"/>
    <mergeCell ref="K16:K18"/>
    <mergeCell ref="K19:K21"/>
    <mergeCell ref="I13:I14"/>
    <mergeCell ref="J19:J21"/>
    <mergeCell ref="I20:I21"/>
    <mergeCell ref="C23:E23"/>
    <mergeCell ref="C21:D22"/>
    <mergeCell ref="E21:E22"/>
    <mergeCell ref="C19:D19"/>
    <mergeCell ref="E19:E20"/>
    <mergeCell ref="P21:S22"/>
    <mergeCell ref="G22:M22"/>
    <mergeCell ref="G13:G21"/>
    <mergeCell ref="I16:I19"/>
    <mergeCell ref="H13:H15"/>
    <mergeCell ref="H16:H21"/>
    <mergeCell ref="J16:J18"/>
  </mergeCells>
  <phoneticPr fontId="4"/>
  <printOptions horizontalCentered="1"/>
  <pageMargins left="0.78740157480314965" right="0.78740157480314965" top="0.98425196850393704" bottom="0.98425196850393704" header="0.51181102362204722" footer="0.51181102362204722"/>
  <pageSetup paperSize="9" scale="72" orientation="landscape" horizontalDpi="4294967293" r:id="rId1"/>
  <headerFooter alignWithMargins="0">
    <oddFooter>&amp;C&amp;P</oddFooter>
  </headerFooter>
  <rowBreaks count="1" manualBreakCount="1">
    <brk id="44" max="2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FF"/>
    <pageSetUpPr autoPageBreaks="0"/>
  </sheetPr>
  <dimension ref="B1:N60"/>
  <sheetViews>
    <sheetView showGridLines="0" zoomScaleNormal="100" workbookViewId="0">
      <pane ySplit="2" topLeftCell="A3" activePane="bottomLeft" state="frozen"/>
      <selection activeCell="G2" sqref="G2"/>
      <selection pane="bottomLeft" activeCell="K48" sqref="K48"/>
    </sheetView>
  </sheetViews>
  <sheetFormatPr defaultColWidth="9" defaultRowHeight="13.2"/>
  <cols>
    <col min="1" max="1" width="2.33203125" style="5" customWidth="1"/>
    <col min="2" max="2" width="20.44140625" style="5" customWidth="1"/>
    <col min="3" max="3" width="11.6640625" style="5" customWidth="1"/>
    <col min="4" max="4" width="9.44140625" style="5" customWidth="1"/>
    <col min="5" max="5" width="10.88671875" style="5" customWidth="1"/>
    <col min="6" max="6" width="10.77734375" style="5" customWidth="1"/>
    <col min="7" max="7" width="5.88671875" style="5" customWidth="1"/>
    <col min="8" max="8" width="11.109375" style="5" customWidth="1"/>
    <col min="9" max="16" width="9" style="5"/>
    <col min="17" max="17" width="4" style="5" customWidth="1"/>
    <col min="18" max="16384" width="9" style="5"/>
  </cols>
  <sheetData>
    <row r="1" spans="2:12" ht="23.25" customHeight="1"/>
    <row r="2" spans="2:12" ht="13.8" thickBot="1"/>
    <row r="3" spans="2:12" ht="16.8" thickBot="1">
      <c r="B3" s="16" t="s">
        <v>230</v>
      </c>
      <c r="G3" s="73" t="s">
        <v>67</v>
      </c>
      <c r="H3" s="74"/>
      <c r="J3" s="292"/>
      <c r="L3" s="77"/>
    </row>
    <row r="4" spans="2:12" ht="19.2">
      <c r="B4" s="17"/>
      <c r="G4" s="75" t="s">
        <v>68</v>
      </c>
      <c r="H4" s="76"/>
      <c r="L4" s="77"/>
    </row>
    <row r="5" spans="2:12" ht="15" customHeight="1">
      <c r="B5" s="52" t="s">
        <v>29</v>
      </c>
      <c r="C5" s="377">
        <f>'２.基本給設計と配分'!E13</f>
        <v>193400</v>
      </c>
      <c r="D5" s="377"/>
      <c r="E5" s="378"/>
      <c r="G5" s="293" t="s">
        <v>196</v>
      </c>
    </row>
    <row r="6" spans="2:12" ht="15" customHeight="1">
      <c r="B6" s="18" t="s">
        <v>52</v>
      </c>
      <c r="C6" s="379">
        <v>0.6</v>
      </c>
      <c r="D6" s="379"/>
      <c r="E6" s="379"/>
      <c r="F6" s="144" t="s">
        <v>195</v>
      </c>
      <c r="G6" s="293" t="s">
        <v>193</v>
      </c>
    </row>
    <row r="7" spans="2:12" ht="15" customHeight="1">
      <c r="B7" s="52" t="s">
        <v>30</v>
      </c>
      <c r="C7" s="377">
        <f>'２.基本給設計と配分'!I13</f>
        <v>2300</v>
      </c>
      <c r="D7" s="377"/>
      <c r="E7" s="378"/>
      <c r="F7" s="144" t="s">
        <v>195</v>
      </c>
      <c r="G7" s="84" t="str">
        <f>"配分ピッチは、"&amp;'２.基本給設計と配分'!$D$13&amp;"歳から"&amp;'２.基本給設計と配分'!$D$14&amp;"歳までに配分する年齢給の1年当り平均金額です。"</f>
        <v>配分ピッチは、18歳から37歳までに配分する年齢給の1年当り平均金額です。</v>
      </c>
    </row>
    <row r="8" spans="2:12" ht="15" customHeight="1">
      <c r="B8" s="52" t="s">
        <v>31</v>
      </c>
      <c r="C8" s="380">
        <f>C7*('２.基本給設計と配分'!D14-'２.基本給設計と配分'!D13)</f>
        <v>43700</v>
      </c>
      <c r="D8" s="380"/>
      <c r="E8" s="378"/>
      <c r="F8" s="144" t="s">
        <v>195</v>
      </c>
      <c r="G8" s="84" t="str">
        <f>"配分予算は、"&amp;'２.基本給設計と配分'!$D$13&amp;"歳から"&amp;'２.基本給設計と配分'!$D$14&amp;"歳までに配分する年齢給の予算総額です。"</f>
        <v>配分予算は、18歳から37歳までに配分する年齢給の予算総額です。</v>
      </c>
    </row>
    <row r="9" spans="2:12" ht="15" customHeight="1">
      <c r="B9" s="52" t="s">
        <v>53</v>
      </c>
      <c r="C9" s="374">
        <f>VLOOKUP('２.基本給設計と配分'!$D$14,'３.年齢給設計'!B13:D54,3,0)</f>
        <v>43700</v>
      </c>
      <c r="D9" s="375"/>
      <c r="E9" s="376"/>
      <c r="F9" s="144" t="s">
        <v>195</v>
      </c>
      <c r="G9" s="84" t="str">
        <f>'２.基本給設計と配分'!$D$13&amp;"歳から"&amp;'２.基本給設計と配分'!$D$14&amp;"歳の配分予算と配分額検証の金額ができるだけ近い金額になるように設計する。  "</f>
        <v xml:space="preserve">18歳から37歳の配分予算と配分額検証の金額ができるだけ近い金額になるように設計する。  </v>
      </c>
    </row>
    <row r="10" spans="2:12" ht="15" customHeight="1">
      <c r="B10" s="201" t="s">
        <v>165</v>
      </c>
      <c r="C10" s="373">
        <f>C9-C8</f>
        <v>0</v>
      </c>
      <c r="D10" s="373"/>
      <c r="E10" s="373"/>
      <c r="F10" s="144" t="s">
        <v>195</v>
      </c>
      <c r="G10" s="78" t="s">
        <v>194</v>
      </c>
    </row>
    <row r="11" spans="2:12" ht="15.75" customHeight="1" thickBot="1">
      <c r="C11" s="124" t="s">
        <v>162</v>
      </c>
      <c r="F11" s="77"/>
    </row>
    <row r="12" spans="2:12">
      <c r="B12" s="187" t="s">
        <v>32</v>
      </c>
      <c r="C12" s="19" t="s">
        <v>8</v>
      </c>
      <c r="D12" s="187" t="s">
        <v>164</v>
      </c>
      <c r="E12" s="188" t="s">
        <v>1</v>
      </c>
      <c r="F12" s="174" t="s">
        <v>188</v>
      </c>
    </row>
    <row r="13" spans="2:12">
      <c r="B13" s="189">
        <v>18</v>
      </c>
      <c r="C13" s="195"/>
      <c r="D13" s="127"/>
      <c r="E13" s="196">
        <f>C5*C6</f>
        <v>116040</v>
      </c>
      <c r="F13" s="100"/>
    </row>
    <row r="14" spans="2:12" ht="14.4">
      <c r="B14" s="189">
        <v>19</v>
      </c>
      <c r="C14" s="135">
        <v>3500</v>
      </c>
      <c r="D14" s="127">
        <f>SUM($C$14:C14)</f>
        <v>3500</v>
      </c>
      <c r="E14" s="196">
        <f t="shared" ref="E14:E59" si="0">E13+C14</f>
        <v>119540</v>
      </c>
      <c r="F14" s="100">
        <f>IF($B14&gt;'２.基本給設計と配分'!$D$14,"",SUM('３.年齢給設計'!$C14:C$14)-$C$8)</f>
        <v>-40200</v>
      </c>
    </row>
    <row r="15" spans="2:12" ht="14.4">
      <c r="B15" s="189">
        <v>20</v>
      </c>
      <c r="C15" s="135">
        <v>3500</v>
      </c>
      <c r="D15" s="127">
        <f>SUM($C$14:C15)</f>
        <v>7000</v>
      </c>
      <c r="E15" s="196">
        <f t="shared" si="0"/>
        <v>123040</v>
      </c>
      <c r="F15" s="100">
        <f>IF($B15&gt;'２.基本給設計と配分'!$D$14,"",SUM('３.年齢給設計'!$C$14:C15)-$C$8)</f>
        <v>-36700</v>
      </c>
    </row>
    <row r="16" spans="2:12" ht="14.4">
      <c r="B16" s="189">
        <v>21</v>
      </c>
      <c r="C16" s="135">
        <v>3300</v>
      </c>
      <c r="D16" s="127">
        <f>SUM($C$14:C16)</f>
        <v>10300</v>
      </c>
      <c r="E16" s="196">
        <f t="shared" si="0"/>
        <v>126340</v>
      </c>
      <c r="F16" s="100">
        <f>IF($B16&gt;'２.基本給設計と配分'!$D$14,"",SUM('３.年齢給設計'!$C$14:C16)-$C$8)</f>
        <v>-33400</v>
      </c>
    </row>
    <row r="17" spans="2:6" ht="14.4">
      <c r="B17" s="189">
        <v>22</v>
      </c>
      <c r="C17" s="135">
        <v>3200</v>
      </c>
      <c r="D17" s="127">
        <f>SUM($C$14:C17)</f>
        <v>13500</v>
      </c>
      <c r="E17" s="196">
        <f t="shared" si="0"/>
        <v>129540</v>
      </c>
      <c r="F17" s="100">
        <f>IF($B17&gt;'２.基本給設計と配分'!$D$14,"",SUM('３.年齢給設計'!$C$14:C17)-$C$8)</f>
        <v>-30200</v>
      </c>
    </row>
    <row r="18" spans="2:6" ht="14.4">
      <c r="B18" s="189">
        <v>23</v>
      </c>
      <c r="C18" s="135">
        <v>3200</v>
      </c>
      <c r="D18" s="127">
        <f>SUM($C$14:C18)</f>
        <v>16700</v>
      </c>
      <c r="E18" s="196">
        <f t="shared" si="0"/>
        <v>132740</v>
      </c>
      <c r="F18" s="100">
        <f>IF($B18&gt;'２.基本給設計と配分'!$D$14,"",SUM('３.年齢給設計'!$C$14:C18)-$C$8)</f>
        <v>-27000</v>
      </c>
    </row>
    <row r="19" spans="2:6" ht="14.4">
      <c r="B19" s="189">
        <v>24</v>
      </c>
      <c r="C19" s="135">
        <v>3000</v>
      </c>
      <c r="D19" s="127">
        <f>SUM($C$14:C19)</f>
        <v>19700</v>
      </c>
      <c r="E19" s="196">
        <f t="shared" si="0"/>
        <v>135740</v>
      </c>
      <c r="F19" s="100">
        <f>IF($B19&gt;'２.基本給設計と配分'!$D$14,"",SUM('３.年齢給設計'!$C$14:C19)-$C$8)</f>
        <v>-24000</v>
      </c>
    </row>
    <row r="20" spans="2:6" ht="14.4">
      <c r="B20" s="189">
        <v>25</v>
      </c>
      <c r="C20" s="135">
        <v>3000</v>
      </c>
      <c r="D20" s="127">
        <f>SUM($C$14:C20)</f>
        <v>22700</v>
      </c>
      <c r="E20" s="196">
        <f t="shared" si="0"/>
        <v>138740</v>
      </c>
      <c r="F20" s="100">
        <f>IF($B20&gt;'２.基本給設計と配分'!$D$14,"",SUM('３.年齢給設計'!$C$14:C20)-$C$8)</f>
        <v>-21000</v>
      </c>
    </row>
    <row r="21" spans="2:6" ht="14.4">
      <c r="B21" s="189">
        <v>26</v>
      </c>
      <c r="C21" s="135">
        <v>2100</v>
      </c>
      <c r="D21" s="127">
        <f>SUM($C$14:C21)</f>
        <v>24800</v>
      </c>
      <c r="E21" s="196">
        <f t="shared" si="0"/>
        <v>140840</v>
      </c>
      <c r="F21" s="100">
        <f>IF($B21&gt;'２.基本給設計と配分'!$D$14,"",SUM('３.年齢給設計'!$C$14:C21)-$C$8)</f>
        <v>-18900</v>
      </c>
    </row>
    <row r="22" spans="2:6" ht="14.4">
      <c r="B22" s="189">
        <v>27</v>
      </c>
      <c r="C22" s="135">
        <v>2100</v>
      </c>
      <c r="D22" s="127">
        <f>SUM($C$14:C22)</f>
        <v>26900</v>
      </c>
      <c r="E22" s="196">
        <f t="shared" si="0"/>
        <v>142940</v>
      </c>
      <c r="F22" s="100">
        <f>IF($B22&gt;'２.基本給設計と配分'!$D$14,"",SUM('３.年齢給設計'!$C$14:C22)-$C$8)</f>
        <v>-16800</v>
      </c>
    </row>
    <row r="23" spans="2:6" ht="14.4">
      <c r="B23" s="189">
        <v>28</v>
      </c>
      <c r="C23" s="135">
        <v>2100</v>
      </c>
      <c r="D23" s="127">
        <f>SUM($C$14:C23)</f>
        <v>29000</v>
      </c>
      <c r="E23" s="196">
        <f t="shared" si="0"/>
        <v>145040</v>
      </c>
      <c r="F23" s="100">
        <f>IF($B23&gt;'２.基本給設計と配分'!$D$14,"",SUM('３.年齢給設計'!$C$14:C23)-$C$8)</f>
        <v>-14700</v>
      </c>
    </row>
    <row r="24" spans="2:6" ht="14.4">
      <c r="B24" s="189">
        <v>29</v>
      </c>
      <c r="C24" s="135">
        <v>2100</v>
      </c>
      <c r="D24" s="127">
        <f>SUM($C$14:C24)</f>
        <v>31100</v>
      </c>
      <c r="E24" s="196">
        <f t="shared" si="0"/>
        <v>147140</v>
      </c>
      <c r="F24" s="100">
        <f>IF($B24&gt;'２.基本給設計と配分'!$D$14,"",SUM('３.年齢給設計'!$C$14:C24)-$C$8)</f>
        <v>-12600</v>
      </c>
    </row>
    <row r="25" spans="2:6" ht="14.4">
      <c r="B25" s="189">
        <v>30</v>
      </c>
      <c r="C25" s="430">
        <v>2100</v>
      </c>
      <c r="D25" s="127">
        <f>SUM($C$14:C25)</f>
        <v>33200</v>
      </c>
      <c r="E25" s="196">
        <f t="shared" si="0"/>
        <v>149240</v>
      </c>
      <c r="F25" s="100">
        <f>IF($B25&gt;'２.基本給設計と配分'!$D$14,"",SUM('３.年齢給設計'!$C$14:C25)-$C$8)</f>
        <v>-10500</v>
      </c>
    </row>
    <row r="26" spans="2:6" ht="14.4">
      <c r="B26" s="189">
        <v>31</v>
      </c>
      <c r="C26" s="430">
        <v>1500</v>
      </c>
      <c r="D26" s="127">
        <f>SUM($C$14:C26)</f>
        <v>34700</v>
      </c>
      <c r="E26" s="196">
        <f t="shared" si="0"/>
        <v>150740</v>
      </c>
      <c r="F26" s="100">
        <f>IF($B26&gt;'２.基本給設計と配分'!$D$14,"",SUM('３.年齢給設計'!$C$14:C26)-$C$8)</f>
        <v>-9000</v>
      </c>
    </row>
    <row r="27" spans="2:6" ht="14.4">
      <c r="B27" s="189">
        <v>32</v>
      </c>
      <c r="C27" s="430">
        <v>1500</v>
      </c>
      <c r="D27" s="127">
        <f>SUM($C$14:C27)</f>
        <v>36200</v>
      </c>
      <c r="E27" s="196">
        <f t="shared" si="0"/>
        <v>152240</v>
      </c>
      <c r="F27" s="100">
        <f>IF($B27&gt;'２.基本給設計と配分'!$D$14,"",SUM('３.年齢給設計'!$C$14:C27)-$C$8)</f>
        <v>-7500</v>
      </c>
    </row>
    <row r="28" spans="2:6" ht="14.4">
      <c r="B28" s="189">
        <v>33</v>
      </c>
      <c r="C28" s="430">
        <v>1500</v>
      </c>
      <c r="D28" s="127">
        <f>SUM($C$14:C28)</f>
        <v>37700</v>
      </c>
      <c r="E28" s="196">
        <f t="shared" si="0"/>
        <v>153740</v>
      </c>
      <c r="F28" s="100">
        <f>IF($B28&gt;'２.基本給設計と配分'!$D$14,"",SUM('３.年齢給設計'!$C$14:C28)-$C$8)</f>
        <v>-6000</v>
      </c>
    </row>
    <row r="29" spans="2:6" ht="14.4">
      <c r="B29" s="189">
        <v>34</v>
      </c>
      <c r="C29" s="430">
        <v>1500</v>
      </c>
      <c r="D29" s="127">
        <f>SUM($C$14:C29)</f>
        <v>39200</v>
      </c>
      <c r="E29" s="196">
        <f t="shared" si="0"/>
        <v>155240</v>
      </c>
      <c r="F29" s="100">
        <f>IF($B29&gt;'２.基本給設計と配分'!$D$14,"",SUM('３.年齢給設計'!$C$14:C29)-$C$8)</f>
        <v>-4500</v>
      </c>
    </row>
    <row r="30" spans="2:6" ht="14.4">
      <c r="B30" s="189">
        <v>35</v>
      </c>
      <c r="C30" s="430">
        <v>1500</v>
      </c>
      <c r="D30" s="127">
        <f>SUM($C$14:C30)</f>
        <v>40700</v>
      </c>
      <c r="E30" s="196">
        <f t="shared" si="0"/>
        <v>156740</v>
      </c>
      <c r="F30" s="100">
        <f>IF($B30&gt;'２.基本給設計と配分'!$D$14,"",SUM('３.年齢給設計'!$C$14:C30)-$C$8)</f>
        <v>-3000</v>
      </c>
    </row>
    <row r="31" spans="2:6" ht="14.4">
      <c r="B31" s="189">
        <v>36</v>
      </c>
      <c r="C31" s="430">
        <v>1500</v>
      </c>
      <c r="D31" s="127">
        <f>SUM($C$14:C31)</f>
        <v>42200</v>
      </c>
      <c r="E31" s="196">
        <f t="shared" si="0"/>
        <v>158240</v>
      </c>
      <c r="F31" s="100">
        <f>IF($B31&gt;'２.基本給設計と配分'!$D$14,"",SUM('３.年齢給設計'!$C$14:C31)-$C$8)</f>
        <v>-1500</v>
      </c>
    </row>
    <row r="32" spans="2:6" ht="14.4">
      <c r="B32" s="189">
        <v>37</v>
      </c>
      <c r="C32" s="430">
        <v>1500</v>
      </c>
      <c r="D32" s="127">
        <f>SUM($C$14:C32)</f>
        <v>43700</v>
      </c>
      <c r="E32" s="196">
        <f t="shared" si="0"/>
        <v>159740</v>
      </c>
      <c r="F32" s="100">
        <f>IF($B32&gt;'２.基本給設計と配分'!$D$14,"",SUM('３.年齢給設計'!$C$14:C32)-$C$8)</f>
        <v>0</v>
      </c>
    </row>
    <row r="33" spans="2:14" ht="14.4">
      <c r="B33" s="189">
        <v>38</v>
      </c>
      <c r="C33" s="430">
        <v>1500</v>
      </c>
      <c r="D33" s="127">
        <f>SUM($C$14:C33)</f>
        <v>45200</v>
      </c>
      <c r="E33" s="196">
        <f t="shared" si="0"/>
        <v>161240</v>
      </c>
      <c r="F33" s="100" t="str">
        <f>IF($B33&gt;'２.基本給設計と配分'!$D$14,"",SUM('３.年齢給設計'!$C$14:C33)-$C$8)</f>
        <v/>
      </c>
    </row>
    <row r="34" spans="2:14" ht="14.4">
      <c r="B34" s="189">
        <v>39</v>
      </c>
      <c r="C34" s="430">
        <v>1500</v>
      </c>
      <c r="D34" s="127">
        <f>SUM($C$14:C34)</f>
        <v>46700</v>
      </c>
      <c r="E34" s="196">
        <f t="shared" si="0"/>
        <v>162740</v>
      </c>
      <c r="F34" s="100" t="str">
        <f>IF($B34&gt;'２.基本給設計と配分'!$D$14,"",SUM('３.年齢給設計'!$C$14:C34)-$C$8)</f>
        <v/>
      </c>
    </row>
    <row r="35" spans="2:14" ht="14.4">
      <c r="B35" s="189">
        <v>40</v>
      </c>
      <c r="C35" s="430">
        <v>1500</v>
      </c>
      <c r="D35" s="127">
        <f>SUM($C$14:C35)</f>
        <v>48200</v>
      </c>
      <c r="E35" s="196">
        <f t="shared" si="0"/>
        <v>164240</v>
      </c>
      <c r="F35" s="100" t="str">
        <f>IF($B35&gt;'２.基本給設計と配分'!$D$14,"",SUM('３.年齢給設計'!$C$14:C35)-$C$8)</f>
        <v/>
      </c>
    </row>
    <row r="36" spans="2:14" ht="14.4">
      <c r="B36" s="190">
        <v>41</v>
      </c>
      <c r="C36" s="430">
        <v>1500</v>
      </c>
      <c r="D36" s="128">
        <f>SUM($C$14:C36)</f>
        <v>49700</v>
      </c>
      <c r="E36" s="197">
        <f t="shared" si="0"/>
        <v>165740</v>
      </c>
      <c r="F36" s="100" t="str">
        <f>IF($B36&gt;'２.基本給設計と配分'!$D$14,"",SUM('３.年齢給設計'!$C$14:C36)-$C$8)</f>
        <v/>
      </c>
    </row>
    <row r="37" spans="2:14" ht="14.4">
      <c r="B37" s="189">
        <v>42</v>
      </c>
      <c r="C37" s="430">
        <v>1500</v>
      </c>
      <c r="D37" s="127">
        <f>SUM($C$14:C37)</f>
        <v>51200</v>
      </c>
      <c r="E37" s="196">
        <f t="shared" si="0"/>
        <v>167240</v>
      </c>
      <c r="F37" s="100" t="str">
        <f>IF($B37&gt;'２.基本給設計と配分'!$D$14,"",SUM('３.年齢給設計'!$C$14:C37)-$C$8)</f>
        <v/>
      </c>
      <c r="H37" s="145" t="str">
        <f>'２.基本給設計と配分'!$D$14&amp;"歳以降の年齢給昇給額は、"&amp;'２.基本給設計と配分'!$D$14&amp;"歳までの流れを見ながら自由に設計します。"</f>
        <v>37歳以降の年齢給昇給額は、37歳までの流れを見ながら自由に設計します。</v>
      </c>
    </row>
    <row r="38" spans="2:14" ht="14.4">
      <c r="B38" s="189">
        <v>43</v>
      </c>
      <c r="C38" s="430">
        <v>1500</v>
      </c>
      <c r="D38" s="127">
        <f>SUM($C$14:C38)</f>
        <v>52700</v>
      </c>
      <c r="E38" s="196">
        <f t="shared" si="0"/>
        <v>168740</v>
      </c>
      <c r="F38" s="100" t="str">
        <f>IF($B38&gt;'２.基本給設計と配分'!$D$14,"",SUM('３.年齢給設計'!$C$14:C38)-$C$8)</f>
        <v/>
      </c>
      <c r="H38" s="125"/>
      <c r="N38" s="79"/>
    </row>
    <row r="39" spans="2:14" ht="14.4">
      <c r="B39" s="189">
        <v>44</v>
      </c>
      <c r="C39" s="430">
        <v>1500</v>
      </c>
      <c r="D39" s="127">
        <f>SUM($C$14:C39)</f>
        <v>54200</v>
      </c>
      <c r="E39" s="196">
        <f t="shared" si="0"/>
        <v>170240</v>
      </c>
      <c r="F39" s="100" t="str">
        <f>IF($B39&gt;'２.基本給設計と配分'!$D$14,"",SUM('３.年齢給設計'!$C$14:C39)-$C$8)</f>
        <v/>
      </c>
      <c r="H39" s="80"/>
    </row>
    <row r="40" spans="2:14" ht="14.4">
      <c r="B40" s="189">
        <v>45</v>
      </c>
      <c r="C40" s="430">
        <v>1500</v>
      </c>
      <c r="D40" s="127">
        <f>SUM($C$14:C40)</f>
        <v>55700</v>
      </c>
      <c r="E40" s="196">
        <f t="shared" si="0"/>
        <v>171740</v>
      </c>
      <c r="F40" s="100" t="str">
        <f>IF($B40&gt;'２.基本給設計と配分'!$D$14,"",SUM('３.年齢給設計'!$C$14:C40)-$C$8)</f>
        <v/>
      </c>
      <c r="H40" s="80"/>
    </row>
    <row r="41" spans="2:14" ht="14.4">
      <c r="B41" s="189">
        <v>46</v>
      </c>
      <c r="C41" s="430">
        <v>1500</v>
      </c>
      <c r="D41" s="127">
        <f>SUM($C$14:C41)</f>
        <v>57200</v>
      </c>
      <c r="E41" s="196">
        <f t="shared" si="0"/>
        <v>173240</v>
      </c>
      <c r="F41" s="100" t="str">
        <f>IF($B41&gt;'２.基本給設計と配分'!$D$14,"",SUM('３.年齢給設計'!$C$14:C41)-$C$8)</f>
        <v/>
      </c>
    </row>
    <row r="42" spans="2:14" ht="14.4">
      <c r="B42" s="189">
        <v>47</v>
      </c>
      <c r="C42" s="430">
        <v>1500</v>
      </c>
      <c r="D42" s="127">
        <f>SUM($C$14:C42)</f>
        <v>58700</v>
      </c>
      <c r="E42" s="196">
        <f t="shared" si="0"/>
        <v>174740</v>
      </c>
      <c r="F42" s="100" t="str">
        <f>IF($B42&gt;'２.基本給設計と配分'!$D$14,"",SUM('３.年齢給設計'!$C$14:C42)-$C$8)</f>
        <v/>
      </c>
      <c r="I42" s="107"/>
    </row>
    <row r="43" spans="2:14" ht="14.4">
      <c r="B43" s="189">
        <v>48</v>
      </c>
      <c r="C43" s="430">
        <v>1500</v>
      </c>
      <c r="D43" s="127">
        <f>SUM($C$14:C43)</f>
        <v>60200</v>
      </c>
      <c r="E43" s="196">
        <f t="shared" si="0"/>
        <v>176240</v>
      </c>
      <c r="F43" s="100" t="str">
        <f>IF($B43&gt;'２.基本給設計と配分'!$D$14,"",SUM('３.年齢給設計'!$C$14:C43)-$C$8)</f>
        <v/>
      </c>
    </row>
    <row r="44" spans="2:14" ht="14.4">
      <c r="B44" s="189">
        <v>49</v>
      </c>
      <c r="C44" s="430">
        <v>1500</v>
      </c>
      <c r="D44" s="127">
        <f>SUM($C$14:C44)</f>
        <v>61700</v>
      </c>
      <c r="E44" s="196">
        <f t="shared" si="0"/>
        <v>177740</v>
      </c>
      <c r="F44" s="100" t="str">
        <f>IF($B44&gt;'２.基本給設計と配分'!$D$14,"",SUM('３.年齢給設計'!$C$14:C44)-$C$8)</f>
        <v/>
      </c>
      <c r="K44" s="4"/>
      <c r="M44" s="4"/>
    </row>
    <row r="45" spans="2:14" ht="14.4">
      <c r="B45" s="189">
        <v>50</v>
      </c>
      <c r="C45" s="430">
        <v>1500</v>
      </c>
      <c r="D45" s="127">
        <f>SUM($C$14:C45)</f>
        <v>63200</v>
      </c>
      <c r="E45" s="196">
        <f t="shared" si="0"/>
        <v>179240</v>
      </c>
      <c r="F45" s="100" t="str">
        <f>IF($B45&gt;'２.基本給設計と配分'!$D$14,"",SUM('３.年齢給設計'!$C$14:C45)-$C$8)</f>
        <v/>
      </c>
      <c r="H45" s="4"/>
      <c r="I45" s="4"/>
      <c r="J45" s="4"/>
      <c r="K45" s="4"/>
    </row>
    <row r="46" spans="2:14" ht="14.4">
      <c r="B46" s="189">
        <v>51</v>
      </c>
      <c r="C46" s="430">
        <v>0</v>
      </c>
      <c r="D46" s="127">
        <f>SUM($C$14:C46)</f>
        <v>63200</v>
      </c>
      <c r="E46" s="196">
        <f t="shared" si="0"/>
        <v>179240</v>
      </c>
      <c r="F46" s="100" t="str">
        <f>IF($B46&gt;'２.基本給設計と配分'!$D$14,"",SUM('３.年齢給設計'!$C$14:C46)-$C$8)</f>
        <v/>
      </c>
      <c r="H46" s="4"/>
      <c r="I46" s="4"/>
      <c r="J46" s="126"/>
      <c r="K46" s="107"/>
    </row>
    <row r="47" spans="2:14" ht="14.4">
      <c r="B47" s="189">
        <v>52</v>
      </c>
      <c r="C47" s="430">
        <v>0</v>
      </c>
      <c r="D47" s="127">
        <f>SUM($C$14:C47)</f>
        <v>63200</v>
      </c>
      <c r="E47" s="196">
        <f t="shared" si="0"/>
        <v>179240</v>
      </c>
      <c r="F47" s="100" t="str">
        <f>IF($B47&gt;'２.基本給設計と配分'!$D$14,"",SUM('３.年齢給設計'!$C$14:C47)-$C$8)</f>
        <v/>
      </c>
      <c r="H47" s="4"/>
      <c r="I47" s="4"/>
      <c r="J47" s="126"/>
      <c r="K47" s="107"/>
    </row>
    <row r="48" spans="2:14" ht="14.4">
      <c r="B48" s="189">
        <v>53</v>
      </c>
      <c r="C48" s="430">
        <v>0</v>
      </c>
      <c r="D48" s="127">
        <f>SUM($C$14:C48)</f>
        <v>63200</v>
      </c>
      <c r="E48" s="196">
        <f t="shared" si="0"/>
        <v>179240</v>
      </c>
      <c r="F48" s="100" t="str">
        <f>IF($B48&gt;'２.基本給設計と配分'!$D$14,"",SUM('３.年齢給設計'!$C$14:C48)-$C$8)</f>
        <v/>
      </c>
      <c r="H48" s="4"/>
      <c r="I48" s="4"/>
      <c r="J48" s="126"/>
      <c r="K48" s="107"/>
    </row>
    <row r="49" spans="2:12" ht="14.4">
      <c r="B49" s="189">
        <v>54</v>
      </c>
      <c r="C49" s="430">
        <v>0</v>
      </c>
      <c r="D49" s="127">
        <f>SUM($C$14:C49)</f>
        <v>63200</v>
      </c>
      <c r="E49" s="196">
        <f t="shared" si="0"/>
        <v>179240</v>
      </c>
      <c r="F49" s="100" t="str">
        <f>IF($B49&gt;'２.基本給設計と配分'!$D$14,"",SUM('３.年齢給設計'!$C$14:C49)-$C$8)</f>
        <v/>
      </c>
      <c r="H49" s="4"/>
      <c r="I49" s="4"/>
      <c r="J49" s="126"/>
      <c r="K49" s="107"/>
    </row>
    <row r="50" spans="2:12" ht="14.4">
      <c r="B50" s="189">
        <v>55</v>
      </c>
      <c r="C50" s="430">
        <v>-1000</v>
      </c>
      <c r="D50" s="127">
        <f>SUM($C$14:C50)</f>
        <v>62200</v>
      </c>
      <c r="E50" s="196">
        <f t="shared" si="0"/>
        <v>178240</v>
      </c>
      <c r="F50" s="100" t="str">
        <f>IF($B50&gt;'２.基本給設計と配分'!$D$14,"",SUM('３.年齢給設計'!$C$14:C50)-$C$8)</f>
        <v/>
      </c>
      <c r="H50" s="4"/>
      <c r="I50" s="4"/>
      <c r="J50" s="126"/>
      <c r="K50" s="107"/>
    </row>
    <row r="51" spans="2:12" ht="14.4">
      <c r="B51" s="189">
        <v>56</v>
      </c>
      <c r="C51" s="430">
        <v>-1000</v>
      </c>
      <c r="D51" s="127">
        <f>SUM($C$14:C51)</f>
        <v>61200</v>
      </c>
      <c r="E51" s="196">
        <f t="shared" si="0"/>
        <v>177240</v>
      </c>
      <c r="F51" s="100" t="str">
        <f>IF($B51&gt;'２.基本給設計と配分'!$D$14,"",SUM('３.年齢給設計'!$C$14:C51)-$C$8)</f>
        <v/>
      </c>
      <c r="H51" s="4"/>
      <c r="I51" s="4"/>
      <c r="J51" s="126"/>
      <c r="K51" s="107"/>
    </row>
    <row r="52" spans="2:12" ht="14.4">
      <c r="B52" s="189">
        <v>57</v>
      </c>
      <c r="C52" s="430">
        <v>-1000</v>
      </c>
      <c r="D52" s="127">
        <f>SUM($C$14:C52)</f>
        <v>60200</v>
      </c>
      <c r="E52" s="196">
        <f t="shared" si="0"/>
        <v>176240</v>
      </c>
      <c r="F52" s="100" t="str">
        <f>IF($B52&gt;'２.基本給設計と配分'!$D$14,"",SUM('３.年齢給設計'!$C$14:C52)-$C$8)</f>
        <v/>
      </c>
      <c r="H52" s="4"/>
      <c r="I52" s="4"/>
      <c r="J52" s="126"/>
      <c r="K52" s="107"/>
      <c r="L52" s="51"/>
    </row>
    <row r="53" spans="2:12" ht="14.4">
      <c r="B53" s="189">
        <v>58</v>
      </c>
      <c r="C53" s="430">
        <v>-1000</v>
      </c>
      <c r="D53" s="127">
        <f>SUM($C$14:C53)</f>
        <v>59200</v>
      </c>
      <c r="E53" s="196">
        <f t="shared" si="0"/>
        <v>175240</v>
      </c>
      <c r="F53" s="100" t="str">
        <f>IF($B53&gt;'２.基本給設計と配分'!$D$14,"",SUM('３.年齢給設計'!$C$14:C53)-$C$8)</f>
        <v/>
      </c>
      <c r="H53" s="4"/>
      <c r="I53" s="4"/>
      <c r="J53" s="126"/>
      <c r="K53" s="107"/>
    </row>
    <row r="54" spans="2:12" ht="15" thickBot="1">
      <c r="B54" s="191">
        <v>59</v>
      </c>
      <c r="C54" s="431">
        <v>-1000</v>
      </c>
      <c r="D54" s="129">
        <f>SUM($C$14:C54)</f>
        <v>58200</v>
      </c>
      <c r="E54" s="198">
        <f t="shared" si="0"/>
        <v>174240</v>
      </c>
      <c r="F54" s="100" t="str">
        <f>IF($B54&gt;'２.基本給設計と配分'!$D$14,"",SUM('３.年齢給設計'!$C$14:C54)-$C$8)</f>
        <v/>
      </c>
      <c r="H54" s="4"/>
      <c r="I54" s="4"/>
      <c r="J54" s="126"/>
      <c r="K54" s="107"/>
    </row>
    <row r="55" spans="2:12" ht="14.4">
      <c r="B55" s="192">
        <v>60</v>
      </c>
      <c r="C55" s="432">
        <v>-80000</v>
      </c>
      <c r="D55" s="130">
        <f>SUM($C$14:C55)</f>
        <v>-21800</v>
      </c>
      <c r="E55" s="199">
        <f t="shared" si="0"/>
        <v>94240</v>
      </c>
      <c r="F55" s="100" t="str">
        <f>IF($B55&gt;'２.基本給設計と配分'!$D$14,"",SUM('３.年齢給設計'!$C$14:C55)-$C$8)</f>
        <v/>
      </c>
      <c r="H55" s="4"/>
      <c r="I55" s="4"/>
      <c r="J55" s="126"/>
      <c r="K55" s="107"/>
    </row>
    <row r="56" spans="2:12" ht="14.4">
      <c r="B56" s="193">
        <v>61</v>
      </c>
      <c r="C56" s="430">
        <v>-5000</v>
      </c>
      <c r="D56" s="131">
        <f>SUM($C$14:C56)</f>
        <v>-26800</v>
      </c>
      <c r="E56" s="196">
        <f t="shared" si="0"/>
        <v>89240</v>
      </c>
      <c r="F56" s="100" t="str">
        <f>IF($B56&gt;'２.基本給設計と配分'!$D$14,"",SUM('３.年齢給設計'!$C$14:C56)-$C$8)</f>
        <v/>
      </c>
      <c r="H56" s="4"/>
      <c r="I56" s="4"/>
      <c r="J56" s="126"/>
      <c r="K56" s="107"/>
    </row>
    <row r="57" spans="2:12" ht="14.4">
      <c r="B57" s="193">
        <v>62</v>
      </c>
      <c r="C57" s="430">
        <v>-5000</v>
      </c>
      <c r="D57" s="131">
        <f>SUM($C$14:C57)</f>
        <v>-31800</v>
      </c>
      <c r="E57" s="196">
        <f t="shared" si="0"/>
        <v>84240</v>
      </c>
      <c r="F57" s="100" t="str">
        <f>IF($B57&gt;'２.基本給設計と配分'!$D$14,"",SUM('３.年齢給設計'!$C$14:C57)-$C$8)</f>
        <v/>
      </c>
      <c r="H57" s="4"/>
      <c r="I57" s="4"/>
      <c r="J57" s="126"/>
      <c r="K57" s="107"/>
    </row>
    <row r="58" spans="2:12" ht="14.4">
      <c r="B58" s="193">
        <v>63</v>
      </c>
      <c r="C58" s="430">
        <v>-5000</v>
      </c>
      <c r="D58" s="131">
        <f>SUM($C$14:C58)</f>
        <v>-36800</v>
      </c>
      <c r="E58" s="196">
        <f t="shared" si="0"/>
        <v>79240</v>
      </c>
      <c r="F58" s="100" t="str">
        <f>IF($B58&gt;'２.基本給設計と配分'!$D$14,"",SUM('３.年齢給設計'!$C$14:C58)-$C$8)</f>
        <v/>
      </c>
      <c r="H58" s="4"/>
      <c r="I58" s="4"/>
      <c r="J58" s="126"/>
      <c r="K58" s="107"/>
    </row>
    <row r="59" spans="2:12" ht="15" thickBot="1">
      <c r="B59" s="194">
        <v>64</v>
      </c>
      <c r="C59" s="433">
        <v>-5000</v>
      </c>
      <c r="D59" s="132">
        <f>SUM($C$14:C59)</f>
        <v>-41800</v>
      </c>
      <c r="E59" s="200">
        <f t="shared" si="0"/>
        <v>74240</v>
      </c>
      <c r="F59" s="100" t="str">
        <f>IF($B59&gt;'２.基本給設計と配分'!$D$14,"",SUM('３.年齢給設計'!$C$14:C59)-$C$8)</f>
        <v/>
      </c>
    </row>
    <row r="60" spans="2:12">
      <c r="F60" s="143"/>
    </row>
  </sheetData>
  <sheetProtection algorithmName="SHA-512" hashValue="oDQdfyBy4OyLWkhfb/A3dTuSuBCQzmmEmDJJeGBiQ825IgMBwOpl1t3ekMj+in2paqDuGz3SKTJNdKXG+/G6Og==" saltValue="YR4cBbDAs6wn/D1hx/y2vw==" spinCount="100000" sheet="1" objects="1" scenarios="1"/>
  <mergeCells count="6">
    <mergeCell ref="C10:E10"/>
    <mergeCell ref="C9:E9"/>
    <mergeCell ref="C5:E5"/>
    <mergeCell ref="C6:E6"/>
    <mergeCell ref="C7:E7"/>
    <mergeCell ref="C8:E8"/>
  </mergeCells>
  <phoneticPr fontId="4"/>
  <printOptions horizontalCentered="1"/>
  <pageMargins left="0.59055118110236227" right="0.59055118110236227" top="0.59055118110236227" bottom="0.39370078740157483" header="0.51181102362204722" footer="0.51181102362204722"/>
  <pageSetup paperSize="9" scale="70" orientation="landscape" r:id="rId1"/>
  <headerFooter alignWithMargins="0">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FFFF"/>
    <pageSetUpPr autoPageBreaks="0"/>
  </sheetPr>
  <dimension ref="B3:P41"/>
  <sheetViews>
    <sheetView showGridLines="0" zoomScaleNormal="100" workbookViewId="0">
      <pane ySplit="3" topLeftCell="A16" activePane="bottomLeft" state="frozen"/>
      <selection pane="bottomLeft" activeCell="J33" sqref="J33"/>
    </sheetView>
  </sheetViews>
  <sheetFormatPr defaultColWidth="9" defaultRowHeight="13.2"/>
  <cols>
    <col min="1" max="1" width="2.33203125" style="5" customWidth="1"/>
    <col min="2" max="2" width="9" style="5" customWidth="1"/>
    <col min="3" max="3" width="15.33203125" style="5" customWidth="1"/>
    <col min="4" max="4" width="18" style="5" customWidth="1"/>
    <col min="5" max="5" width="14" style="5" customWidth="1"/>
    <col min="6" max="6" width="18" style="5" customWidth="1"/>
    <col min="7" max="7" width="20.44140625" style="5" customWidth="1"/>
    <col min="8" max="8" width="10.44140625" style="5" customWidth="1"/>
    <col min="9" max="9" width="12.88671875" style="5" customWidth="1"/>
    <col min="10" max="11" width="14.44140625" style="5" customWidth="1"/>
    <col min="12" max="12" width="15.109375" style="5" customWidth="1"/>
    <col min="13" max="13" width="8.44140625" style="5" customWidth="1"/>
    <col min="14" max="14" width="11.77734375" style="5" customWidth="1"/>
    <col min="15" max="15" width="20.44140625" style="5" customWidth="1"/>
    <col min="16" max="16" width="13.6640625" style="5" customWidth="1"/>
    <col min="17" max="17" width="11.6640625" style="5" customWidth="1"/>
    <col min="18" max="18" width="13" style="5" customWidth="1"/>
    <col min="19" max="19" width="12.44140625" style="5" customWidth="1"/>
    <col min="20" max="20" width="8.21875" style="5" customWidth="1"/>
    <col min="21" max="21" width="13.88671875" style="5" customWidth="1"/>
    <col min="22" max="22" width="9.109375" style="5" customWidth="1"/>
    <col min="23" max="23" width="12.44140625" style="5" customWidth="1"/>
    <col min="24" max="24" width="10.6640625" style="5" customWidth="1"/>
    <col min="25" max="16384" width="9" style="5"/>
  </cols>
  <sheetData>
    <row r="3" spans="2:6" ht="6.75" customHeight="1"/>
    <row r="4" spans="2:6" ht="21.75" customHeight="1">
      <c r="B4" s="20" t="s">
        <v>207</v>
      </c>
      <c r="E4" s="26"/>
    </row>
    <row r="5" spans="2:6" ht="13.5" customHeight="1">
      <c r="B5" s="20"/>
      <c r="E5" s="25"/>
    </row>
    <row r="6" spans="2:6" ht="23.25" customHeight="1">
      <c r="B6" s="119" t="s">
        <v>210</v>
      </c>
    </row>
    <row r="7" spans="2:6" ht="9" customHeight="1">
      <c r="C7" s="119"/>
    </row>
    <row r="8" spans="2:6" ht="26.25" customHeight="1">
      <c r="D8" s="81" t="s">
        <v>159</v>
      </c>
    </row>
    <row r="9" spans="2:6" ht="18" customHeight="1">
      <c r="C9" s="381" t="s">
        <v>158</v>
      </c>
      <c r="D9" s="382"/>
      <c r="F9" s="259" t="s">
        <v>67</v>
      </c>
    </row>
    <row r="10" spans="2:6" ht="18" customHeight="1">
      <c r="C10" s="52" t="s">
        <v>29</v>
      </c>
      <c r="D10" s="299">
        <f>'２.基本給設計と配分'!E13</f>
        <v>193400</v>
      </c>
      <c r="F10" s="75" t="s">
        <v>68</v>
      </c>
    </row>
    <row r="11" spans="2:6" ht="18" customHeight="1">
      <c r="C11" s="52" t="s">
        <v>1</v>
      </c>
      <c r="D11" s="274">
        <f>'３.年齢給設計'!E13</f>
        <v>116040</v>
      </c>
    </row>
    <row r="12" spans="2:6" ht="18" customHeight="1">
      <c r="C12" s="52" t="s">
        <v>2</v>
      </c>
      <c r="D12" s="299">
        <f>D10-D11</f>
        <v>77360</v>
      </c>
    </row>
    <row r="13" spans="2:6" ht="18" customHeight="1">
      <c r="C13" s="18" t="s">
        <v>38</v>
      </c>
      <c r="D13" s="295">
        <v>239100</v>
      </c>
    </row>
    <row r="14" spans="2:6" ht="18" customHeight="1">
      <c r="C14" s="52" t="s">
        <v>1</v>
      </c>
      <c r="D14" s="274">
        <f>'３.年齢給設計'!E17</f>
        <v>129540</v>
      </c>
    </row>
    <row r="15" spans="2:6" ht="18" customHeight="1">
      <c r="C15" s="52" t="s">
        <v>2</v>
      </c>
      <c r="D15" s="299">
        <f>D13-D14</f>
        <v>109560</v>
      </c>
    </row>
    <row r="16" spans="2:6" ht="17.25" customHeight="1"/>
    <row r="17" spans="2:16" ht="6.75" customHeight="1">
      <c r="G17" s="28"/>
    </row>
    <row r="18" spans="2:16" ht="18" customHeight="1">
      <c r="B18" s="119" t="s">
        <v>211</v>
      </c>
      <c r="E18" s="114" t="s">
        <v>152</v>
      </c>
      <c r="F18" s="114" t="s">
        <v>151</v>
      </c>
    </row>
    <row r="19" spans="2:16" ht="18" customHeight="1">
      <c r="E19" s="100">
        <f>IF('２.基本給設計と配分'!Q20="","",'２.基本給設計と配分'!Q20)</f>
        <v>3600</v>
      </c>
      <c r="F19" s="100">
        <f>IF('２.基本給設計と配分'!S20="","",'２.基本給設計と配分'!S20)</f>
        <v>68400</v>
      </c>
      <c r="G19" s="83" t="s">
        <v>161</v>
      </c>
    </row>
    <row r="20" spans="2:16" ht="18" customHeight="1">
      <c r="F20" s="124" t="s">
        <v>162</v>
      </c>
    </row>
    <row r="21" spans="2:16" ht="18" customHeight="1">
      <c r="B21" s="52" t="s">
        <v>95</v>
      </c>
      <c r="C21" s="52" t="s">
        <v>160</v>
      </c>
      <c r="D21" s="52" t="s">
        <v>33</v>
      </c>
      <c r="E21" s="52" t="s">
        <v>96</v>
      </c>
      <c r="F21" s="257" t="s">
        <v>4</v>
      </c>
      <c r="G21" s="201" t="s">
        <v>155</v>
      </c>
      <c r="H21" s="201" t="s">
        <v>153</v>
      </c>
      <c r="I21" s="201" t="s">
        <v>188</v>
      </c>
    </row>
    <row r="22" spans="2:16" ht="18" customHeight="1">
      <c r="B22" s="294">
        <f>IF('１.等級フレーム設計'!$C12="","",'１.等級フレーム設計'!$C12)</f>
        <v>1</v>
      </c>
      <c r="C22" s="294">
        <f>IF('１.等級フレーム設計'!$D12="","",'１.等級フレーム設計'!$D12)</f>
        <v>2</v>
      </c>
      <c r="D22" s="294">
        <f>IF('１.等級フレーム設計'!$E12="","",'１.等級フレーム設計'!$E12)</f>
        <v>18</v>
      </c>
      <c r="E22" s="228">
        <f>IF($D22=18,$D$12,IF($D22=22,$D$15,""))</f>
        <v>77360</v>
      </c>
      <c r="F22" s="243">
        <v>5000</v>
      </c>
      <c r="G22" s="242">
        <f>IF($D22&gt;='２.基本給設計と配分'!$D$14,"",F22*C22)</f>
        <v>10000</v>
      </c>
      <c r="H22" s="242">
        <f>IF($D22&gt;='２.基本給設計と配分'!$D$14,"",SUM($G$22:G22))</f>
        <v>10000</v>
      </c>
      <c r="I22" s="242">
        <f>IF($D22&gt;='２.基本給設計と配分'!$D$14,"",$H22-$F$19)</f>
        <v>-58400</v>
      </c>
    </row>
    <row r="23" spans="2:16" ht="18" customHeight="1">
      <c r="B23" s="294">
        <f>IF('１.等級フレーム設計'!$C13="","",'１.等級フレーム設計'!$C13)</f>
        <v>2</v>
      </c>
      <c r="C23" s="294">
        <f>IF('１.等級フレーム設計'!$D13="","",'１.等級フレーム設計'!$D13)</f>
        <v>2</v>
      </c>
      <c r="D23" s="294">
        <f>IF('１.等級フレーム設計'!$E13="","",'１.等級フレーム設計'!$E13)</f>
        <v>20</v>
      </c>
      <c r="E23" s="228" t="str">
        <f t="shared" ref="E23:E33" si="0">IF($D23=18,$D$12,IF($D23=22,$D$15,""))</f>
        <v/>
      </c>
      <c r="F23" s="243">
        <v>5000</v>
      </c>
      <c r="G23" s="242">
        <f>IF($D23&gt;='２.基本給設計と配分'!$D$14,"",F23*C23)</f>
        <v>10000</v>
      </c>
      <c r="H23" s="242">
        <f>IF($D23&gt;='２.基本給設計と配分'!$D$14,"",SUM($G$22:G23))</f>
        <v>20000</v>
      </c>
      <c r="I23" s="242">
        <f>IF($D23&gt;='２.基本給設計と配分'!$D$14,"",$H23-$F$19)</f>
        <v>-48400</v>
      </c>
    </row>
    <row r="24" spans="2:16" ht="18" customHeight="1">
      <c r="B24" s="294">
        <f>IF('１.等級フレーム設計'!$C14="","",'１.等級フレーム設計'!$C14)</f>
        <v>3</v>
      </c>
      <c r="C24" s="294">
        <f>IF('１.等級フレーム設計'!$D14="","",'１.等級フレーム設計'!$D14)</f>
        <v>3</v>
      </c>
      <c r="D24" s="294">
        <f>IF('１.等級フレーム設計'!$E14="","",'１.等級フレーム設計'!$E14)</f>
        <v>22</v>
      </c>
      <c r="E24" s="228">
        <f>IF($D24=18,$D$12,IF($D24=22,$D$15,""))</f>
        <v>109560</v>
      </c>
      <c r="F24" s="243">
        <v>5000</v>
      </c>
      <c r="G24" s="242">
        <f>IF($D24&gt;='２.基本給設計と配分'!$D$14,"",F24*C24)</f>
        <v>15000</v>
      </c>
      <c r="H24" s="242">
        <f>IF($D24&gt;='２.基本給設計と配分'!$D$14,"",SUM($G$22:G24))</f>
        <v>35000</v>
      </c>
      <c r="I24" s="242">
        <f>IF($D24&gt;='２.基本給設計と配分'!$D$14,"",$H24-$F$19)</f>
        <v>-33400</v>
      </c>
    </row>
    <row r="25" spans="2:16" ht="18" customHeight="1">
      <c r="B25" s="294">
        <f>IF('１.等級フレーム設計'!$C15="","",'１.等級フレーム設計'!$C15)</f>
        <v>4</v>
      </c>
      <c r="C25" s="294">
        <f>IF('１.等級フレーム設計'!$D15="","",'１.等級フレーム設計'!$D15)</f>
        <v>3</v>
      </c>
      <c r="D25" s="294">
        <f>IF('１.等級フレーム設計'!$E15="","",'１.等級フレーム設計'!$E15)</f>
        <v>25</v>
      </c>
      <c r="E25" s="228" t="str">
        <f t="shared" si="0"/>
        <v/>
      </c>
      <c r="F25" s="243">
        <v>5000</v>
      </c>
      <c r="G25" s="242">
        <f>IF($D25&gt;='２.基本給設計と配分'!$D$14,"",F25*C25)</f>
        <v>15000</v>
      </c>
      <c r="H25" s="242">
        <f>IF($D25&gt;='２.基本給設計と配分'!$D$14,"",SUM($G$22:G25))</f>
        <v>50000</v>
      </c>
      <c r="I25" s="242">
        <f>IF($D25&gt;='２.基本給設計と配分'!$D$14,"",$H25-$F$19)</f>
        <v>-18400</v>
      </c>
      <c r="K25" s="78"/>
    </row>
    <row r="26" spans="2:16" ht="18" customHeight="1">
      <c r="B26" s="294">
        <f>IF('１.等級フレーム設計'!$C16="","",'１.等級フレーム設計'!$C16)</f>
        <v>5</v>
      </c>
      <c r="C26" s="294">
        <f>IF('１.等級フレーム設計'!$D16="","",'１.等級フレーム設計'!$D16)</f>
        <v>4</v>
      </c>
      <c r="D26" s="294">
        <f>IF('１.等級フレーム設計'!$E16="","",'１.等級フレーム設計'!$E16)</f>
        <v>28</v>
      </c>
      <c r="E26" s="228" t="str">
        <f t="shared" si="0"/>
        <v/>
      </c>
      <c r="F26" s="434">
        <v>5500</v>
      </c>
      <c r="G26" s="242">
        <f>IF($D26&gt;='２.基本給設計と配分'!$D$14,"",F26*C26)</f>
        <v>22000</v>
      </c>
      <c r="H26" s="242">
        <f>IF($D26&gt;='２.基本給設計と配分'!$D$14,"",SUM($G$22:G26))</f>
        <v>72000</v>
      </c>
      <c r="I26" s="242">
        <f>IF($D26&gt;='２.基本給設計と配分'!$D$14,"",$H26-$F$19)</f>
        <v>3600</v>
      </c>
    </row>
    <row r="27" spans="2:16" ht="18" customHeight="1">
      <c r="B27" s="294">
        <f>IF('１.等級フレーム設計'!$C17="","",'１.等級フレーム設計'!$C17)</f>
        <v>6</v>
      </c>
      <c r="C27" s="294">
        <f>IF('１.等級フレーム設計'!$D17="","",'１.等級フレーム設計'!$D17)</f>
        <v>5</v>
      </c>
      <c r="D27" s="294">
        <f>IF('１.等級フレーム設計'!$E17="","",'１.等級フレーム設計'!$E17)</f>
        <v>32</v>
      </c>
      <c r="E27" s="228" t="str">
        <f t="shared" si="0"/>
        <v/>
      </c>
      <c r="F27" s="434">
        <v>5500</v>
      </c>
      <c r="G27" s="242">
        <f>IF($D27&gt;='２.基本給設計と配分'!$D$14,"",F27*C27)</f>
        <v>27500</v>
      </c>
      <c r="H27" s="242">
        <f>IF($D27&gt;='２.基本給設計と配分'!$D$14,"",SUM($G$22:G27))</f>
        <v>99500</v>
      </c>
      <c r="I27" s="242">
        <f>IF($D27&gt;='２.基本給設計と配分'!$D$14,"",$H27-$F$19)</f>
        <v>31100</v>
      </c>
      <c r="L27" s="104"/>
    </row>
    <row r="28" spans="2:16" ht="18" customHeight="1">
      <c r="B28" s="294">
        <f>IF('１.等級フレーム設計'!$C18="","",'１.等級フレーム設計'!$C18)</f>
        <v>7</v>
      </c>
      <c r="C28" s="294">
        <f>IF('１.等級フレーム設計'!$D18="","",'１.等級フレーム設計'!$D18)</f>
        <v>5</v>
      </c>
      <c r="D28" s="294">
        <f>IF('１.等級フレーム設計'!$E18="","",'１.等級フレーム設計'!$E18)</f>
        <v>37</v>
      </c>
      <c r="E28" s="228" t="str">
        <f t="shared" si="0"/>
        <v/>
      </c>
      <c r="F28" s="434">
        <v>6000</v>
      </c>
      <c r="G28" s="242" t="str">
        <f>IF($D28&gt;='２.基本給設計と配分'!$D$14,"",F28*C28)</f>
        <v/>
      </c>
      <c r="H28" s="242" t="str">
        <f>IF($D28&gt;='２.基本給設計と配分'!$D$14,"",SUM($G$22:G28))</f>
        <v/>
      </c>
      <c r="I28" s="242" t="str">
        <f>IF($D28&gt;='２.基本給設計と配分'!$D$14,"",$H28-$F$19)</f>
        <v/>
      </c>
      <c r="L28" s="383"/>
      <c r="M28" s="383"/>
      <c r="N28" s="105"/>
      <c r="O28" s="115"/>
      <c r="P28" s="105"/>
    </row>
    <row r="29" spans="2:16" ht="18" customHeight="1">
      <c r="B29" s="294">
        <f>IF('１.等級フレーム設計'!$C19="","",'１.等級フレーム設計'!$C19)</f>
        <v>8</v>
      </c>
      <c r="C29" s="294">
        <f>IF('１.等級フレーム設計'!$D19="","",'１.等級フレーム設計'!$D19)</f>
        <v>6</v>
      </c>
      <c r="D29" s="294">
        <f>IF('１.等級フレーム設計'!$E19="","",'１.等級フレーム設計'!$E19)</f>
        <v>42</v>
      </c>
      <c r="E29" s="228" t="str">
        <f t="shared" si="0"/>
        <v/>
      </c>
      <c r="F29" s="434">
        <v>6000</v>
      </c>
      <c r="G29" s="242" t="str">
        <f>IF($D29&gt;='２.基本給設計と配分'!$D$14,"",F29*C29)</f>
        <v/>
      </c>
      <c r="H29" s="242" t="str">
        <f>IF($D29&gt;='２.基本給設計と配分'!$D$14,"",SUM($G$22:G29))</f>
        <v/>
      </c>
      <c r="I29" s="242" t="str">
        <f>IF($D29&gt;='２.基本給設計と配分'!$D$14,"",$H29-$F$19)</f>
        <v/>
      </c>
      <c r="K29" s="106"/>
      <c r="L29" s="384"/>
      <c r="M29" s="384"/>
      <c r="N29" s="107"/>
      <c r="O29" s="108"/>
      <c r="P29" s="107"/>
    </row>
    <row r="30" spans="2:16" ht="18" customHeight="1">
      <c r="B30" s="294">
        <f>IF('１.等級フレーム設計'!$C20="","",'１.等級フレーム設計'!$C20)</f>
        <v>9</v>
      </c>
      <c r="C30" s="294" t="str">
        <f>IF('１.等級フレーム設計'!$D20="","",'１.等級フレーム設計'!$D20)</f>
        <v/>
      </c>
      <c r="D30" s="294">
        <f>IF('１.等級フレーム設計'!$E20="","",'１.等級フレーム設計'!$E20)</f>
        <v>48</v>
      </c>
      <c r="E30" s="228" t="str">
        <f t="shared" si="0"/>
        <v/>
      </c>
      <c r="F30" s="434">
        <v>6500</v>
      </c>
      <c r="G30" s="258" t="str">
        <f>IF($D30&gt;='２.基本給設計と配分'!$D$14,"",F30*C30)</f>
        <v/>
      </c>
      <c r="H30" s="258" t="str">
        <f>IF($D30&gt;='２.基本給設計と配分'!$D$14,"",SUM($G$22:G30))</f>
        <v/>
      </c>
      <c r="I30" s="258" t="str">
        <f>IF($D30&gt;='２.基本給設計と配分'!$D$14,"",$H30-$F$19)</f>
        <v/>
      </c>
      <c r="L30" s="109"/>
      <c r="M30" s="110"/>
      <c r="N30" s="107"/>
      <c r="O30" s="301"/>
    </row>
    <row r="31" spans="2:16" ht="18" customHeight="1">
      <c r="B31" s="294">
        <f>IF('１.等級フレーム設計'!$C21="","",'１.等級フレーム設計'!$C21)</f>
        <v>10</v>
      </c>
      <c r="C31" s="294" t="str">
        <f>IF('１.等級フレーム設計'!$D21="","",'１.等級フレーム設計'!$D21)</f>
        <v/>
      </c>
      <c r="D31" s="294" t="str">
        <f>IF('１.等級フレーム設計'!$E21="","",'１.等級フレーム設計'!$E21)</f>
        <v/>
      </c>
      <c r="E31" s="227" t="str">
        <f t="shared" si="0"/>
        <v/>
      </c>
      <c r="F31" s="226"/>
      <c r="G31" s="226"/>
      <c r="H31" s="226"/>
      <c r="I31" s="226"/>
      <c r="L31" s="109"/>
      <c r="M31" s="110"/>
      <c r="N31" s="107"/>
      <c r="O31" s="301"/>
      <c r="P31" s="111"/>
    </row>
    <row r="32" spans="2:16" ht="18" customHeight="1">
      <c r="B32" s="294">
        <f>IF('１.等級フレーム設計'!$C22="","",'１.等級フレーム設計'!$C22)</f>
        <v>11</v>
      </c>
      <c r="C32" s="294" t="str">
        <f>IF('１.等級フレーム設計'!$D22="","",'１.等級フレーム設計'!$D22)</f>
        <v/>
      </c>
      <c r="D32" s="294" t="str">
        <f>IF('１.等級フレーム設計'!$E22="","",'１.等級フレーム設計'!$E22)</f>
        <v/>
      </c>
      <c r="E32" s="227" t="str">
        <f t="shared" si="0"/>
        <v/>
      </c>
      <c r="F32" s="226"/>
      <c r="G32" s="226"/>
      <c r="H32" s="226"/>
      <c r="I32" s="226"/>
    </row>
    <row r="33" spans="2:9" ht="18" customHeight="1">
      <c r="B33" s="294">
        <f>IF('１.等級フレーム設計'!$C23="","",'１.等級フレーム設計'!$C23)</f>
        <v>12</v>
      </c>
      <c r="C33" s="294" t="str">
        <f>IF('１.等級フレーム設計'!$D23="","",'１.等級フレーム設計'!$D23)</f>
        <v/>
      </c>
      <c r="D33" s="294" t="str">
        <f>IF('１.等級フレーム設計'!$E23="","",'１.等級フレーム設計'!$E23)</f>
        <v/>
      </c>
      <c r="E33" s="227" t="str">
        <f t="shared" si="0"/>
        <v/>
      </c>
      <c r="F33" s="226"/>
      <c r="G33" s="226"/>
      <c r="H33" s="226"/>
      <c r="I33" s="226"/>
    </row>
    <row r="34" spans="2:9" ht="18" customHeight="1"/>
    <row r="35" spans="2:9" ht="18" customHeight="1">
      <c r="C35" s="142" t="s">
        <v>190</v>
      </c>
    </row>
    <row r="36" spans="2:9" ht="18" customHeight="1"/>
    <row r="37" spans="2:9" ht="18" customHeight="1"/>
    <row r="38" spans="2:9" ht="18" customHeight="1"/>
    <row r="39" spans="2:9" ht="18" customHeight="1"/>
    <row r="40" spans="2:9" ht="18" customHeight="1"/>
    <row r="41" spans="2:9" ht="18" customHeight="1"/>
  </sheetData>
  <sheetProtection algorithmName="SHA-512" hashValue="/Qk8oxMi7KSjCn69gKpA4PH6dUFTUsdQ6x6fOe6yIsxxnA1unUK64g9korC0BjsYNfBQdVotxD3CfiJYm7lSbg==" saltValue="9uV6oS9UHPgq5Lw5k8TcPw==" spinCount="100000" sheet="1" objects="1" scenarios="1"/>
  <mergeCells count="3">
    <mergeCell ref="C9:D9"/>
    <mergeCell ref="L28:M28"/>
    <mergeCell ref="L29:M29"/>
  </mergeCells>
  <phoneticPr fontId="4"/>
  <printOptions horizontalCentered="1"/>
  <pageMargins left="0.59055118110236227" right="0.59055118110236227" top="0.59055118110236227" bottom="0.52" header="0.51181102362204722" footer="0.38"/>
  <pageSetup paperSize="9" scale="67" orientation="landscape" horizontalDpi="4294967293" r:id="rId1"/>
  <headerFooter alignWithMargins="0">
    <oddFooter>&amp;C&amp;P</oddFooter>
  </headerFooter>
  <cellWatches>
    <cellWatch r="E5"/>
  </cellWatche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FF"/>
    <pageSetUpPr autoPageBreaks="0"/>
  </sheetPr>
  <dimension ref="B3:P44"/>
  <sheetViews>
    <sheetView showGridLines="0" topLeftCell="B1" zoomScaleNormal="100" workbookViewId="0">
      <pane ySplit="3" topLeftCell="A10" activePane="bottomLeft" state="frozen"/>
      <selection pane="bottomLeft" activeCell="I30" sqref="I30"/>
    </sheetView>
  </sheetViews>
  <sheetFormatPr defaultColWidth="9" defaultRowHeight="13.2"/>
  <cols>
    <col min="1" max="1" width="2.33203125" style="5" customWidth="1"/>
    <col min="2" max="2" width="9" style="5"/>
    <col min="3" max="3" width="15.33203125" style="5" customWidth="1"/>
    <col min="4" max="4" width="18" style="5" customWidth="1"/>
    <col min="5" max="5" width="14" style="5" customWidth="1"/>
    <col min="6" max="6" width="18" style="5" customWidth="1"/>
    <col min="7" max="7" width="20.44140625" style="5" customWidth="1"/>
    <col min="8" max="8" width="10.44140625" style="5" customWidth="1"/>
    <col min="9" max="9" width="12.88671875" style="5" customWidth="1"/>
    <col min="10" max="11" width="14.44140625" style="5" customWidth="1"/>
    <col min="12" max="12" width="15.109375" style="5" customWidth="1"/>
    <col min="13" max="13" width="8.44140625" style="5" customWidth="1"/>
    <col min="14" max="14" width="11.77734375" style="5" customWidth="1"/>
    <col min="15" max="15" width="20.44140625" style="5" customWidth="1"/>
    <col min="16" max="16" width="13.6640625" style="5" customWidth="1"/>
    <col min="17" max="17" width="11.6640625" style="5" customWidth="1"/>
    <col min="18" max="18" width="13" style="5" customWidth="1"/>
    <col min="19" max="19" width="12.44140625" style="5" customWidth="1"/>
    <col min="20" max="20" width="8.21875" style="5" customWidth="1"/>
    <col min="21" max="21" width="13.88671875" style="5" customWidth="1"/>
    <col min="22" max="22" width="9.109375" style="5" customWidth="1"/>
    <col min="23" max="23" width="12.44140625" style="5" customWidth="1"/>
    <col min="24" max="24" width="10.6640625" style="5" customWidth="1"/>
    <col min="25" max="16384" width="9" style="5"/>
  </cols>
  <sheetData>
    <row r="3" spans="2:8" ht="6.75" customHeight="1"/>
    <row r="4" spans="2:8" ht="21.75" customHeight="1">
      <c r="B4" s="20" t="s">
        <v>208</v>
      </c>
    </row>
    <row r="5" spans="2:8" ht="18" customHeight="1">
      <c r="B5" s="20"/>
    </row>
    <row r="6" spans="2:8" ht="18" customHeight="1">
      <c r="B6" s="119" t="s">
        <v>217</v>
      </c>
      <c r="D6" s="275" t="s">
        <v>158</v>
      </c>
      <c r="E6" s="300"/>
    </row>
    <row r="7" spans="2:8" ht="18" customHeight="1">
      <c r="C7" s="119"/>
      <c r="D7" s="52" t="s">
        <v>29</v>
      </c>
      <c r="E7" s="299">
        <f>'２.基本給設計と配分'!E13</f>
        <v>193400</v>
      </c>
    </row>
    <row r="8" spans="2:8" ht="18" customHeight="1">
      <c r="D8" s="52" t="s">
        <v>1</v>
      </c>
      <c r="E8" s="274">
        <f>'３.年齢給設計'!E13</f>
        <v>116040</v>
      </c>
      <c r="G8" s="259" t="s">
        <v>67</v>
      </c>
    </row>
    <row r="9" spans="2:8" ht="18" customHeight="1">
      <c r="D9" s="52" t="s">
        <v>2</v>
      </c>
      <c r="E9" s="299">
        <f>E7-E8</f>
        <v>77360</v>
      </c>
      <c r="G9" s="75" t="s">
        <v>68</v>
      </c>
    </row>
    <row r="10" spans="2:8" ht="18" customHeight="1">
      <c r="D10" s="52" t="s">
        <v>38</v>
      </c>
      <c r="E10" s="250">
        <f>IF('４.習熟昇給の設計'!D14="","",'４.習熟昇給の設計'!$D$13)</f>
        <v>239100</v>
      </c>
    </row>
    <row r="11" spans="2:8" ht="18" customHeight="1">
      <c r="D11" s="52" t="s">
        <v>1</v>
      </c>
      <c r="E11" s="274">
        <f>'３.年齢給設計'!E17</f>
        <v>129540</v>
      </c>
    </row>
    <row r="12" spans="2:8" ht="18" customHeight="1">
      <c r="D12" s="52" t="s">
        <v>2</v>
      </c>
      <c r="E12" s="299">
        <f>E10-E11</f>
        <v>109560</v>
      </c>
    </row>
    <row r="13" spans="2:8" ht="23.25" customHeight="1">
      <c r="C13" s="83"/>
    </row>
    <row r="14" spans="2:8" ht="26.25" customHeight="1">
      <c r="B14" s="119" t="s">
        <v>221</v>
      </c>
      <c r="G14" s="52" t="s">
        <v>260</v>
      </c>
    </row>
    <row r="15" spans="2:8" ht="18" customHeight="1">
      <c r="G15" s="100">
        <f>IF('２.基本給設計と配分'!Q19="","",'２.基本給設計と配分'!Q19)</f>
        <v>1800</v>
      </c>
      <c r="H15" s="121"/>
    </row>
    <row r="16" spans="2:8" ht="18" customHeight="1">
      <c r="G16" s="84" t="s">
        <v>130</v>
      </c>
      <c r="H16" s="323"/>
    </row>
    <row r="17" spans="2:16" ht="18" customHeight="1">
      <c r="B17" s="184" t="s">
        <v>95</v>
      </c>
      <c r="C17" s="184" t="s">
        <v>160</v>
      </c>
      <c r="D17" s="52" t="s">
        <v>33</v>
      </c>
      <c r="E17" s="184" t="s">
        <v>96</v>
      </c>
      <c r="F17" s="52" t="s">
        <v>4</v>
      </c>
      <c r="G17" s="82" t="s">
        <v>3</v>
      </c>
      <c r="H17" s="52" t="s">
        <v>157</v>
      </c>
    </row>
    <row r="18" spans="2:16" ht="18" customHeight="1" thickBot="1">
      <c r="B18" s="294">
        <f>IF('１.等級フレーム設計'!$C12="","",'１.等級フレーム設計'!$C12)</f>
        <v>1</v>
      </c>
      <c r="C18" s="294">
        <f>IF('１.等級フレーム設計'!$D12="","",'１.等級フレーム設計'!$D12)</f>
        <v>2</v>
      </c>
      <c r="D18" s="294">
        <f>IF('１.等級フレーム設計'!$E12="","",'１.等級フレーム設計'!$E12)</f>
        <v>18</v>
      </c>
      <c r="E18" s="228">
        <f t="shared" ref="E18:E29" si="0">IF($D18=18,$E$9,IF($D18=22,$E$12,""))</f>
        <v>77360</v>
      </c>
      <c r="F18" s="176">
        <f>IF('４.習熟昇給の設計'!$F$22="","",'４.習熟昇給の設計'!$F22)</f>
        <v>5000</v>
      </c>
      <c r="G18" s="118" t="s">
        <v>154</v>
      </c>
      <c r="H18" s="180"/>
      <c r="I18" s="120" t="s">
        <v>163</v>
      </c>
    </row>
    <row r="19" spans="2:16" ht="18" customHeight="1">
      <c r="B19" s="294">
        <f>IF('１.等級フレーム設計'!$C13="","",'１.等級フレーム設計'!$C13)</f>
        <v>2</v>
      </c>
      <c r="C19" s="294">
        <f>IF('１.等級フレーム設計'!$D13="","",'１.等級フレーム設計'!$D13)</f>
        <v>2</v>
      </c>
      <c r="D19" s="294">
        <f>IF('１.等級フレーム設計'!$E13="","",'１.等級フレーム設計'!$E13)</f>
        <v>20</v>
      </c>
      <c r="E19" s="228" t="str">
        <f t="shared" si="0"/>
        <v/>
      </c>
      <c r="F19" s="175">
        <f>IF('４.習熟昇給の設計'!$F$22="","",'４.習熟昇給の設計'!$F23)</f>
        <v>5000</v>
      </c>
      <c r="G19" s="321">
        <v>6000</v>
      </c>
      <c r="H19" s="181">
        <f>IF($D$19=22,($E$19-$E$18-$F$18*$C$18),IF($D$19=20,($E$20-$E$18-$F$18*$C$18-$F$19*$C$19),""))</f>
        <v>12200</v>
      </c>
      <c r="I19" s="116"/>
    </row>
    <row r="20" spans="2:16" ht="18" customHeight="1" thickBot="1">
      <c r="B20" s="294">
        <f>IF('１.等級フレーム設計'!$C14="","",'１.等級フレーム設計'!$C14)</f>
        <v>3</v>
      </c>
      <c r="C20" s="294">
        <f>IF('１.等級フレーム設計'!$D14="","",'１.等級フレーム設計'!$D14)</f>
        <v>3</v>
      </c>
      <c r="D20" s="294">
        <f>IF('１.等級フレーム設計'!$E14="","",'１.等級フレーム設計'!$E14)</f>
        <v>22</v>
      </c>
      <c r="E20" s="228">
        <f t="shared" si="0"/>
        <v>109560</v>
      </c>
      <c r="F20" s="177">
        <f>IF('４.習熟昇給の設計'!$F$22="","",'４.習熟昇給の設計'!$F24)</f>
        <v>5000</v>
      </c>
      <c r="G20" s="322">
        <v>6000</v>
      </c>
      <c r="H20" s="182"/>
      <c r="I20" s="116"/>
    </row>
    <row r="21" spans="2:16" ht="18" customHeight="1">
      <c r="B21" s="294">
        <f>IF('１.等級フレーム設計'!$C15="","",'１.等級フレーム設計'!$C15)</f>
        <v>4</v>
      </c>
      <c r="C21" s="294">
        <f>IF('１.等級フレーム設計'!$D15="","",'１.等級フレーム設計'!$D15)</f>
        <v>3</v>
      </c>
      <c r="D21" s="294">
        <f>IF('１.等級フレーム設計'!$E15="","",'１.等級フレーム設計'!$E15)</f>
        <v>25</v>
      </c>
      <c r="E21" s="228" t="str">
        <f t="shared" si="0"/>
        <v/>
      </c>
      <c r="F21" s="179">
        <f>IF('４.習熟昇給の設計'!$F$22="","",'４.習熟昇給の設計'!$F25)</f>
        <v>5000</v>
      </c>
      <c r="G21" s="133">
        <v>6500</v>
      </c>
      <c r="H21" s="178"/>
      <c r="I21" s="51"/>
    </row>
    <row r="22" spans="2:16" ht="18" customHeight="1">
      <c r="B22" s="294">
        <f>IF('１.等級フレーム設計'!$C16="","",'１.等級フレーム設計'!$C16)</f>
        <v>5</v>
      </c>
      <c r="C22" s="294">
        <f>IF('１.等級フレーム設計'!$D16="","",'１.等級フレーム設計'!$D16)</f>
        <v>4</v>
      </c>
      <c r="D22" s="294">
        <f>IF('１.等級フレーム設計'!$E16="","",'１.等級フレーム設計'!$E16)</f>
        <v>28</v>
      </c>
      <c r="E22" s="228" t="str">
        <f t="shared" si="0"/>
        <v/>
      </c>
      <c r="F22" s="179">
        <f>IF('４.習熟昇給の設計'!$F$22="","",'４.習熟昇給の設計'!$F26)</f>
        <v>5500</v>
      </c>
      <c r="G22" s="134">
        <v>7000</v>
      </c>
      <c r="H22" s="179"/>
      <c r="I22" s="51"/>
    </row>
    <row r="23" spans="2:16" ht="18" customHeight="1">
      <c r="B23" s="294">
        <f>IF('１.等級フレーム設計'!$C17="","",'１.等級フレーム設計'!$C17)</f>
        <v>6</v>
      </c>
      <c r="C23" s="294">
        <f>IF('１.等級フレーム設計'!$D17="","",'１.等級フレーム設計'!$D17)</f>
        <v>5</v>
      </c>
      <c r="D23" s="294">
        <f>IF('１.等級フレーム設計'!$E17="","",'１.等級フレーム設計'!$E17)</f>
        <v>32</v>
      </c>
      <c r="E23" s="228" t="str">
        <f t="shared" si="0"/>
        <v/>
      </c>
      <c r="F23" s="179">
        <f>IF('４.習熟昇給の設計'!$F$22="","",'４.習熟昇給の設計'!$F27)</f>
        <v>5500</v>
      </c>
      <c r="G23" s="134">
        <v>7500</v>
      </c>
      <c r="H23" s="179"/>
      <c r="I23" s="51"/>
    </row>
    <row r="24" spans="2:16" ht="18" customHeight="1">
      <c r="B24" s="294">
        <f>IF('１.等級フレーム設計'!$C18="","",'１.等級フレーム設計'!$C18)</f>
        <v>7</v>
      </c>
      <c r="C24" s="294">
        <f>IF('１.等級フレーム設計'!$D18="","",'１.等級フレーム設計'!$D18)</f>
        <v>5</v>
      </c>
      <c r="D24" s="294">
        <f>IF('１.等級フレーム設計'!$E18="","",'１.等級フレーム設計'!$E18)</f>
        <v>37</v>
      </c>
      <c r="E24" s="228" t="str">
        <f t="shared" si="0"/>
        <v/>
      </c>
      <c r="F24" s="178">
        <f>IF('４.習熟昇給の設計'!$F$22="","",'４.習熟昇給の設計'!$F28)</f>
        <v>6000</v>
      </c>
      <c r="G24" s="435">
        <v>8000</v>
      </c>
      <c r="H24" s="183"/>
      <c r="I24" s="51"/>
    </row>
    <row r="25" spans="2:16" ht="18" customHeight="1">
      <c r="B25" s="294">
        <f>IF('１.等級フレーム設計'!$C19="","",'１.等級フレーム設計'!$C19)</f>
        <v>8</v>
      </c>
      <c r="C25" s="294">
        <f>IF('１.等級フレーム設計'!$D19="","",'１.等級フレーム設計'!$D19)</f>
        <v>6</v>
      </c>
      <c r="D25" s="294">
        <f>IF('１.等級フレーム設計'!$E19="","",'１.等級フレーム設計'!$E19)</f>
        <v>42</v>
      </c>
      <c r="E25" s="228" t="str">
        <f t="shared" si="0"/>
        <v/>
      </c>
      <c r="F25" s="178">
        <f>IF('４.習熟昇給の設計'!$F$22="","",'４.習熟昇給の設計'!$F29)</f>
        <v>6000</v>
      </c>
      <c r="G25" s="435">
        <v>11000</v>
      </c>
      <c r="H25" s="179"/>
      <c r="I25" s="117"/>
    </row>
    <row r="26" spans="2:16" ht="18" customHeight="1">
      <c r="B26" s="294">
        <f>IF('１.等級フレーム設計'!$C20="","",'１.等級フレーム設計'!$C20)</f>
        <v>9</v>
      </c>
      <c r="C26" s="294" t="str">
        <f>IF('１.等級フレーム設計'!$D20="","",'１.等級フレーム設計'!$D20)</f>
        <v/>
      </c>
      <c r="D26" s="294">
        <f>IF('１.等級フレーム設計'!$E20="","",'１.等級フレーム設計'!$E20)</f>
        <v>48</v>
      </c>
      <c r="E26" s="228" t="str">
        <f t="shared" si="0"/>
        <v/>
      </c>
      <c r="F26" s="179">
        <f>IF('４.習熟昇給の設計'!$F$22="","",'４.習熟昇給の設計'!$F30)</f>
        <v>6500</v>
      </c>
      <c r="G26" s="436">
        <v>15000</v>
      </c>
      <c r="H26" s="179"/>
      <c r="I26" s="53"/>
    </row>
    <row r="27" spans="2:16" ht="18" customHeight="1">
      <c r="B27" s="294">
        <f>IF('１.等級フレーム設計'!$C21="","",'１.等級フレーム設計'!$C21)</f>
        <v>10</v>
      </c>
      <c r="C27" s="294" t="str">
        <f>IF('１.等級フレーム設計'!$D21="","",'１.等級フレーム設計'!$D21)</f>
        <v/>
      </c>
      <c r="D27" s="294" t="str">
        <f>IF('１.等級フレーム設計'!$E21="","",'１.等級フレーム設計'!$E21)</f>
        <v/>
      </c>
      <c r="E27" s="260" t="str">
        <f t="shared" si="0"/>
        <v/>
      </c>
      <c r="F27" s="152">
        <f>IF('４.習熟昇給の設計'!$F$22="","",'４.習熟昇給の設計'!$F31)</f>
        <v>0</v>
      </c>
      <c r="G27" s="436"/>
      <c r="H27" s="236"/>
    </row>
    <row r="28" spans="2:16" ht="18" customHeight="1">
      <c r="B28" s="294">
        <f>IF('１.等級フレーム設計'!$C22="","",'１.等級フレーム設計'!$C22)</f>
        <v>11</v>
      </c>
      <c r="C28" s="294" t="str">
        <f>IF('１.等級フレーム設計'!$D22="","",'１.等級フレーム設計'!$D22)</f>
        <v/>
      </c>
      <c r="D28" s="294" t="str">
        <f>IF('１.等級フレーム設計'!$E22="","",'１.等級フレーム設計'!$E22)</f>
        <v/>
      </c>
      <c r="E28" s="260" t="str">
        <f t="shared" si="0"/>
        <v/>
      </c>
      <c r="F28" s="152">
        <f>IF('４.習熟昇給の設計'!$F$22="","",'４.習熟昇給の設計'!$F32)</f>
        <v>0</v>
      </c>
      <c r="G28" s="436"/>
      <c r="H28" s="236"/>
    </row>
    <row r="29" spans="2:16" ht="18" customHeight="1">
      <c r="B29" s="294">
        <f>IF('１.等級フレーム設計'!$C23="","",'１.等級フレーム設計'!$C23)</f>
        <v>12</v>
      </c>
      <c r="C29" s="294" t="str">
        <f>IF('１.等級フレーム設計'!$D23="","",'１.等級フレーム設計'!$D23)</f>
        <v/>
      </c>
      <c r="D29" s="294" t="str">
        <f>IF('１.等級フレーム設計'!$E23="","",'１.等級フレーム設計'!$E23)</f>
        <v/>
      </c>
      <c r="E29" s="260" t="str">
        <f t="shared" si="0"/>
        <v/>
      </c>
      <c r="F29" s="152">
        <f>IF('４.習熟昇給の設計'!$F$22="","",'４.習熟昇給の設計'!$F33)</f>
        <v>0</v>
      </c>
      <c r="G29" s="436"/>
      <c r="H29" s="236"/>
    </row>
    <row r="30" spans="2:16" ht="18" customHeight="1">
      <c r="L30" s="109"/>
      <c r="M30" s="110"/>
      <c r="N30" s="107"/>
      <c r="O30" s="301"/>
      <c r="P30" s="111"/>
    </row>
    <row r="31" spans="2:16" ht="18" customHeight="1">
      <c r="C31" s="142" t="s">
        <v>190</v>
      </c>
      <c r="L31" s="109"/>
      <c r="M31" s="110"/>
      <c r="N31" s="107"/>
      <c r="O31" s="301"/>
      <c r="P31" s="111"/>
    </row>
    <row r="32" spans="2:16" ht="18" customHeight="1">
      <c r="L32" s="109"/>
      <c r="M32" s="110"/>
      <c r="N32" s="107"/>
      <c r="O32" s="301"/>
      <c r="P32" s="111"/>
    </row>
    <row r="33" spans="12:16" ht="18" customHeight="1">
      <c r="L33" s="109"/>
      <c r="M33" s="110"/>
      <c r="N33" s="107"/>
      <c r="O33" s="301"/>
      <c r="P33" s="111"/>
    </row>
    <row r="34" spans="12:16" ht="18" customHeight="1">
      <c r="L34" s="109"/>
      <c r="M34" s="110"/>
      <c r="N34" s="107"/>
      <c r="O34" s="301"/>
      <c r="P34" s="111"/>
    </row>
    <row r="35" spans="12:16" ht="18" customHeight="1">
      <c r="L35" s="109"/>
      <c r="M35" s="110"/>
      <c r="N35" s="107"/>
      <c r="O35" s="301"/>
      <c r="P35" s="111"/>
    </row>
    <row r="36" spans="12:16" ht="18" customHeight="1">
      <c r="L36" s="4"/>
      <c r="M36" s="110"/>
      <c r="N36" s="107"/>
      <c r="O36" s="4"/>
      <c r="P36" s="111"/>
    </row>
    <row r="37" spans="12:16" ht="18" customHeight="1">
      <c r="L37" s="385"/>
      <c r="M37" s="385"/>
      <c r="N37" s="112"/>
      <c r="O37" s="302"/>
      <c r="P37" s="112"/>
    </row>
    <row r="38" spans="12:16" ht="18" customHeight="1">
      <c r="M38" s="113"/>
    </row>
    <row r="39" spans="12:16" ht="18" customHeight="1"/>
    <row r="40" spans="12:16" ht="18" customHeight="1">
      <c r="M40" s="77"/>
    </row>
    <row r="41" spans="12:16" ht="18" customHeight="1"/>
    <row r="42" spans="12:16" ht="18" customHeight="1"/>
    <row r="43" spans="12:16" ht="18" customHeight="1"/>
    <row r="44" spans="12:16" ht="18" customHeight="1">
      <c r="L44" s="115" t="s">
        <v>156</v>
      </c>
    </row>
  </sheetData>
  <sheetProtection algorithmName="SHA-512" hashValue="SsIHgJ9W11souZ09Zfztn5w71jI6fYMdCRGba+kKi0A3NH6ESSI+BROhwwuUa9kl9d/4NyCi9hieCGus4x76DQ==" saltValue="lyXQn6KpiKqMTq50nSXi+g==" spinCount="100000" sheet="1" objects="1" scenarios="1"/>
  <mergeCells count="1">
    <mergeCell ref="L37:M37"/>
  </mergeCells>
  <phoneticPr fontId="4"/>
  <printOptions horizontalCentered="1"/>
  <pageMargins left="0.59055118110236227" right="0.59055118110236227" top="0.59055118110236227" bottom="0.52" header="0.51181102362204722" footer="0.38"/>
  <pageSetup paperSize="9" scale="67" orientation="landscape" horizontalDpi="4294967293" r:id="rId1"/>
  <headerFooter alignWithMargins="0">
    <oddFooter>&amp;C&amp;P</oddFooter>
  </headerFooter>
  <rowBreaks count="1" manualBreakCount="1">
    <brk id="29" min="1"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FFFF"/>
    <pageSetUpPr autoPageBreaks="0"/>
  </sheetPr>
  <dimension ref="A3:L35"/>
  <sheetViews>
    <sheetView showGridLines="0" zoomScaleNormal="100" workbookViewId="0">
      <pane ySplit="3" topLeftCell="A4" activePane="bottomLeft" state="frozen"/>
      <selection pane="bottomLeft" activeCell="N30" sqref="N30"/>
    </sheetView>
  </sheetViews>
  <sheetFormatPr defaultColWidth="9" defaultRowHeight="13.2"/>
  <cols>
    <col min="1" max="1" width="3.6640625" style="5" customWidth="1"/>
    <col min="2" max="2" width="9" style="5"/>
    <col min="3" max="3" width="15.33203125" style="5" customWidth="1"/>
    <col min="4" max="4" width="18" style="5" customWidth="1"/>
    <col min="5" max="5" width="14" style="5" customWidth="1"/>
    <col min="6" max="6" width="18" style="5" customWidth="1"/>
    <col min="7" max="7" width="20.44140625" style="5" customWidth="1"/>
    <col min="8" max="8" width="10.44140625" style="5" customWidth="1"/>
    <col min="9" max="9" width="12.88671875" style="5" customWidth="1"/>
    <col min="10" max="11" width="14.44140625" style="5" customWidth="1"/>
    <col min="12" max="12" width="15.109375" style="5" customWidth="1"/>
    <col min="13" max="13" width="8.44140625" style="5" customWidth="1"/>
    <col min="14" max="14" width="11.77734375" style="5" customWidth="1"/>
    <col min="15" max="15" width="20.44140625" style="5" customWidth="1"/>
    <col min="16" max="16" width="13.6640625" style="5" customWidth="1"/>
    <col min="17" max="17" width="11.6640625" style="5" customWidth="1"/>
    <col min="18" max="18" width="13" style="5" customWidth="1"/>
    <col min="19" max="19" width="12.44140625" style="5" customWidth="1"/>
    <col min="20" max="20" width="8.21875" style="5" customWidth="1"/>
    <col min="21" max="21" width="13.88671875" style="5" customWidth="1"/>
    <col min="22" max="22" width="9.109375" style="5" customWidth="1"/>
    <col min="23" max="23" width="12.44140625" style="5" customWidth="1"/>
    <col min="24" max="24" width="10.6640625" style="5" customWidth="1"/>
    <col min="25" max="16384" width="9" style="5"/>
  </cols>
  <sheetData>
    <row r="3" spans="2:12" ht="6.75" customHeight="1"/>
    <row r="4" spans="2:12" ht="21.75" customHeight="1">
      <c r="B4" s="20" t="s">
        <v>209</v>
      </c>
    </row>
    <row r="5" spans="2:12" ht="13.5" customHeight="1">
      <c r="B5" s="20"/>
    </row>
    <row r="6" spans="2:12" ht="20.100000000000001" customHeight="1">
      <c r="B6" s="119" t="s">
        <v>217</v>
      </c>
      <c r="D6" s="381" t="s">
        <v>158</v>
      </c>
      <c r="E6" s="382"/>
    </row>
    <row r="7" spans="2:12" ht="20.100000000000001" customHeight="1">
      <c r="D7" s="52" t="s">
        <v>29</v>
      </c>
      <c r="E7" s="299">
        <f>'２.基本給設計と配分'!E13</f>
        <v>193400</v>
      </c>
    </row>
    <row r="8" spans="2:12" ht="20.100000000000001" customHeight="1">
      <c r="D8" s="52" t="s">
        <v>1</v>
      </c>
      <c r="E8" s="274">
        <f>'３.年齢給設計'!E13</f>
        <v>116040</v>
      </c>
    </row>
    <row r="9" spans="2:12" ht="20.100000000000001" customHeight="1" thickBot="1">
      <c r="D9" s="52" t="s">
        <v>2</v>
      </c>
      <c r="E9" s="299">
        <f>E7-E8</f>
        <v>77360</v>
      </c>
    </row>
    <row r="10" spans="2:12" ht="20.100000000000001" customHeight="1" thickBot="1">
      <c r="D10" s="52" t="s">
        <v>38</v>
      </c>
      <c r="E10" s="250">
        <f>IF('４.習熟昇給の設計'!D13="","",'４.習熟昇給の設計'!$D$13)</f>
        <v>239100</v>
      </c>
      <c r="G10" s="248" t="s">
        <v>67</v>
      </c>
    </row>
    <row r="11" spans="2:12" ht="20.100000000000001" customHeight="1">
      <c r="D11" s="52" t="s">
        <v>1</v>
      </c>
      <c r="E11" s="274">
        <f>'３.年齢給設計'!E17</f>
        <v>129540</v>
      </c>
      <c r="G11" s="75" t="s">
        <v>68</v>
      </c>
    </row>
    <row r="12" spans="2:12" ht="20.100000000000001" customHeight="1">
      <c r="D12" s="52" t="s">
        <v>2</v>
      </c>
      <c r="E12" s="299">
        <f>E10-E11</f>
        <v>109560</v>
      </c>
    </row>
    <row r="13" spans="2:12" ht="12" customHeight="1">
      <c r="G13" s="28"/>
    </row>
    <row r="14" spans="2:12" ht="18" customHeight="1">
      <c r="B14" s="54" t="s">
        <v>253</v>
      </c>
      <c r="F14" s="30"/>
      <c r="H14" s="252" t="s">
        <v>102</v>
      </c>
    </row>
    <row r="15" spans="2:12" ht="14.1" customHeight="1" thickBot="1">
      <c r="F15" s="29"/>
      <c r="H15" s="252" t="s">
        <v>101</v>
      </c>
      <c r="K15" s="80" t="s">
        <v>218</v>
      </c>
      <c r="L15" s="77"/>
    </row>
    <row r="16" spans="2:12" ht="16.5" customHeight="1" thickBot="1">
      <c r="C16" s="246" t="s">
        <v>205</v>
      </c>
      <c r="D16" s="247">
        <f>'１.等級フレーム設計'!$D$8</f>
        <v>9</v>
      </c>
      <c r="E16" s="21"/>
      <c r="G16" s="21"/>
      <c r="H16" s="87"/>
      <c r="I16" s="21"/>
      <c r="J16" s="21"/>
      <c r="K16" s="253" t="s">
        <v>219</v>
      </c>
      <c r="L16" s="87"/>
    </row>
    <row r="17" spans="1:12" ht="24" customHeight="1">
      <c r="A17" s="262" t="s">
        <v>223</v>
      </c>
      <c r="B17" s="185" t="s">
        <v>36</v>
      </c>
      <c r="C17" s="186" t="s">
        <v>37</v>
      </c>
      <c r="D17" s="304" t="s">
        <v>98</v>
      </c>
      <c r="E17" s="185" t="s">
        <v>33</v>
      </c>
      <c r="F17" s="304" t="s">
        <v>99</v>
      </c>
      <c r="G17" s="185" t="s">
        <v>100</v>
      </c>
      <c r="H17" s="186" t="s">
        <v>119</v>
      </c>
      <c r="I17" s="86" t="s">
        <v>34</v>
      </c>
      <c r="J17" s="185" t="s">
        <v>120</v>
      </c>
      <c r="K17" s="86" t="s">
        <v>40</v>
      </c>
      <c r="L17" s="304" t="s">
        <v>121</v>
      </c>
    </row>
    <row r="18" spans="1:12" ht="18" customHeight="1">
      <c r="A18" s="262">
        <f>$E18</f>
        <v>18</v>
      </c>
      <c r="B18" s="249">
        <f>IF('１.等級フレーム設計'!$C12="","",'１.等級フレーム設計'!$C12)</f>
        <v>1</v>
      </c>
      <c r="C18" s="242">
        <f t="shared" ref="C18:C29" si="0">IF($E18=18,$E$9,IF($E18=22,$E$12,""))</f>
        <v>77360</v>
      </c>
      <c r="D18" s="249">
        <f>IF('１.等級フレーム設計'!$D12="","",'１.等級フレーム設計'!$D12)</f>
        <v>2</v>
      </c>
      <c r="E18" s="249">
        <f>IF('１.等級フレーム設計'!$E12="","",'１.等級フレーム設計'!$E12)</f>
        <v>18</v>
      </c>
      <c r="F18" s="241">
        <f>IF('４.習熟昇給の設計'!$F22="","",'４.習熟昇給の設計'!$F22)</f>
        <v>5000</v>
      </c>
      <c r="G18" s="241" t="str">
        <f>IF('５.昇格昇給の設計 '!$G18="","",'５.昇格昇給の設計 '!$G18)</f>
        <v>―</v>
      </c>
      <c r="H18" s="242">
        <f>IF($B18&gt;$D$16,"",IF($E18=18,$C18,$H17+$F17*$D17+$G18))</f>
        <v>77360</v>
      </c>
      <c r="I18" s="243">
        <v>4</v>
      </c>
      <c r="J18" s="244">
        <f>IF(I18="","",H18+F18*I18)</f>
        <v>97360</v>
      </c>
      <c r="K18" s="245">
        <v>8</v>
      </c>
      <c r="L18" s="244">
        <f>IF(K18="",J18,J18+F18*$J$35*(K18-I18))</f>
        <v>107360</v>
      </c>
    </row>
    <row r="19" spans="1:12" ht="18" customHeight="1">
      <c r="A19" s="262">
        <f t="shared" ref="A19:A29" si="1">$E19</f>
        <v>20</v>
      </c>
      <c r="B19" s="249">
        <f>IF('１.等級フレーム設計'!$C13="","",'１.等級フレーム設計'!$C13)</f>
        <v>2</v>
      </c>
      <c r="C19" s="242" t="str">
        <f t="shared" si="0"/>
        <v/>
      </c>
      <c r="D19" s="249">
        <f>IF('１.等級フレーム設計'!$D13="","",'１.等級フレーム設計'!$D13)</f>
        <v>2</v>
      </c>
      <c r="E19" s="249">
        <f>IF('１.等級フレーム設計'!$E13="","",'１.等級フレーム設計'!$E13)</f>
        <v>20</v>
      </c>
      <c r="F19" s="241">
        <f>IF('４.習熟昇給の設計'!$F23="","",'４.習熟昇給の設計'!$F23)</f>
        <v>5000</v>
      </c>
      <c r="G19" s="241">
        <f>IF('５.昇格昇給の設計 '!$G19="","",'５.昇格昇給の設計 '!$G19)</f>
        <v>6000</v>
      </c>
      <c r="H19" s="242">
        <f t="shared" ref="H19:H29" si="2">IF($B19&gt;$D$16,"",IF($E19=18,$C19,$H18+$F18*$D18+$G19))</f>
        <v>93360</v>
      </c>
      <c r="I19" s="243">
        <v>4</v>
      </c>
      <c r="J19" s="244">
        <f t="shared" ref="J19:J25" si="3">IF(I19="","",H19+F19*I19)</f>
        <v>113360</v>
      </c>
      <c r="K19" s="245">
        <v>8</v>
      </c>
      <c r="L19" s="244">
        <f t="shared" ref="L19:L29" si="4">IF(K19="",J19,J19+F19*$J$35*(K19-I19))</f>
        <v>123360</v>
      </c>
    </row>
    <row r="20" spans="1:12" ht="18" customHeight="1">
      <c r="A20" s="262">
        <f t="shared" si="1"/>
        <v>22</v>
      </c>
      <c r="B20" s="249">
        <f>IF('１.等級フレーム設計'!$C14="","",'１.等級フレーム設計'!$C14)</f>
        <v>3</v>
      </c>
      <c r="C20" s="242">
        <f t="shared" si="0"/>
        <v>109560</v>
      </c>
      <c r="D20" s="249">
        <f>IF('１.等級フレーム設計'!$D14="","",'１.等級フレーム設計'!$D14)</f>
        <v>3</v>
      </c>
      <c r="E20" s="249">
        <f>IF('１.等級フレーム設計'!$E14="","",'１.等級フレーム設計'!$E14)</f>
        <v>22</v>
      </c>
      <c r="F20" s="241">
        <f>IF('４.習熟昇給の設計'!$F24="","",'４.習熟昇給の設計'!$F24)</f>
        <v>5000</v>
      </c>
      <c r="G20" s="241">
        <f>IF('５.昇格昇給の設計 '!$G20="","",'５.昇格昇給の設計 '!$G20)</f>
        <v>6000</v>
      </c>
      <c r="H20" s="242">
        <f t="shared" si="2"/>
        <v>109360</v>
      </c>
      <c r="I20" s="243">
        <v>6</v>
      </c>
      <c r="J20" s="244">
        <f t="shared" si="3"/>
        <v>139360</v>
      </c>
      <c r="K20" s="245">
        <v>12</v>
      </c>
      <c r="L20" s="244">
        <f t="shared" si="4"/>
        <v>154360</v>
      </c>
    </row>
    <row r="21" spans="1:12" ht="18" customHeight="1">
      <c r="A21" s="262">
        <f t="shared" si="1"/>
        <v>25</v>
      </c>
      <c r="B21" s="249">
        <f>IF('１.等級フレーム設計'!$C15="","",'１.等級フレーム設計'!$C15)</f>
        <v>4</v>
      </c>
      <c r="C21" s="242" t="str">
        <f t="shared" si="0"/>
        <v/>
      </c>
      <c r="D21" s="249">
        <f>IF('１.等級フレーム設計'!$D15="","",'１.等級フレーム設計'!$D15)</f>
        <v>3</v>
      </c>
      <c r="E21" s="249">
        <f>IF('１.等級フレーム設計'!$E15="","",'１.等級フレーム設計'!$E15)</f>
        <v>25</v>
      </c>
      <c r="F21" s="241">
        <f>IF('４.習熟昇給の設計'!$F25="","",'４.習熟昇給の設計'!$F25)</f>
        <v>5000</v>
      </c>
      <c r="G21" s="241">
        <f>IF('５.昇格昇給の設計 '!$G21="","",'５.昇格昇給の設計 '!$G21)</f>
        <v>6500</v>
      </c>
      <c r="H21" s="242">
        <f t="shared" si="2"/>
        <v>130860</v>
      </c>
      <c r="I21" s="245">
        <v>6</v>
      </c>
      <c r="J21" s="244">
        <f t="shared" si="3"/>
        <v>160860</v>
      </c>
      <c r="K21" s="245">
        <v>15</v>
      </c>
      <c r="L21" s="244">
        <f t="shared" si="4"/>
        <v>183360</v>
      </c>
    </row>
    <row r="22" spans="1:12" ht="18" customHeight="1">
      <c r="A22" s="262">
        <f t="shared" si="1"/>
        <v>28</v>
      </c>
      <c r="B22" s="249">
        <f>IF('１.等級フレーム設計'!$C16="","",'１.等級フレーム設計'!$C16)</f>
        <v>5</v>
      </c>
      <c r="C22" s="242" t="str">
        <f t="shared" si="0"/>
        <v/>
      </c>
      <c r="D22" s="249">
        <f>IF('１.等級フレーム設計'!$D16="","",'１.等級フレーム設計'!$D16)</f>
        <v>4</v>
      </c>
      <c r="E22" s="249">
        <f>IF('１.等級フレーム設計'!$E16="","",'１.等級フレーム設計'!$E16)</f>
        <v>28</v>
      </c>
      <c r="F22" s="241">
        <f>IF('４.習熟昇給の設計'!$F26="","",'４.習熟昇給の設計'!$F26)</f>
        <v>5500</v>
      </c>
      <c r="G22" s="241">
        <f>IF('５.昇格昇給の設計 '!$G22="","",'５.昇格昇給の設計 '!$G22)</f>
        <v>7000</v>
      </c>
      <c r="H22" s="242">
        <f t="shared" si="2"/>
        <v>152860</v>
      </c>
      <c r="I22" s="245">
        <v>8</v>
      </c>
      <c r="J22" s="244">
        <f t="shared" si="3"/>
        <v>196860</v>
      </c>
      <c r="K22" s="245">
        <v>15</v>
      </c>
      <c r="L22" s="244">
        <f t="shared" si="4"/>
        <v>216110</v>
      </c>
    </row>
    <row r="23" spans="1:12" ht="18" customHeight="1">
      <c r="A23" s="262">
        <f t="shared" si="1"/>
        <v>32</v>
      </c>
      <c r="B23" s="249">
        <f>IF('１.等級フレーム設計'!$C17="","",'１.等級フレーム設計'!$C17)</f>
        <v>6</v>
      </c>
      <c r="C23" s="242" t="str">
        <f t="shared" si="0"/>
        <v/>
      </c>
      <c r="D23" s="249">
        <f>IF('１.等級フレーム設計'!$D17="","",'１.等級フレーム設計'!$D17)</f>
        <v>5</v>
      </c>
      <c r="E23" s="249">
        <f>IF('１.等級フレーム設計'!$E17="","",'１.等級フレーム設計'!$E17)</f>
        <v>32</v>
      </c>
      <c r="F23" s="241">
        <f>IF('４.習熟昇給の設計'!$F27="","",'４.習熟昇給の設計'!$F27)</f>
        <v>5500</v>
      </c>
      <c r="G23" s="241">
        <f>IF('５.昇格昇給の設計 '!$G23="","",'５.昇格昇給の設計 '!$G23)</f>
        <v>7500</v>
      </c>
      <c r="H23" s="242">
        <f t="shared" si="2"/>
        <v>182360</v>
      </c>
      <c r="I23" s="245">
        <v>10</v>
      </c>
      <c r="J23" s="244">
        <f t="shared" si="3"/>
        <v>237360</v>
      </c>
      <c r="K23" s="245">
        <v>20</v>
      </c>
      <c r="L23" s="244">
        <f t="shared" si="4"/>
        <v>264860</v>
      </c>
    </row>
    <row r="24" spans="1:12" ht="18" customHeight="1">
      <c r="A24" s="262">
        <f t="shared" si="1"/>
        <v>37</v>
      </c>
      <c r="B24" s="249">
        <f>IF('１.等級フレーム設計'!$C18="","",'１.等級フレーム設計'!$C18)</f>
        <v>7</v>
      </c>
      <c r="C24" s="242" t="str">
        <f t="shared" si="0"/>
        <v/>
      </c>
      <c r="D24" s="249">
        <f>IF('１.等級フレーム設計'!$D18="","",'１.等級フレーム設計'!$D18)</f>
        <v>5</v>
      </c>
      <c r="E24" s="249">
        <f>IF('１.等級フレーム設計'!$E18="","",'１.等級フレーム設計'!$E18)</f>
        <v>37</v>
      </c>
      <c r="F24" s="241">
        <f>IF('４.習熟昇給の設計'!$F28="","",'４.習熟昇給の設計'!$F28)</f>
        <v>6000</v>
      </c>
      <c r="G24" s="241">
        <f>IF('５.昇格昇給の設計 '!$G24="","",'５.昇格昇給の設計 '!$G24)</f>
        <v>8000</v>
      </c>
      <c r="H24" s="242">
        <f t="shared" si="2"/>
        <v>217860</v>
      </c>
      <c r="I24" s="437">
        <v>10</v>
      </c>
      <c r="J24" s="244">
        <f t="shared" si="3"/>
        <v>277860</v>
      </c>
      <c r="K24" s="437">
        <v>20</v>
      </c>
      <c r="L24" s="244">
        <f t="shared" si="4"/>
        <v>307860</v>
      </c>
    </row>
    <row r="25" spans="1:12" ht="18" customHeight="1">
      <c r="A25" s="262">
        <f t="shared" si="1"/>
        <v>42</v>
      </c>
      <c r="B25" s="249">
        <f>IF('１.等級フレーム設計'!$C19="","",'１.等級フレーム設計'!$C19)</f>
        <v>8</v>
      </c>
      <c r="C25" s="242" t="str">
        <f t="shared" si="0"/>
        <v/>
      </c>
      <c r="D25" s="249">
        <f>IF('１.等級フレーム設計'!$D19="","",'１.等級フレーム設計'!$D19)</f>
        <v>6</v>
      </c>
      <c r="E25" s="249">
        <f>IF('１.等級フレーム設計'!$E19="","",'１.等級フレーム設計'!$E19)</f>
        <v>42</v>
      </c>
      <c r="F25" s="241">
        <f>IF('４.習熟昇給の設計'!$F29="","",'４.習熟昇給の設計'!$F29)</f>
        <v>6000</v>
      </c>
      <c r="G25" s="241">
        <f>IF('５.昇格昇給の設計 '!$G25="","",'５.昇格昇給の設計 '!$G25)</f>
        <v>11000</v>
      </c>
      <c r="H25" s="242">
        <f t="shared" si="2"/>
        <v>258860</v>
      </c>
      <c r="I25" s="437">
        <v>12</v>
      </c>
      <c r="J25" s="244">
        <f t="shared" si="3"/>
        <v>330860</v>
      </c>
      <c r="K25" s="437">
        <v>20</v>
      </c>
      <c r="L25" s="244">
        <f t="shared" si="4"/>
        <v>354860</v>
      </c>
    </row>
    <row r="26" spans="1:12" ht="18" customHeight="1">
      <c r="A26" s="262">
        <f t="shared" si="1"/>
        <v>48</v>
      </c>
      <c r="B26" s="249">
        <f>IF('１.等級フレーム設計'!$C20="","",'１.等級フレーム設計'!$C20)</f>
        <v>9</v>
      </c>
      <c r="C26" s="242" t="str">
        <f t="shared" si="0"/>
        <v/>
      </c>
      <c r="D26" s="249" t="str">
        <f>IF('１.等級フレーム設計'!$D20="","",'１.等級フレーム設計'!$D20)</f>
        <v/>
      </c>
      <c r="E26" s="249">
        <f>IF('１.等級フレーム設計'!$E20="","",'１.等級フレーム設計'!$E20)</f>
        <v>48</v>
      </c>
      <c r="F26" s="241">
        <f>IF('４.習熟昇給の設計'!$F30="","",'４.習熟昇給の設計'!$F30)</f>
        <v>6500</v>
      </c>
      <c r="G26" s="241">
        <f>IF('５.昇格昇給の設計 '!$G26="","",'５.昇格昇給の設計 '!$G26)</f>
        <v>15000</v>
      </c>
      <c r="H26" s="242">
        <f t="shared" si="2"/>
        <v>309860</v>
      </c>
      <c r="I26" s="437">
        <v>12</v>
      </c>
      <c r="J26" s="244">
        <f>IF(I26="","",H26+F26*I26)</f>
        <v>387860</v>
      </c>
      <c r="K26" s="437">
        <v>20</v>
      </c>
      <c r="L26" s="244">
        <f t="shared" si="4"/>
        <v>413860</v>
      </c>
    </row>
    <row r="27" spans="1:12" ht="18" customHeight="1">
      <c r="A27" s="262" t="str">
        <f t="shared" si="1"/>
        <v/>
      </c>
      <c r="B27" s="249">
        <f>IF('１.等級フレーム設計'!$C21="","",'１.等級フレーム設計'!$C21)</f>
        <v>10</v>
      </c>
      <c r="C27" s="242" t="str">
        <f t="shared" si="0"/>
        <v/>
      </c>
      <c r="D27" s="249" t="str">
        <f>IF('１.等級フレーム設計'!$D21="","",'１.等級フレーム設計'!$D21)</f>
        <v/>
      </c>
      <c r="E27" s="249" t="str">
        <f>IF('１.等級フレーム設計'!$E21="","",'１.等級フレーム設計'!$E21)</f>
        <v/>
      </c>
      <c r="F27" s="241" t="str">
        <f>IF('４.習熟昇給の設計'!$F31="","",'４.習熟昇給の設計'!$F31)</f>
        <v/>
      </c>
      <c r="G27" s="241" t="str">
        <f>IF('５.昇格昇給の設計 '!$G27="","",'５.昇格昇給の設計 '!$G27)</f>
        <v/>
      </c>
      <c r="H27" s="242" t="str">
        <f t="shared" si="2"/>
        <v/>
      </c>
      <c r="I27" s="437"/>
      <c r="J27" s="244" t="str">
        <f t="shared" ref="J27:J29" si="5">IF(I27="","",H27+F27*I27)</f>
        <v/>
      </c>
      <c r="K27" s="437"/>
      <c r="L27" s="244" t="str">
        <f t="shared" si="4"/>
        <v/>
      </c>
    </row>
    <row r="28" spans="1:12" ht="18" customHeight="1">
      <c r="A28" s="262" t="str">
        <f t="shared" si="1"/>
        <v/>
      </c>
      <c r="B28" s="249">
        <f>IF('１.等級フレーム設計'!$C22="","",'１.等級フレーム設計'!$C22)</f>
        <v>11</v>
      </c>
      <c r="C28" s="242" t="str">
        <f t="shared" si="0"/>
        <v/>
      </c>
      <c r="D28" s="249" t="str">
        <f>IF('１.等級フレーム設計'!$D22="","",'１.等級フレーム設計'!$D22)</f>
        <v/>
      </c>
      <c r="E28" s="249" t="str">
        <f>IF('１.等級フレーム設計'!$E22="","",'１.等級フレーム設計'!$E22)</f>
        <v/>
      </c>
      <c r="F28" s="241" t="str">
        <f>IF('４.習熟昇給の設計'!$F32="","",'４.習熟昇給の設計'!$F32)</f>
        <v/>
      </c>
      <c r="G28" s="241" t="str">
        <f>IF('５.昇格昇給の設計 '!$G28="","",'５.昇格昇給の設計 '!$G28)</f>
        <v/>
      </c>
      <c r="H28" s="242" t="str">
        <f t="shared" si="2"/>
        <v/>
      </c>
      <c r="I28" s="437"/>
      <c r="J28" s="244" t="str">
        <f t="shared" si="5"/>
        <v/>
      </c>
      <c r="K28" s="437"/>
      <c r="L28" s="244" t="str">
        <f t="shared" si="4"/>
        <v/>
      </c>
    </row>
    <row r="29" spans="1:12" ht="18" customHeight="1">
      <c r="A29" s="262" t="str">
        <f t="shared" si="1"/>
        <v/>
      </c>
      <c r="B29" s="249">
        <f>IF('１.等級フレーム設計'!$C23="","",'１.等級フレーム設計'!$C23)</f>
        <v>12</v>
      </c>
      <c r="C29" s="242" t="str">
        <f t="shared" si="0"/>
        <v/>
      </c>
      <c r="D29" s="249" t="str">
        <f>IF('１.等級フレーム設計'!$D23="","",'１.等級フレーム設計'!$D23)</f>
        <v/>
      </c>
      <c r="E29" s="249" t="str">
        <f>IF('１.等級フレーム設計'!$E23="","",'１.等級フレーム設計'!$E23)</f>
        <v/>
      </c>
      <c r="F29" s="241" t="str">
        <f>IF('４.習熟昇給の設計'!$F33="","",'４.習熟昇給の設計'!$F33)</f>
        <v/>
      </c>
      <c r="G29" s="241" t="str">
        <f>IF('５.昇格昇給の設計 '!$G29="","",'５.昇格昇給の設計 '!$G29)</f>
        <v/>
      </c>
      <c r="H29" s="242" t="str">
        <f t="shared" si="2"/>
        <v/>
      </c>
      <c r="I29" s="437"/>
      <c r="J29" s="244" t="str">
        <f t="shared" si="5"/>
        <v/>
      </c>
      <c r="K29" s="437"/>
      <c r="L29" s="244" t="str">
        <f t="shared" si="4"/>
        <v/>
      </c>
    </row>
    <row r="30" spans="1:12" ht="14.1" customHeight="1">
      <c r="C30" s="80" t="s">
        <v>39</v>
      </c>
      <c r="D30" s="21"/>
      <c r="E30" s="21"/>
      <c r="F30" s="21"/>
      <c r="G30" s="21"/>
      <c r="H30" s="21"/>
      <c r="I30" s="21"/>
      <c r="J30" s="21"/>
      <c r="K30" s="21"/>
      <c r="L30" s="21"/>
    </row>
    <row r="31" spans="1:12" ht="14.1" customHeight="1">
      <c r="C31" s="80" t="s">
        <v>81</v>
      </c>
      <c r="D31" s="21"/>
      <c r="E31" s="21"/>
      <c r="F31" s="21"/>
      <c r="G31" s="21"/>
      <c r="H31" s="21"/>
      <c r="I31" s="21"/>
      <c r="J31" s="21"/>
      <c r="K31" s="49" t="s">
        <v>86</v>
      </c>
      <c r="L31" s="21"/>
    </row>
    <row r="32" spans="1:12" ht="14.1" customHeight="1">
      <c r="C32" s="80" t="s">
        <v>118</v>
      </c>
      <c r="D32" s="21"/>
      <c r="E32" s="21"/>
      <c r="F32" s="21"/>
      <c r="G32" s="21"/>
      <c r="H32" s="21"/>
      <c r="I32" s="21"/>
      <c r="K32" s="49" t="s">
        <v>85</v>
      </c>
      <c r="L32" s="21"/>
    </row>
    <row r="33" spans="2:12" ht="5.25" customHeight="1">
      <c r="B33" s="22"/>
    </row>
    <row r="34" spans="2:12" ht="23.25" customHeight="1" thickBot="1">
      <c r="H34" s="251" t="s">
        <v>117</v>
      </c>
      <c r="L34" s="23"/>
    </row>
    <row r="35" spans="2:12" ht="27.75" customHeight="1" thickBot="1">
      <c r="H35" s="386" t="s">
        <v>116</v>
      </c>
      <c r="I35" s="387"/>
      <c r="J35" s="438">
        <v>0.5</v>
      </c>
      <c r="K35" s="77" t="s">
        <v>131</v>
      </c>
    </row>
  </sheetData>
  <sheetProtection algorithmName="SHA-512" hashValue="MVblUZ1hoMYBTw6XRN4OnUQ+bCP5g5XMVc62SZdpZwjhVFRozsYhI3TKwFYxGae1cRtzwCaMOW2oFvqf3R+seA==" saltValue="Gu0il3agGKfSQ55W8goP/w==" spinCount="100000" sheet="1" objects="1" scenarios="1"/>
  <mergeCells count="2">
    <mergeCell ref="D6:E6"/>
    <mergeCell ref="H35:I35"/>
  </mergeCells>
  <phoneticPr fontId="4"/>
  <printOptions horizontalCentered="1"/>
  <pageMargins left="0.59055118110236227" right="0.59055118110236227" top="0.59055118110236227" bottom="0.52" header="0.51181102362204722" footer="0.38"/>
  <pageSetup paperSize="9" scale="67" orientation="landscape" horizontalDpi="4294967293" r:id="rId1"/>
  <headerFooter alignWithMargins="0">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ワークシート</vt:lpstr>
      </vt:variant>
      <vt:variant>
        <vt:i4>12</vt:i4>
      </vt:variant>
      <vt:variant>
        <vt:lpstr>グラフ</vt:lpstr>
      </vt:variant>
      <vt:variant>
        <vt:i4>1</vt:i4>
      </vt:variant>
      <vt:variant>
        <vt:lpstr>名前付き一覧</vt:lpstr>
      </vt:variant>
      <vt:variant>
        <vt:i4>10</vt:i4>
      </vt:variant>
    </vt:vector>
  </HeadingPairs>
  <TitlesOfParts>
    <vt:vector size="23" baseType="lpstr">
      <vt:lpstr>メニュー一覧</vt:lpstr>
      <vt:lpstr>使用上の注意</vt:lpstr>
      <vt:lpstr>０.職能給設計説明</vt:lpstr>
      <vt:lpstr>１.等級フレーム設計</vt:lpstr>
      <vt:lpstr>２.基本給設計と配分</vt:lpstr>
      <vt:lpstr>３.年齢給設計</vt:lpstr>
      <vt:lpstr>４.習熟昇給の設計</vt:lpstr>
      <vt:lpstr>５.昇格昇給の設計 </vt:lpstr>
      <vt:lpstr>６.昇給上限年数の設計</vt:lpstr>
      <vt:lpstr>７.段階号俸表</vt:lpstr>
      <vt:lpstr>８.モデル基本給</vt:lpstr>
      <vt:lpstr>10.標準生計費データ</vt:lpstr>
      <vt:lpstr>９.モデル基本給グラフ</vt:lpstr>
      <vt:lpstr>'０.職能給設計説明'!Print_Area</vt:lpstr>
      <vt:lpstr>'１.等級フレーム設計'!Print_Area</vt:lpstr>
      <vt:lpstr>'２.基本給設計と配分'!Print_Area</vt:lpstr>
      <vt:lpstr>'３.年齢給設計'!Print_Area</vt:lpstr>
      <vt:lpstr>'４.習熟昇給の設計'!Print_Area</vt:lpstr>
      <vt:lpstr>'５.昇格昇給の設計 '!Print_Area</vt:lpstr>
      <vt:lpstr>'６.昇給上限年数の設計'!Print_Area</vt:lpstr>
      <vt:lpstr>'７.段階号俸表'!Print_Area</vt:lpstr>
      <vt:lpstr>'８.モデル基本給'!Print_Area</vt:lpstr>
      <vt:lpstr>使用上の注意!Print_Area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横井人事労務サポート事務所</dc:creator>
  <cp:lastModifiedBy>AKINORI YOKOI</cp:lastModifiedBy>
  <cp:lastPrinted>2016-09-09T02:49:55Z</cp:lastPrinted>
  <dcterms:created xsi:type="dcterms:W3CDTF">2004-12-02T07:08:49Z</dcterms:created>
  <dcterms:modified xsi:type="dcterms:W3CDTF">2026-02-14T07:52:56Z</dcterms:modified>
</cp:coreProperties>
</file>