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chartsheets/sheet1.xml" ContentType="application/vnd.openxmlformats-officedocument.spreadsheetml.chart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harts/chart1.xml" ContentType="application/vnd.openxmlformats-officedocument.drawingml.chart+xml"/>
  <Override PartName="/xl/drawings/drawing10.xml" ContentType="application/vnd.openxmlformats-officedocument.drawingml.chartshapes+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D:\STORES（HPカード決済サービス）\23-2賃金ソフト（保護ありお試し版）STORES用\職務・職責給体系設計ソフト〇\"/>
    </mc:Choice>
  </mc:AlternateContent>
  <xr:revisionPtr revIDLastSave="0" documentId="13_ncr:1_{2C2B11C7-E2FF-4874-888A-4BFB1C302A92}" xr6:coauthVersionLast="47" xr6:coauthVersionMax="47" xr10:uidLastSave="{00000000-0000-0000-0000-000000000000}"/>
  <bookViews>
    <workbookView xWindow="-108" yWindow="-108" windowWidth="23256" windowHeight="12456" tabRatio="812" xr2:uid="{00000000-000D-0000-FFFF-FFFF00000000}"/>
  </bookViews>
  <sheets>
    <sheet name="メニュー一覧" sheetId="31" r:id="rId1"/>
    <sheet name="使用上の注意" sheetId="13" r:id="rId2"/>
    <sheet name="0.説明" sheetId="12" r:id="rId3"/>
    <sheet name="1.制度のフレーム設計" sheetId="17" r:id="rId4"/>
    <sheet name="2.モデル職務給の設計" sheetId="33" r:id="rId5"/>
    <sheet name="3.サラリースケール" sheetId="32" r:id="rId6"/>
    <sheet name="4.職務給賃金表" sheetId="30" r:id="rId7"/>
    <sheet name="5.グラフデータ" sheetId="20" r:id="rId8"/>
    <sheet name="6.グレード別モデル基本給ブラフ" sheetId="25" r:id="rId9"/>
    <sheet name="7.標準生計費データ" sheetId="14" r:id="rId10"/>
  </sheets>
  <definedNames>
    <definedName name="OLE_LINK1" localSheetId="3">'1.制度のフレーム設計'!#REF!</definedName>
    <definedName name="OLE_LINK1" localSheetId="4">'2.モデル職務給の設計'!#REF!</definedName>
    <definedName name="OLE_LINK1" localSheetId="5">'3.サラリースケール'!#REF!</definedName>
    <definedName name="OLE_LINK1" localSheetId="7">'5.グラフデータ'!#REF!</definedName>
    <definedName name="_xlnm.Print_Area" localSheetId="2">'0.説明'!$B$3:$X$93</definedName>
    <definedName name="_xlnm.Print_Area" localSheetId="3">'1.制度のフレーム設計'!$A$3:$J$10</definedName>
    <definedName name="_xlnm.Print_Area" localSheetId="4">'2.モデル職務給の設計'!$A$3:$S$10</definedName>
    <definedName name="_xlnm.Print_Area" localSheetId="5">'3.サラリースケール'!$A$3:$O$9</definedName>
    <definedName name="_xlnm.Print_Area" localSheetId="6">'4.職務給賃金表'!$B$3:$AD$57</definedName>
    <definedName name="_xlnm.Print_Area" localSheetId="7">'5.グラフデータ'!$A$3:$BF$40</definedName>
    <definedName name="_xlnm.Print_Area" localSheetId="1">使用上の注意!$B$4:$J$22</definedName>
    <definedName name="_xlnm.Print_Titles" localSheetId="7">'5.グラフデータ'!$C:$C</definedName>
    <definedName name="type_job06" localSheetId="7">'5.グラフデータ'!$F$3</definedName>
  </definedNames>
  <calcPr calcId="191029"/>
</workbook>
</file>

<file path=xl/calcChain.xml><?xml version="1.0" encoding="utf-8"?>
<calcChain xmlns="http://schemas.openxmlformats.org/spreadsheetml/2006/main">
  <c r="L9" i="33" l="1"/>
  <c r="L7" i="33"/>
  <c r="M8" i="33" s="1"/>
  <c r="M12" i="33"/>
  <c r="M26" i="33" l="1"/>
  <c r="E8" i="14"/>
  <c r="J35" i="33" l="1"/>
  <c r="H37" i="33" s="1"/>
  <c r="F7" i="20" l="1"/>
  <c r="G7" i="20"/>
  <c r="F8" i="20"/>
  <c r="F9" i="20"/>
  <c r="F10" i="20"/>
  <c r="G11" i="20"/>
  <c r="F12" i="20"/>
  <c r="F13" i="20"/>
  <c r="F14" i="20"/>
  <c r="G15" i="20"/>
  <c r="F16" i="20"/>
  <c r="F17" i="20"/>
  <c r="F18" i="20"/>
  <c r="F19" i="20"/>
  <c r="G20" i="20"/>
  <c r="F21" i="20"/>
  <c r="F22" i="20"/>
  <c r="F23" i="20"/>
  <c r="F24" i="20"/>
  <c r="G25" i="20"/>
  <c r="F26" i="20"/>
  <c r="F27" i="20"/>
  <c r="F28" i="20"/>
  <c r="F29" i="20"/>
  <c r="G30" i="20"/>
  <c r="F31" i="20"/>
  <c r="F32" i="20"/>
  <c r="V9" i="30" l="1"/>
  <c r="W9" i="30"/>
  <c r="X9" i="30"/>
  <c r="Y9" i="30"/>
  <c r="U10" i="30"/>
  <c r="C9" i="30"/>
  <c r="E9" i="30"/>
  <c r="F9" i="30"/>
  <c r="C10" i="30"/>
  <c r="AI9" i="30"/>
  <c r="AH9" i="30"/>
  <c r="AG9" i="30"/>
  <c r="AF9" i="30"/>
  <c r="AE10" i="30"/>
  <c r="AD9" i="30"/>
  <c r="AC9" i="30"/>
  <c r="AB9" i="30"/>
  <c r="AA9" i="30"/>
  <c r="Z10" i="30"/>
  <c r="T9" i="30"/>
  <c r="S9" i="30"/>
  <c r="R9" i="30"/>
  <c r="Q9" i="30"/>
  <c r="P10" i="30"/>
  <c r="O9" i="30"/>
  <c r="N9" i="30"/>
  <c r="M9" i="30"/>
  <c r="L9" i="30"/>
  <c r="K10" i="30"/>
  <c r="J9" i="30"/>
  <c r="I9" i="30"/>
  <c r="H9" i="30"/>
  <c r="G10" i="30"/>
  <c r="D9" i="30"/>
  <c r="F39" i="20" l="1"/>
  <c r="B39" i="20"/>
  <c r="F38" i="20"/>
  <c r="B38" i="20"/>
  <c r="F37" i="20"/>
  <c r="B37" i="20"/>
  <c r="F36" i="20"/>
  <c r="B36" i="20"/>
  <c r="G35" i="20"/>
  <c r="F34" i="20"/>
  <c r="B34" i="20"/>
  <c r="F33" i="20"/>
  <c r="B33" i="20"/>
  <c r="B32" i="20"/>
  <c r="B31" i="20"/>
  <c r="B29" i="20"/>
  <c r="B28" i="20"/>
  <c r="B27" i="20"/>
  <c r="B26" i="20"/>
  <c r="B24" i="20"/>
  <c r="B23" i="20"/>
  <c r="B22" i="20"/>
  <c r="B21" i="20"/>
  <c r="B19" i="20"/>
  <c r="B18" i="20"/>
  <c r="B17" i="20"/>
  <c r="B16" i="20"/>
  <c r="B14" i="20"/>
  <c r="B13" i="20"/>
  <c r="B12" i="20"/>
  <c r="B10" i="20"/>
  <c r="B9" i="20"/>
  <c r="B8" i="20"/>
  <c r="L34" i="32" l="1"/>
  <c r="L35" i="20" s="1"/>
  <c r="L29" i="32"/>
  <c r="L30" i="20" s="1"/>
  <c r="L24" i="32"/>
  <c r="L25" i="20" s="1"/>
  <c r="L19" i="32"/>
  <c r="L20" i="20" s="1"/>
  <c r="L14" i="32"/>
  <c r="L15" i="20" s="1"/>
  <c r="L10" i="32"/>
  <c r="L11" i="20" s="1"/>
  <c r="J34" i="32"/>
  <c r="J29" i="32"/>
  <c r="J24" i="32"/>
  <c r="J19" i="32"/>
  <c r="J14" i="32"/>
  <c r="J10" i="32"/>
  <c r="H34" i="32"/>
  <c r="L6" i="32"/>
  <c r="L7" i="20" s="1"/>
  <c r="J6" i="32"/>
  <c r="D39" i="33"/>
  <c r="D38" i="33"/>
  <c r="D37" i="33"/>
  <c r="D36" i="33"/>
  <c r="D35" i="33"/>
  <c r="D34" i="33"/>
  <c r="D33" i="33"/>
  <c r="D32" i="33"/>
  <c r="D31" i="33"/>
  <c r="D30" i="33"/>
  <c r="D29" i="33"/>
  <c r="D28" i="33"/>
  <c r="D27" i="33"/>
  <c r="D26" i="33"/>
  <c r="D25" i="33"/>
  <c r="D24" i="33"/>
  <c r="D23" i="33"/>
  <c r="D22" i="33"/>
  <c r="D21" i="33"/>
  <c r="D20" i="33"/>
  <c r="D19" i="33"/>
  <c r="D18" i="33"/>
  <c r="D17" i="33"/>
  <c r="D16" i="33"/>
  <c r="D15" i="33"/>
  <c r="D14" i="33"/>
  <c r="D13" i="33"/>
  <c r="D12" i="33"/>
  <c r="D11" i="33"/>
  <c r="D10" i="33"/>
  <c r="D9" i="33"/>
  <c r="D8" i="33"/>
  <c r="E7" i="33"/>
  <c r="D7" i="33"/>
  <c r="B35" i="33"/>
  <c r="B30" i="33"/>
  <c r="B25" i="33"/>
  <c r="B20" i="33"/>
  <c r="B15" i="33"/>
  <c r="B11" i="33"/>
  <c r="B7" i="33"/>
  <c r="O38" i="33"/>
  <c r="N38" i="33"/>
  <c r="M38" i="33"/>
  <c r="M36" i="33"/>
  <c r="H36" i="33"/>
  <c r="L35" i="33"/>
  <c r="L37" i="33" s="1"/>
  <c r="M33" i="33"/>
  <c r="J30" i="33"/>
  <c r="J25" i="33"/>
  <c r="J20" i="33"/>
  <c r="J15" i="33"/>
  <c r="J11" i="33"/>
  <c r="M10" i="33" s="1"/>
  <c r="J7" i="33"/>
  <c r="H6" i="32" l="1"/>
  <c r="H7" i="20" s="1"/>
  <c r="O10" i="33"/>
  <c r="H29" i="32"/>
  <c r="H30" i="20" s="1"/>
  <c r="H32" i="33"/>
  <c r="H19" i="32"/>
  <c r="H20" i="20" s="1"/>
  <c r="O18" i="33"/>
  <c r="O14" i="33"/>
  <c r="N14" i="33"/>
  <c r="N28" i="33"/>
  <c r="N26" i="33" s="1"/>
  <c r="N31" i="33" s="1"/>
  <c r="H10" i="32"/>
  <c r="H11" i="20" s="1"/>
  <c r="M14" i="33"/>
  <c r="H14" i="32"/>
  <c r="J11" i="20"/>
  <c r="G13" i="30"/>
  <c r="J20" i="20"/>
  <c r="P13" i="30"/>
  <c r="J30" i="20"/>
  <c r="Z13" i="30"/>
  <c r="J7" i="20"/>
  <c r="C13" i="30"/>
  <c r="H35" i="20"/>
  <c r="AE11" i="30"/>
  <c r="J15" i="20"/>
  <c r="K13" i="30"/>
  <c r="J25" i="20"/>
  <c r="U13" i="30"/>
  <c r="J35" i="20"/>
  <c r="AE13" i="30"/>
  <c r="H24" i="32"/>
  <c r="H8" i="33"/>
  <c r="H9" i="33" s="1"/>
  <c r="O33" i="33"/>
  <c r="O23" i="33"/>
  <c r="M28" i="33"/>
  <c r="M18" i="33"/>
  <c r="L20" i="33"/>
  <c r="M21" i="33" s="1"/>
  <c r="N23" i="33"/>
  <c r="N21" i="33" s="1"/>
  <c r="L30" i="33"/>
  <c r="H21" i="33"/>
  <c r="H22" i="33" s="1"/>
  <c r="H31" i="33"/>
  <c r="N33" i="33"/>
  <c r="H12" i="33"/>
  <c r="H13" i="33" s="1"/>
  <c r="L11" i="33"/>
  <c r="N18" i="33"/>
  <c r="H16" i="33"/>
  <c r="H17" i="33" s="1"/>
  <c r="L15" i="33"/>
  <c r="N16" i="33" s="1"/>
  <c r="G15" i="32" s="1"/>
  <c r="N10" i="33"/>
  <c r="O28" i="33"/>
  <c r="M23" i="33"/>
  <c r="L25" i="33"/>
  <c r="H26" i="33"/>
  <c r="H27" i="33" s="1"/>
  <c r="L36" i="33"/>
  <c r="Z11" i="30" l="1"/>
  <c r="C11" i="30"/>
  <c r="C16" i="30" s="1"/>
  <c r="P11" i="30"/>
  <c r="O16" i="33"/>
  <c r="G11" i="30"/>
  <c r="G16" i="30" s="1"/>
  <c r="M31" i="33"/>
  <c r="F34" i="32" s="1"/>
  <c r="F24" i="32"/>
  <c r="U9" i="30" s="1"/>
  <c r="F10" i="32"/>
  <c r="G9" i="30" s="1"/>
  <c r="F29" i="32"/>
  <c r="F30" i="20" s="1"/>
  <c r="G16" i="20"/>
  <c r="L10" i="30"/>
  <c r="H25" i="20"/>
  <c r="U11" i="30"/>
  <c r="H15" i="20"/>
  <c r="K11" i="30"/>
  <c r="Z16" i="30"/>
  <c r="AE57" i="30"/>
  <c r="AE56" i="30"/>
  <c r="AE55" i="30"/>
  <c r="AE54" i="30"/>
  <c r="AE53" i="30"/>
  <c r="AE52" i="30"/>
  <c r="AE51" i="30"/>
  <c r="AE50" i="30"/>
  <c r="AE49" i="30"/>
  <c r="AE48" i="30"/>
  <c r="AE47" i="30"/>
  <c r="AE46" i="30"/>
  <c r="AE44" i="30"/>
  <c r="AE16" i="30"/>
  <c r="AE17" i="30" s="1"/>
  <c r="AE18" i="30" s="1"/>
  <c r="AE19" i="30" s="1"/>
  <c r="AE20" i="30" s="1"/>
  <c r="AE21" i="30" s="1"/>
  <c r="AE22" i="30" s="1"/>
  <c r="AE23" i="30" s="1"/>
  <c r="AE24" i="30" s="1"/>
  <c r="AE25" i="30" s="1"/>
  <c r="AE26" i="30" s="1"/>
  <c r="AE27" i="30" s="1"/>
  <c r="AE28" i="30" s="1"/>
  <c r="AE29" i="30" s="1"/>
  <c r="AE30" i="30" s="1"/>
  <c r="AE31" i="30" s="1"/>
  <c r="AE32" i="30" s="1"/>
  <c r="AE33" i="30" s="1"/>
  <c r="AE34" i="30" s="1"/>
  <c r="AE35" i="30" s="1"/>
  <c r="AE36" i="30" s="1"/>
  <c r="AE37" i="30" s="1"/>
  <c r="AE38" i="30" s="1"/>
  <c r="AE39" i="30" s="1"/>
  <c r="AE40" i="30" s="1"/>
  <c r="AE41" i="30" s="1"/>
  <c r="AE42" i="30" s="1"/>
  <c r="AE43" i="30" s="1"/>
  <c r="AE45" i="30"/>
  <c r="P16" i="30"/>
  <c r="O21" i="33"/>
  <c r="I19" i="32" s="1"/>
  <c r="O26" i="33"/>
  <c r="O8" i="33"/>
  <c r="Q9" i="33" s="1"/>
  <c r="M16" i="33"/>
  <c r="F19" i="32" s="1"/>
  <c r="O12" i="33"/>
  <c r="N8" i="33"/>
  <c r="G7" i="32" s="1"/>
  <c r="F14" i="32"/>
  <c r="N12" i="33"/>
  <c r="G11" i="32" s="1"/>
  <c r="I24" i="32" l="1"/>
  <c r="O31" i="33"/>
  <c r="Q32" i="33" s="1"/>
  <c r="F25" i="20"/>
  <c r="G20" i="32"/>
  <c r="Q10" i="30" s="1"/>
  <c r="L21" i="33"/>
  <c r="L22" i="33" s="1"/>
  <c r="AE9" i="30"/>
  <c r="F35" i="20"/>
  <c r="L8" i="33"/>
  <c r="Z9" i="30"/>
  <c r="F11" i="20"/>
  <c r="Q27" i="33"/>
  <c r="I20" i="20"/>
  <c r="P12" i="30"/>
  <c r="P17" i="30" s="1"/>
  <c r="P18" i="30" s="1"/>
  <c r="P19" i="30" s="1"/>
  <c r="P20" i="30" s="1"/>
  <c r="P21" i="30" s="1"/>
  <c r="P22" i="30" s="1"/>
  <c r="P23" i="30" s="1"/>
  <c r="P24" i="30" s="1"/>
  <c r="P25" i="30" s="1"/>
  <c r="P26" i="30" s="1"/>
  <c r="P27" i="30" s="1"/>
  <c r="P28" i="30" s="1"/>
  <c r="P29" i="30" s="1"/>
  <c r="P30" i="30" s="1"/>
  <c r="P31" i="30" s="1"/>
  <c r="P32" i="30" s="1"/>
  <c r="P33" i="30" s="1"/>
  <c r="P34" i="30" s="1"/>
  <c r="P35" i="30" s="1"/>
  <c r="P36" i="30" s="1"/>
  <c r="G12" i="20"/>
  <c r="H10" i="30"/>
  <c r="F20" i="20"/>
  <c r="P9" i="30"/>
  <c r="Q22" i="33"/>
  <c r="K16" i="30"/>
  <c r="F15" i="20"/>
  <c r="K9" i="30"/>
  <c r="G8" i="20"/>
  <c r="D10" i="30"/>
  <c r="I25" i="20"/>
  <c r="U12" i="30"/>
  <c r="U16" i="30"/>
  <c r="Q17" i="33"/>
  <c r="I14" i="32"/>
  <c r="Q13" i="33"/>
  <c r="I10" i="32"/>
  <c r="I6" i="32"/>
  <c r="L31" i="33"/>
  <c r="G25" i="32"/>
  <c r="L12" i="33"/>
  <c r="L13" i="33" s="1"/>
  <c r="L16" i="33"/>
  <c r="L17" i="33" s="1"/>
  <c r="L26" i="33"/>
  <c r="L27" i="33" s="1"/>
  <c r="G21" i="20" l="1"/>
  <c r="G30" i="32"/>
  <c r="AA10" i="30" s="1"/>
  <c r="N36" i="33"/>
  <c r="G35" i="32" s="1"/>
  <c r="L32" i="33"/>
  <c r="I29" i="32"/>
  <c r="Z12" i="30" s="1"/>
  <c r="Z17" i="30" s="1"/>
  <c r="Z18" i="30" s="1"/>
  <c r="Z19" i="30" s="1"/>
  <c r="Z20" i="30" s="1"/>
  <c r="Z21" i="30" s="1"/>
  <c r="Z22" i="30" s="1"/>
  <c r="Z23" i="30" s="1"/>
  <c r="Z24" i="30" s="1"/>
  <c r="Z25" i="30" s="1"/>
  <c r="Z26" i="30" s="1"/>
  <c r="Z27" i="30" s="1"/>
  <c r="Z28" i="30" s="1"/>
  <c r="Z29" i="30" s="1"/>
  <c r="Z30" i="30" s="1"/>
  <c r="Z31" i="30" s="1"/>
  <c r="O36" i="33"/>
  <c r="G26" i="20"/>
  <c r="V10" i="30"/>
  <c r="I7" i="20"/>
  <c r="C12" i="30"/>
  <c r="C17" i="30" s="1"/>
  <c r="C18" i="30" s="1"/>
  <c r="C19" i="30" s="1"/>
  <c r="C20" i="30" s="1"/>
  <c r="C21" i="30" s="1"/>
  <c r="C22" i="30" s="1"/>
  <c r="C23" i="30" s="1"/>
  <c r="C24" i="30" s="1"/>
  <c r="C25" i="30" s="1"/>
  <c r="C26" i="30" s="1"/>
  <c r="C27" i="30" s="1"/>
  <c r="C28" i="30" s="1"/>
  <c r="C29" i="30" s="1"/>
  <c r="C30" i="30" s="1"/>
  <c r="C31" i="30" s="1"/>
  <c r="I11" i="20"/>
  <c r="G12" i="30"/>
  <c r="G17" i="30" s="1"/>
  <c r="G18" i="30" s="1"/>
  <c r="G19" i="30" s="1"/>
  <c r="G20" i="30" s="1"/>
  <c r="G21" i="30" s="1"/>
  <c r="G22" i="30" s="1"/>
  <c r="G23" i="30" s="1"/>
  <c r="G24" i="30" s="1"/>
  <c r="G25" i="30" s="1"/>
  <c r="G26" i="30" s="1"/>
  <c r="G27" i="30" s="1"/>
  <c r="G28" i="30" s="1"/>
  <c r="G29" i="30" s="1"/>
  <c r="G30" i="30" s="1"/>
  <c r="G31" i="30" s="1"/>
  <c r="G32" i="30" s="1"/>
  <c r="G33" i="30" s="1"/>
  <c r="G34" i="30" s="1"/>
  <c r="G35" i="30" s="1"/>
  <c r="G36" i="30" s="1"/>
  <c r="I15" i="20"/>
  <c r="K12" i="30"/>
  <c r="K17" i="30" s="1"/>
  <c r="K18" i="30" s="1"/>
  <c r="K19" i="30" s="1"/>
  <c r="K20" i="30" s="1"/>
  <c r="K21" i="30" s="1"/>
  <c r="K22" i="30" s="1"/>
  <c r="K23" i="30" s="1"/>
  <c r="K24" i="30" s="1"/>
  <c r="K25" i="30" s="1"/>
  <c r="K26" i="30" s="1"/>
  <c r="K27" i="30" s="1"/>
  <c r="K28" i="30" s="1"/>
  <c r="K29" i="30" s="1"/>
  <c r="K30" i="30" s="1"/>
  <c r="K31" i="30" s="1"/>
  <c r="K32" i="30" s="1"/>
  <c r="K33" i="30" s="1"/>
  <c r="K34" i="30" s="1"/>
  <c r="K35" i="30" s="1"/>
  <c r="K36" i="30" s="1"/>
  <c r="U17" i="30"/>
  <c r="U18" i="30" s="1"/>
  <c r="U19" i="30" s="1"/>
  <c r="U20" i="30" s="1"/>
  <c r="U21" i="30" s="1"/>
  <c r="U22" i="30" s="1"/>
  <c r="U23" i="30" s="1"/>
  <c r="U24" i="30" s="1"/>
  <c r="U25" i="30" s="1"/>
  <c r="U26" i="30" s="1"/>
  <c r="U27" i="30" s="1"/>
  <c r="U28" i="30" s="1"/>
  <c r="U29" i="30" s="1"/>
  <c r="U30" i="30" s="1"/>
  <c r="U31" i="30" s="1"/>
  <c r="D38" i="32"/>
  <c r="D37" i="32"/>
  <c r="D36" i="32"/>
  <c r="D35" i="32"/>
  <c r="M35" i="32" s="1"/>
  <c r="D34" i="32"/>
  <c r="D33" i="32"/>
  <c r="D32" i="32"/>
  <c r="D31" i="32"/>
  <c r="D30" i="32"/>
  <c r="D29" i="32"/>
  <c r="D28" i="32"/>
  <c r="D27" i="32"/>
  <c r="D26" i="32"/>
  <c r="D25" i="32"/>
  <c r="D24" i="32"/>
  <c r="D23" i="32"/>
  <c r="D22" i="32"/>
  <c r="D21" i="32"/>
  <c r="D20" i="32"/>
  <c r="D19" i="32"/>
  <c r="D18" i="32"/>
  <c r="D17" i="32"/>
  <c r="D16" i="32"/>
  <c r="D15" i="32"/>
  <c r="D14" i="32"/>
  <c r="D13" i="32"/>
  <c r="D12" i="32"/>
  <c r="D11" i="32"/>
  <c r="D10" i="32"/>
  <c r="D9" i="32"/>
  <c r="D8" i="32"/>
  <c r="D7" i="32"/>
  <c r="B34" i="32"/>
  <c r="B29" i="32"/>
  <c r="B24" i="32"/>
  <c r="B19" i="32"/>
  <c r="B14" i="32"/>
  <c r="B10" i="32"/>
  <c r="E6" i="32"/>
  <c r="D6" i="32"/>
  <c r="B6" i="32"/>
  <c r="M37" i="32"/>
  <c r="M33" i="32"/>
  <c r="M28" i="32"/>
  <c r="G31" i="20" l="1"/>
  <c r="I30" i="20"/>
  <c r="AF10" i="30"/>
  <c r="G36" i="20"/>
  <c r="Q37" i="33"/>
  <c r="I34" i="32"/>
  <c r="C5" i="30"/>
  <c r="B7" i="20"/>
  <c r="C8" i="30"/>
  <c r="E7" i="20"/>
  <c r="Q7" i="20" s="1"/>
  <c r="R7" i="20" s="1"/>
  <c r="S7" i="20" s="1"/>
  <c r="T7" i="20" s="1"/>
  <c r="U7" i="20" s="1"/>
  <c r="V7" i="20" s="1"/>
  <c r="W7" i="20" s="1"/>
  <c r="X7" i="20" s="1"/>
  <c r="Y7" i="20" s="1"/>
  <c r="Z7" i="20" s="1"/>
  <c r="AA7" i="20" s="1"/>
  <c r="AB7" i="20" s="1"/>
  <c r="AC7" i="20" s="1"/>
  <c r="AD7" i="20" s="1"/>
  <c r="AE7" i="20" s="1"/>
  <c r="AF7" i="20" s="1"/>
  <c r="AE5" i="30"/>
  <c r="B35" i="20"/>
  <c r="I7" i="30"/>
  <c r="D13" i="20"/>
  <c r="M18" i="32"/>
  <c r="O7" i="30"/>
  <c r="D19" i="20"/>
  <c r="Y7" i="30"/>
  <c r="D29" i="20"/>
  <c r="M29" i="20"/>
  <c r="Y15" i="30"/>
  <c r="M36" i="20"/>
  <c r="AF15" i="30"/>
  <c r="K5" i="30"/>
  <c r="B15" i="20"/>
  <c r="U5" i="30"/>
  <c r="B25" i="20"/>
  <c r="E7" i="30"/>
  <c r="D9" i="20"/>
  <c r="G7" i="30"/>
  <c r="D11" i="20"/>
  <c r="K7" i="30"/>
  <c r="D15" i="20"/>
  <c r="M7" i="30"/>
  <c r="D17" i="20"/>
  <c r="Q7" i="30"/>
  <c r="D21" i="20"/>
  <c r="S7" i="30"/>
  <c r="D23" i="20"/>
  <c r="U7" i="30"/>
  <c r="D25" i="20"/>
  <c r="W7" i="30"/>
  <c r="D27" i="20"/>
  <c r="AA7" i="30"/>
  <c r="D31" i="20"/>
  <c r="M32" i="32"/>
  <c r="AC7" i="30"/>
  <c r="D33" i="20"/>
  <c r="M34" i="32"/>
  <c r="AE7" i="30"/>
  <c r="D35" i="20"/>
  <c r="AG7" i="30"/>
  <c r="D37" i="20"/>
  <c r="M38" i="32"/>
  <c r="AI7" i="30"/>
  <c r="D39" i="20"/>
  <c r="M34" i="20"/>
  <c r="AD15" i="30"/>
  <c r="M38" i="20"/>
  <c r="AH15" i="30"/>
  <c r="C7" i="30"/>
  <c r="D7" i="20"/>
  <c r="G5" i="30"/>
  <c r="B11" i="20"/>
  <c r="P5" i="30"/>
  <c r="B20" i="20"/>
  <c r="Z5" i="30"/>
  <c r="B30" i="20"/>
  <c r="D7" i="30"/>
  <c r="D8" i="20"/>
  <c r="F7" i="30"/>
  <c r="D10" i="20"/>
  <c r="H7" i="30"/>
  <c r="D12" i="20"/>
  <c r="J7" i="30"/>
  <c r="D14" i="20"/>
  <c r="L7" i="30"/>
  <c r="D16" i="20"/>
  <c r="N7" i="30"/>
  <c r="D18" i="20"/>
  <c r="P7" i="30"/>
  <c r="D20" i="20"/>
  <c r="R7" i="30"/>
  <c r="D22" i="20"/>
  <c r="T7" i="30"/>
  <c r="D24" i="20"/>
  <c r="V7" i="30"/>
  <c r="D26" i="20"/>
  <c r="X7" i="30"/>
  <c r="D28" i="20"/>
  <c r="Z7" i="30"/>
  <c r="D30" i="20"/>
  <c r="AB7" i="30"/>
  <c r="D32" i="20"/>
  <c r="AD7" i="30"/>
  <c r="D34" i="20"/>
  <c r="AF7" i="30"/>
  <c r="D36" i="20"/>
  <c r="AH7" i="30"/>
  <c r="D38" i="20"/>
  <c r="I8" i="17"/>
  <c r="I19" i="17"/>
  <c r="I39" i="17"/>
  <c r="I38" i="17"/>
  <c r="I37" i="17"/>
  <c r="I36" i="17"/>
  <c r="I35" i="17"/>
  <c r="I34" i="17"/>
  <c r="I33" i="17"/>
  <c r="I29" i="17"/>
  <c r="I35" i="20" l="1"/>
  <c r="AE12" i="30"/>
  <c r="M33" i="20"/>
  <c r="AC15" i="30"/>
  <c r="M19" i="20"/>
  <c r="O15" i="30"/>
  <c r="M39" i="20"/>
  <c r="AI15" i="30"/>
  <c r="M35" i="20"/>
  <c r="AE15" i="30"/>
  <c r="E33" i="33"/>
  <c r="E32" i="32"/>
  <c r="E39" i="33"/>
  <c r="E38" i="32"/>
  <c r="I9" i="17"/>
  <c r="E8" i="33"/>
  <c r="E7" i="32"/>
  <c r="E35" i="33"/>
  <c r="E34" i="32"/>
  <c r="E37" i="33"/>
  <c r="E36" i="32"/>
  <c r="E29" i="33"/>
  <c r="E28" i="32"/>
  <c r="E34" i="33"/>
  <c r="E33" i="32"/>
  <c r="E36" i="33"/>
  <c r="E35" i="32"/>
  <c r="E38" i="33"/>
  <c r="E37" i="32"/>
  <c r="E19" i="33"/>
  <c r="E18" i="32"/>
  <c r="L37" i="32" l="1"/>
  <c r="L38" i="20" s="1"/>
  <c r="AH8" i="30"/>
  <c r="E38" i="20"/>
  <c r="L35" i="32"/>
  <c r="L36" i="20" s="1"/>
  <c r="AF8" i="30"/>
  <c r="E36" i="20"/>
  <c r="L28" i="32"/>
  <c r="L29" i="20" s="1"/>
  <c r="Y8" i="30"/>
  <c r="E29" i="20"/>
  <c r="L36" i="32"/>
  <c r="AG8" i="30"/>
  <c r="E37" i="20"/>
  <c r="AE8" i="30"/>
  <c r="E35" i="20"/>
  <c r="D8" i="30"/>
  <c r="E8" i="20"/>
  <c r="Q8" i="20" s="1"/>
  <c r="L38" i="32"/>
  <c r="L39" i="20" s="1"/>
  <c r="AI8" i="30"/>
  <c r="E39" i="20"/>
  <c r="L32" i="32"/>
  <c r="L33" i="20" s="1"/>
  <c r="AC8" i="30"/>
  <c r="E33" i="20"/>
  <c r="O8" i="30"/>
  <c r="E19" i="20"/>
  <c r="L33" i="32"/>
  <c r="L34" i="20" s="1"/>
  <c r="AD8" i="30"/>
  <c r="E34" i="20"/>
  <c r="I10" i="17"/>
  <c r="E9" i="33"/>
  <c r="E8" i="32"/>
  <c r="L37" i="20" l="1"/>
  <c r="BF19" i="20"/>
  <c r="BD19" i="20"/>
  <c r="BB19" i="20"/>
  <c r="AZ19" i="20"/>
  <c r="AX19" i="20"/>
  <c r="AV19" i="20"/>
  <c r="AT19" i="20"/>
  <c r="AR19" i="20"/>
  <c r="AP19" i="20"/>
  <c r="AN19" i="20"/>
  <c r="AL19" i="20"/>
  <c r="AJ19" i="20"/>
  <c r="AH19" i="20"/>
  <c r="AF19" i="20"/>
  <c r="AD19" i="20"/>
  <c r="AB19" i="20"/>
  <c r="Z19" i="20"/>
  <c r="X19" i="20"/>
  <c r="V19" i="20"/>
  <c r="T19" i="20"/>
  <c r="R19" i="20"/>
  <c r="BE19" i="20"/>
  <c r="BC19" i="20"/>
  <c r="BA19" i="20"/>
  <c r="AY19" i="20"/>
  <c r="AW19" i="20"/>
  <c r="AU19" i="20"/>
  <c r="AS19" i="20"/>
  <c r="AQ19" i="20"/>
  <c r="AO19" i="20"/>
  <c r="AM19" i="20"/>
  <c r="AK19" i="20"/>
  <c r="AI19" i="20"/>
  <c r="AG19" i="20"/>
  <c r="AE19" i="20"/>
  <c r="AC19" i="20"/>
  <c r="AA19" i="20"/>
  <c r="Y19" i="20"/>
  <c r="W19" i="20"/>
  <c r="U19" i="20"/>
  <c r="S19" i="20"/>
  <c r="Q19" i="20"/>
  <c r="BF33" i="20"/>
  <c r="BD33" i="20"/>
  <c r="BB33" i="20"/>
  <c r="AZ33" i="20"/>
  <c r="AX33" i="20"/>
  <c r="AV33" i="20"/>
  <c r="AT33" i="20"/>
  <c r="AR33" i="20"/>
  <c r="AP33" i="20"/>
  <c r="AN33" i="20"/>
  <c r="AL33" i="20"/>
  <c r="AJ33" i="20"/>
  <c r="AH33" i="20"/>
  <c r="AF33" i="20"/>
  <c r="AD33" i="20"/>
  <c r="AB33" i="20"/>
  <c r="Z33" i="20"/>
  <c r="X33" i="20"/>
  <c r="V33" i="20"/>
  <c r="T33" i="20"/>
  <c r="R33" i="20"/>
  <c r="BE33" i="20"/>
  <c r="BC33" i="20"/>
  <c r="BA33" i="20"/>
  <c r="AY33" i="20"/>
  <c r="AW33" i="20"/>
  <c r="AU33" i="20"/>
  <c r="AS33" i="20"/>
  <c r="AQ33" i="20"/>
  <c r="AO33" i="20"/>
  <c r="AM33" i="20"/>
  <c r="AK33" i="20"/>
  <c r="AI33" i="20"/>
  <c r="AG33" i="20"/>
  <c r="AE33" i="20"/>
  <c r="AC33" i="20"/>
  <c r="AA33" i="20"/>
  <c r="Y33" i="20"/>
  <c r="W33" i="20"/>
  <c r="U33" i="20"/>
  <c r="S33" i="20"/>
  <c r="Q33" i="20"/>
  <c r="BF35" i="20"/>
  <c r="BD35" i="20"/>
  <c r="BB35" i="20"/>
  <c r="AZ35" i="20"/>
  <c r="AX35" i="20"/>
  <c r="AV35" i="20"/>
  <c r="AT35" i="20"/>
  <c r="AR35" i="20"/>
  <c r="AP35" i="20"/>
  <c r="AN35" i="20"/>
  <c r="AL35" i="20"/>
  <c r="AJ35" i="20"/>
  <c r="AH35" i="20"/>
  <c r="AF35" i="20"/>
  <c r="AD35" i="20"/>
  <c r="AB35" i="20"/>
  <c r="Z35" i="20"/>
  <c r="X35" i="20"/>
  <c r="V35" i="20"/>
  <c r="T35" i="20"/>
  <c r="R35" i="20"/>
  <c r="BE35" i="20"/>
  <c r="BC35" i="20"/>
  <c r="BA35" i="20"/>
  <c r="AY35" i="20"/>
  <c r="AW35" i="20"/>
  <c r="AU35" i="20"/>
  <c r="AS35" i="20"/>
  <c r="AQ35" i="20"/>
  <c r="AO35" i="20"/>
  <c r="AM35" i="20"/>
  <c r="AK35" i="20"/>
  <c r="AI35" i="20"/>
  <c r="AG35" i="20"/>
  <c r="AE35" i="20"/>
  <c r="AC35" i="20"/>
  <c r="AA35" i="20"/>
  <c r="Y35" i="20"/>
  <c r="W35" i="20"/>
  <c r="U35" i="20"/>
  <c r="S35" i="20"/>
  <c r="Q35" i="20"/>
  <c r="AX37" i="20"/>
  <c r="AV37" i="20"/>
  <c r="AT37" i="20"/>
  <c r="AR37" i="20"/>
  <c r="AP37" i="20"/>
  <c r="AN37" i="20"/>
  <c r="AL37" i="20"/>
  <c r="AJ37" i="20"/>
  <c r="AH37" i="20"/>
  <c r="AF37" i="20"/>
  <c r="AD37" i="20"/>
  <c r="AB37" i="20"/>
  <c r="Z37" i="20"/>
  <c r="X37" i="20"/>
  <c r="V37" i="20"/>
  <c r="T37" i="20"/>
  <c r="R37" i="20"/>
  <c r="AW37" i="20"/>
  <c r="AU37" i="20"/>
  <c r="AS37" i="20"/>
  <c r="AQ37" i="20"/>
  <c r="AO37" i="20"/>
  <c r="AM37" i="20"/>
  <c r="AK37" i="20"/>
  <c r="AI37" i="20"/>
  <c r="AG37" i="20"/>
  <c r="AE37" i="20"/>
  <c r="AC37" i="20"/>
  <c r="AA37" i="20"/>
  <c r="Y37" i="20"/>
  <c r="W37" i="20"/>
  <c r="U37" i="20"/>
  <c r="S37" i="20"/>
  <c r="Q37" i="20"/>
  <c r="BF36" i="20"/>
  <c r="BD36" i="20"/>
  <c r="BB36" i="20"/>
  <c r="AZ36" i="20"/>
  <c r="AX36" i="20"/>
  <c r="AV36" i="20"/>
  <c r="AT36" i="20"/>
  <c r="AR36" i="20"/>
  <c r="AP36" i="20"/>
  <c r="AN36" i="20"/>
  <c r="AL36" i="20"/>
  <c r="AJ36" i="20"/>
  <c r="AH36" i="20"/>
  <c r="AF36" i="20"/>
  <c r="AD36" i="20"/>
  <c r="AB36" i="20"/>
  <c r="Z36" i="20"/>
  <c r="X36" i="20"/>
  <c r="V36" i="20"/>
  <c r="T36" i="20"/>
  <c r="R36" i="20"/>
  <c r="BE36" i="20"/>
  <c r="BC36" i="20"/>
  <c r="BA36" i="20"/>
  <c r="AY36" i="20"/>
  <c r="AW36" i="20"/>
  <c r="AU36" i="20"/>
  <c r="AS36" i="20"/>
  <c r="AQ36" i="20"/>
  <c r="AO36" i="20"/>
  <c r="AM36" i="20"/>
  <c r="AK36" i="20"/>
  <c r="AI36" i="20"/>
  <c r="AG36" i="20"/>
  <c r="AE36" i="20"/>
  <c r="AC36" i="20"/>
  <c r="AA36" i="20"/>
  <c r="Y36" i="20"/>
  <c r="W36" i="20"/>
  <c r="U36" i="20"/>
  <c r="S36" i="20"/>
  <c r="Q36" i="20"/>
  <c r="E8" i="30"/>
  <c r="E9" i="20"/>
  <c r="BF34" i="20"/>
  <c r="BD34" i="20"/>
  <c r="BB34" i="20"/>
  <c r="AZ34" i="20"/>
  <c r="AX34" i="20"/>
  <c r="AV34" i="20"/>
  <c r="AT34" i="20"/>
  <c r="AR34" i="20"/>
  <c r="AP34" i="20"/>
  <c r="AN34" i="20"/>
  <c r="AL34" i="20"/>
  <c r="AJ34" i="20"/>
  <c r="AH34" i="20"/>
  <c r="AF34" i="20"/>
  <c r="AD34" i="20"/>
  <c r="AB34" i="20"/>
  <c r="Z34" i="20"/>
  <c r="X34" i="20"/>
  <c r="V34" i="20"/>
  <c r="T34" i="20"/>
  <c r="R34" i="20"/>
  <c r="BE34" i="20"/>
  <c r="BC34" i="20"/>
  <c r="BA34" i="20"/>
  <c r="AY34" i="20"/>
  <c r="AW34" i="20"/>
  <c r="AU34" i="20"/>
  <c r="AS34" i="20"/>
  <c r="AQ34" i="20"/>
  <c r="AO34" i="20"/>
  <c r="AM34" i="20"/>
  <c r="AK34" i="20"/>
  <c r="AI34" i="20"/>
  <c r="AG34" i="20"/>
  <c r="AE34" i="20"/>
  <c r="AC34" i="20"/>
  <c r="AA34" i="20"/>
  <c r="Y34" i="20"/>
  <c r="W34" i="20"/>
  <c r="U34" i="20"/>
  <c r="S34" i="20"/>
  <c r="Q34" i="20"/>
  <c r="BF39" i="20"/>
  <c r="BD39" i="20"/>
  <c r="BB39" i="20"/>
  <c r="AZ39" i="20"/>
  <c r="AX39" i="20"/>
  <c r="AV39" i="20"/>
  <c r="AT39" i="20"/>
  <c r="AR39" i="20"/>
  <c r="AP39" i="20"/>
  <c r="AN39" i="20"/>
  <c r="AL39" i="20"/>
  <c r="AJ39" i="20"/>
  <c r="AH39" i="20"/>
  <c r="AF39" i="20"/>
  <c r="AD39" i="20"/>
  <c r="AB39" i="20"/>
  <c r="Z39" i="20"/>
  <c r="X39" i="20"/>
  <c r="V39" i="20"/>
  <c r="T39" i="20"/>
  <c r="R39" i="20"/>
  <c r="BE39" i="20"/>
  <c r="BC39" i="20"/>
  <c r="BA39" i="20"/>
  <c r="AY39" i="20"/>
  <c r="AW39" i="20"/>
  <c r="AU39" i="20"/>
  <c r="AS39" i="20"/>
  <c r="AQ39" i="20"/>
  <c r="AO39" i="20"/>
  <c r="AM39" i="20"/>
  <c r="AK39" i="20"/>
  <c r="AI39" i="20"/>
  <c r="AG39" i="20"/>
  <c r="AE39" i="20"/>
  <c r="AC39" i="20"/>
  <c r="AA39" i="20"/>
  <c r="Y39" i="20"/>
  <c r="W39" i="20"/>
  <c r="U39" i="20"/>
  <c r="S39" i="20"/>
  <c r="Q39" i="20"/>
  <c r="BF29" i="20"/>
  <c r="BD29" i="20"/>
  <c r="BB29" i="20"/>
  <c r="AZ29" i="20"/>
  <c r="AX29" i="20"/>
  <c r="AV29" i="20"/>
  <c r="AT29" i="20"/>
  <c r="AR29" i="20"/>
  <c r="AP29" i="20"/>
  <c r="AN29" i="20"/>
  <c r="AL29" i="20"/>
  <c r="AJ29" i="20"/>
  <c r="AH29" i="20"/>
  <c r="AF29" i="20"/>
  <c r="AD29" i="20"/>
  <c r="AB29" i="20"/>
  <c r="Z29" i="20"/>
  <c r="X29" i="20"/>
  <c r="V29" i="20"/>
  <c r="T29" i="20"/>
  <c r="R29" i="20"/>
  <c r="BE29" i="20"/>
  <c r="BC29" i="20"/>
  <c r="BA29" i="20"/>
  <c r="AY29" i="20"/>
  <c r="AW29" i="20"/>
  <c r="AU29" i="20"/>
  <c r="AS29" i="20"/>
  <c r="AQ29" i="20"/>
  <c r="AO29" i="20"/>
  <c r="AM29" i="20"/>
  <c r="AK29" i="20"/>
  <c r="AI29" i="20"/>
  <c r="AG29" i="20"/>
  <c r="AE29" i="20"/>
  <c r="AC29" i="20"/>
  <c r="AA29" i="20"/>
  <c r="Y29" i="20"/>
  <c r="W29" i="20"/>
  <c r="U29" i="20"/>
  <c r="S29" i="20"/>
  <c r="Q29" i="20"/>
  <c r="BF38" i="20"/>
  <c r="BD38" i="20"/>
  <c r="BB38" i="20"/>
  <c r="AZ38" i="20"/>
  <c r="AX38" i="20"/>
  <c r="AV38" i="20"/>
  <c r="AT38" i="20"/>
  <c r="AR38" i="20"/>
  <c r="AP38" i="20"/>
  <c r="AN38" i="20"/>
  <c r="AL38" i="20"/>
  <c r="AJ38" i="20"/>
  <c r="AH38" i="20"/>
  <c r="AF38" i="20"/>
  <c r="AD38" i="20"/>
  <c r="AB38" i="20"/>
  <c r="Z38" i="20"/>
  <c r="X38" i="20"/>
  <c r="V38" i="20"/>
  <c r="T38" i="20"/>
  <c r="R38" i="20"/>
  <c r="BE38" i="20"/>
  <c r="BC38" i="20"/>
  <c r="BA38" i="20"/>
  <c r="AY38" i="20"/>
  <c r="AW38" i="20"/>
  <c r="AU38" i="20"/>
  <c r="AS38" i="20"/>
  <c r="AQ38" i="20"/>
  <c r="AO38" i="20"/>
  <c r="AM38" i="20"/>
  <c r="AK38" i="20"/>
  <c r="AI38" i="20"/>
  <c r="AG38" i="20"/>
  <c r="AE38" i="20"/>
  <c r="AC38" i="20"/>
  <c r="AA38" i="20"/>
  <c r="Y38" i="20"/>
  <c r="W38" i="20"/>
  <c r="U38" i="20"/>
  <c r="S38" i="20"/>
  <c r="Q38" i="20"/>
  <c r="E10" i="33"/>
  <c r="E9" i="32"/>
  <c r="I11" i="17"/>
  <c r="F8" i="30" l="1"/>
  <c r="E10" i="20"/>
  <c r="Q9" i="20"/>
  <c r="R9" i="20"/>
  <c r="I12" i="17"/>
  <c r="I13" i="17" s="1"/>
  <c r="E11" i="33"/>
  <c r="E10" i="32"/>
  <c r="C39" i="17"/>
  <c r="C38" i="17"/>
  <c r="C37" i="17"/>
  <c r="C36" i="17"/>
  <c r="C35" i="17"/>
  <c r="C34" i="17"/>
  <c r="C33" i="17"/>
  <c r="C31" i="17"/>
  <c r="C30" i="17"/>
  <c r="C29" i="17"/>
  <c r="C28" i="17"/>
  <c r="C26" i="17"/>
  <c r="C25" i="17"/>
  <c r="C24" i="17"/>
  <c r="C23" i="17"/>
  <c r="C22" i="17"/>
  <c r="C21" i="17"/>
  <c r="C20" i="17"/>
  <c r="C19" i="17"/>
  <c r="C18" i="17"/>
  <c r="C16" i="17"/>
  <c r="C15" i="17"/>
  <c r="C14" i="17"/>
  <c r="C13" i="17"/>
  <c r="C12" i="17"/>
  <c r="C11" i="17"/>
  <c r="C10" i="17"/>
  <c r="C9" i="17"/>
  <c r="C8" i="17"/>
  <c r="C7" i="17"/>
  <c r="S10" i="20" l="1"/>
  <c r="Q10" i="20"/>
  <c r="R10" i="20"/>
  <c r="G8" i="30"/>
  <c r="E11" i="20"/>
  <c r="I14" i="17"/>
  <c r="E13" i="33"/>
  <c r="E12" i="32"/>
  <c r="E12" i="33"/>
  <c r="E11" i="32"/>
  <c r="E13" i="14"/>
  <c r="H8" i="30" l="1"/>
  <c r="E12" i="20"/>
  <c r="I8" i="30"/>
  <c r="E13" i="20"/>
  <c r="T11" i="20"/>
  <c r="R11" i="20"/>
  <c r="S11" i="20"/>
  <c r="Q11" i="20"/>
  <c r="U11" i="20"/>
  <c r="V11" i="20" s="1"/>
  <c r="W11" i="20" s="1"/>
  <c r="X11" i="20" s="1"/>
  <c r="Y11" i="20" s="1"/>
  <c r="Z11" i="20" s="1"/>
  <c r="AA11" i="20" s="1"/>
  <c r="AB11" i="20" s="1"/>
  <c r="AC11" i="20" s="1"/>
  <c r="AD11" i="20" s="1"/>
  <c r="AE11" i="20" s="1"/>
  <c r="AF11" i="20" s="1"/>
  <c r="AG11" i="20" s="1"/>
  <c r="AH11" i="20" s="1"/>
  <c r="AI11" i="20" s="1"/>
  <c r="AJ11" i="20" s="1"/>
  <c r="AK11" i="20" s="1"/>
  <c r="AL11" i="20" s="1"/>
  <c r="AM11" i="20" s="1"/>
  <c r="AN11" i="20" s="1"/>
  <c r="AO11" i="20" s="1"/>
  <c r="E14" i="33"/>
  <c r="E13" i="32"/>
  <c r="I15" i="17"/>
  <c r="V40" i="20"/>
  <c r="E55" i="14"/>
  <c r="E54" i="14"/>
  <c r="E53" i="14"/>
  <c r="E52" i="14"/>
  <c r="E51" i="14"/>
  <c r="E50" i="14"/>
  <c r="E49" i="14"/>
  <c r="BF41" i="20" s="1"/>
  <c r="E48" i="14"/>
  <c r="BE40" i="20" s="1"/>
  <c r="E47" i="14"/>
  <c r="BD41" i="20" s="1"/>
  <c r="E46" i="14"/>
  <c r="BC41" i="20" s="1"/>
  <c r="E45" i="14"/>
  <c r="BB41" i="20" s="1"/>
  <c r="E44" i="14"/>
  <c r="BA40" i="20" s="1"/>
  <c r="E43" i="14"/>
  <c r="AZ40" i="20" s="1"/>
  <c r="E42" i="14"/>
  <c r="AY40" i="20" s="1"/>
  <c r="E41" i="14"/>
  <c r="AX41" i="20" s="1"/>
  <c r="E40" i="14"/>
  <c r="AW41" i="20" s="1"/>
  <c r="E39" i="14"/>
  <c r="AV41" i="20" s="1"/>
  <c r="E38" i="14"/>
  <c r="AU41" i="20" s="1"/>
  <c r="E37" i="14"/>
  <c r="AT40" i="20" s="1"/>
  <c r="E36" i="14"/>
  <c r="AS40" i="20" s="1"/>
  <c r="E35" i="14"/>
  <c r="AR40" i="20" s="1"/>
  <c r="E34" i="14"/>
  <c r="AQ40" i="20" s="1"/>
  <c r="E33" i="14"/>
  <c r="AP41" i="20" s="1"/>
  <c r="E32" i="14"/>
  <c r="AO40" i="20" s="1"/>
  <c r="E31" i="14"/>
  <c r="AN41" i="20" s="1"/>
  <c r="E30" i="14"/>
  <c r="AM41" i="20" s="1"/>
  <c r="E29" i="14"/>
  <c r="AL41" i="20" s="1"/>
  <c r="E28" i="14"/>
  <c r="AK41" i="20" s="1"/>
  <c r="E27" i="14"/>
  <c r="AJ40" i="20" s="1"/>
  <c r="E26" i="14"/>
  <c r="AI40" i="20" s="1"/>
  <c r="E25" i="14"/>
  <c r="AH41" i="20" s="1"/>
  <c r="E24" i="14"/>
  <c r="AG41" i="20" s="1"/>
  <c r="E23" i="14"/>
  <c r="AF41" i="20" s="1"/>
  <c r="E22" i="14"/>
  <c r="AE41" i="20" s="1"/>
  <c r="E21" i="14"/>
  <c r="AD41" i="20" s="1"/>
  <c r="E20" i="14"/>
  <c r="AC40" i="20" s="1"/>
  <c r="E19" i="14"/>
  <c r="AB40" i="20" s="1"/>
  <c r="E18" i="14"/>
  <c r="AA40" i="20" s="1"/>
  <c r="E17" i="14"/>
  <c r="Z40" i="20" s="1"/>
  <c r="E16" i="14"/>
  <c r="Y40" i="20" s="1"/>
  <c r="E15" i="14"/>
  <c r="X41" i="20" s="1"/>
  <c r="E14" i="14"/>
  <c r="W41" i="20" s="1"/>
  <c r="V41" i="20"/>
  <c r="E12" i="14"/>
  <c r="U40" i="20" s="1"/>
  <c r="E11" i="14"/>
  <c r="T40" i="20" s="1"/>
  <c r="E10" i="14"/>
  <c r="S40" i="20" s="1"/>
  <c r="E9" i="14"/>
  <c r="R40" i="20" s="1"/>
  <c r="Q41" i="20"/>
  <c r="D37" i="17"/>
  <c r="D38" i="17"/>
  <c r="D39" i="17"/>
  <c r="D36" i="17"/>
  <c r="D35" i="17"/>
  <c r="D16" i="17"/>
  <c r="D14" i="17"/>
  <c r="D30" i="17"/>
  <c r="D31" i="17"/>
  <c r="C32" i="17"/>
  <c r="D32" i="17" s="1"/>
  <c r="D33" i="17"/>
  <c r="D34" i="17"/>
  <c r="D25" i="17"/>
  <c r="D26" i="17"/>
  <c r="C27" i="17"/>
  <c r="D27" i="17" s="1"/>
  <c r="D28" i="17"/>
  <c r="D29" i="17"/>
  <c r="D20" i="17"/>
  <c r="D21" i="17"/>
  <c r="D22" i="17"/>
  <c r="D23" i="17"/>
  <c r="D24" i="17"/>
  <c r="D15" i="17"/>
  <c r="C17" i="17"/>
  <c r="D17" i="17" s="1"/>
  <c r="D18" i="17"/>
  <c r="D19" i="17"/>
  <c r="D11" i="17"/>
  <c r="D12" i="17"/>
  <c r="D13" i="17"/>
  <c r="D7" i="17"/>
  <c r="D8" i="17"/>
  <c r="D9" i="17"/>
  <c r="D10" i="17"/>
  <c r="R41" i="20" l="1"/>
  <c r="X40" i="20"/>
  <c r="AD40" i="20"/>
  <c r="AF40" i="20"/>
  <c r="AH40" i="20"/>
  <c r="AL40" i="20"/>
  <c r="AN40" i="20"/>
  <c r="AP40" i="20"/>
  <c r="AV40" i="20"/>
  <c r="AX40" i="20"/>
  <c r="BB40" i="20"/>
  <c r="BD40" i="20"/>
  <c r="BF40" i="20"/>
  <c r="Q40" i="20"/>
  <c r="W40" i="20"/>
  <c r="AE40" i="20"/>
  <c r="AG40" i="20"/>
  <c r="AK40" i="20"/>
  <c r="AM40" i="20"/>
  <c r="AU40" i="20"/>
  <c r="AW40" i="20"/>
  <c r="BC40" i="20"/>
  <c r="J8" i="30"/>
  <c r="E14" i="20"/>
  <c r="V13" i="20"/>
  <c r="U13" i="20"/>
  <c r="S13" i="20"/>
  <c r="Q13" i="20"/>
  <c r="T13" i="20"/>
  <c r="R13" i="20"/>
  <c r="T12" i="20"/>
  <c r="R12" i="20"/>
  <c r="U12" i="20"/>
  <c r="S12" i="20"/>
  <c r="Q12" i="20"/>
  <c r="C12" i="33"/>
  <c r="C11" i="32"/>
  <c r="C15" i="33"/>
  <c r="C14" i="32"/>
  <c r="C21" i="33"/>
  <c r="C20" i="32"/>
  <c r="C29" i="33"/>
  <c r="C28" i="32"/>
  <c r="C26" i="33"/>
  <c r="C25" i="32"/>
  <c r="C32" i="33"/>
  <c r="C31" i="32"/>
  <c r="C31" i="33"/>
  <c r="C30" i="32"/>
  <c r="C14" i="33"/>
  <c r="C13" i="32"/>
  <c r="C35" i="33"/>
  <c r="C34" i="32"/>
  <c r="C10" i="33"/>
  <c r="C9" i="32"/>
  <c r="F9" i="17"/>
  <c r="C8" i="33"/>
  <c r="C7" i="32"/>
  <c r="C7" i="33"/>
  <c r="C6" i="32"/>
  <c r="C13" i="33"/>
  <c r="C12" i="32"/>
  <c r="C11" i="33"/>
  <c r="C10" i="32"/>
  <c r="C19" i="33"/>
  <c r="C18" i="32"/>
  <c r="C17" i="33"/>
  <c r="C16" i="32"/>
  <c r="C24" i="33"/>
  <c r="C23" i="32"/>
  <c r="C23" i="33"/>
  <c r="C22" i="32"/>
  <c r="C27" i="33"/>
  <c r="C26" i="32"/>
  <c r="C25" i="33"/>
  <c r="C24" i="32"/>
  <c r="C30" i="33"/>
  <c r="C29" i="32"/>
  <c r="C36" i="33"/>
  <c r="C35" i="32"/>
  <c r="C38" i="33"/>
  <c r="C37" i="32"/>
  <c r="I16" i="17"/>
  <c r="E15" i="33"/>
  <c r="E14" i="32"/>
  <c r="I17" i="17"/>
  <c r="C9" i="33"/>
  <c r="C8" i="32"/>
  <c r="C18" i="33"/>
  <c r="C17" i="32"/>
  <c r="C22" i="33"/>
  <c r="C21" i="32"/>
  <c r="C20" i="33"/>
  <c r="C19" i="32"/>
  <c r="C28" i="33"/>
  <c r="C27" i="32"/>
  <c r="C34" i="33"/>
  <c r="C33" i="32"/>
  <c r="C33" i="33"/>
  <c r="C32" i="32"/>
  <c r="C16" i="33"/>
  <c r="C15" i="32"/>
  <c r="C39" i="33"/>
  <c r="C38" i="32"/>
  <c r="C37" i="33"/>
  <c r="C36" i="32"/>
  <c r="G11" i="17"/>
  <c r="U41" i="20"/>
  <c r="AO41" i="20"/>
  <c r="BA41" i="20"/>
  <c r="AC41" i="20"/>
  <c r="AT41" i="20"/>
  <c r="Z41" i="20"/>
  <c r="AS41" i="20"/>
  <c r="Y41" i="20"/>
  <c r="BE41" i="20"/>
  <c r="AB41" i="20"/>
  <c r="AR41" i="20"/>
  <c r="F7" i="17"/>
  <c r="S41" i="20"/>
  <c r="AI41" i="20"/>
  <c r="AY41" i="20"/>
  <c r="T41" i="20"/>
  <c r="AJ41" i="20"/>
  <c r="AZ41" i="20"/>
  <c r="AA41" i="20"/>
  <c r="AQ41" i="20"/>
  <c r="AG6" i="30" l="1"/>
  <c r="C37" i="20"/>
  <c r="P37" i="20" s="1"/>
  <c r="AI6" i="30"/>
  <c r="C39" i="20"/>
  <c r="P39" i="20" s="1"/>
  <c r="L6" i="30"/>
  <c r="C16" i="20"/>
  <c r="P16" i="20" s="1"/>
  <c r="AC6" i="30"/>
  <c r="C33" i="20"/>
  <c r="P33" i="20" s="1"/>
  <c r="AD6" i="30"/>
  <c r="C34" i="20"/>
  <c r="P34" i="20" s="1"/>
  <c r="X6" i="30"/>
  <c r="C28" i="20"/>
  <c r="P28" i="20" s="1"/>
  <c r="P6" i="30"/>
  <c r="C20" i="20"/>
  <c r="P20" i="20" s="1"/>
  <c r="R6" i="30"/>
  <c r="C22" i="20"/>
  <c r="P22" i="20" s="1"/>
  <c r="N6" i="30"/>
  <c r="C18" i="20"/>
  <c r="P18" i="20" s="1"/>
  <c r="E6" i="30"/>
  <c r="C9" i="20"/>
  <c r="P9" i="20" s="1"/>
  <c r="AH6" i="30"/>
  <c r="C38" i="20"/>
  <c r="P38" i="20" s="1"/>
  <c r="AF6" i="30"/>
  <c r="C36" i="20"/>
  <c r="P36" i="20" s="1"/>
  <c r="N29" i="32"/>
  <c r="Z6" i="30"/>
  <c r="C30" i="20"/>
  <c r="P30" i="20" s="1"/>
  <c r="N24" i="32"/>
  <c r="U6" i="30"/>
  <c r="C25" i="20"/>
  <c r="P25" i="20" s="1"/>
  <c r="W6" i="30"/>
  <c r="C27" i="20"/>
  <c r="P27" i="20" s="1"/>
  <c r="S6" i="30"/>
  <c r="C23" i="20"/>
  <c r="P23" i="20" s="1"/>
  <c r="T6" i="30"/>
  <c r="C24" i="20"/>
  <c r="P24" i="20" s="1"/>
  <c r="M6" i="30"/>
  <c r="C17" i="20"/>
  <c r="P17" i="20" s="1"/>
  <c r="O6" i="30"/>
  <c r="C19" i="20"/>
  <c r="P19" i="20" s="1"/>
  <c r="G6" i="30"/>
  <c r="C11" i="20"/>
  <c r="P11" i="20" s="1"/>
  <c r="I6" i="30"/>
  <c r="C13" i="20"/>
  <c r="P13" i="20" s="1"/>
  <c r="C6" i="30"/>
  <c r="C7" i="20"/>
  <c r="P7" i="20" s="1"/>
  <c r="D6" i="30"/>
  <c r="C8" i="20"/>
  <c r="P8" i="20" s="1"/>
  <c r="V14" i="20"/>
  <c r="T14" i="20"/>
  <c r="R14" i="20"/>
  <c r="W14" i="20"/>
  <c r="S14" i="20"/>
  <c r="U14" i="20"/>
  <c r="Q14" i="20"/>
  <c r="M14" i="32"/>
  <c r="K8" i="30"/>
  <c r="E15" i="20"/>
  <c r="F6" i="30"/>
  <c r="C10" i="20"/>
  <c r="P10" i="20" s="1"/>
  <c r="N34" i="32"/>
  <c r="AE6" i="30"/>
  <c r="C35" i="20"/>
  <c r="P35" i="20" s="1"/>
  <c r="J6" i="30"/>
  <c r="C14" i="20"/>
  <c r="P14" i="20" s="1"/>
  <c r="AA6" i="30"/>
  <c r="C31" i="20"/>
  <c r="P31" i="20" s="1"/>
  <c r="AB6" i="30"/>
  <c r="C32" i="20"/>
  <c r="P32" i="20" s="1"/>
  <c r="V6" i="30"/>
  <c r="C26" i="20"/>
  <c r="P26" i="20" s="1"/>
  <c r="Y6" i="30"/>
  <c r="C29" i="20"/>
  <c r="P29" i="20" s="1"/>
  <c r="Q6" i="30"/>
  <c r="C21" i="20"/>
  <c r="P21" i="20" s="1"/>
  <c r="K6" i="30"/>
  <c r="C15" i="20"/>
  <c r="P15" i="20" s="1"/>
  <c r="H6" i="30"/>
  <c r="C12" i="20"/>
  <c r="P12" i="20" s="1"/>
  <c r="G36" i="32"/>
  <c r="J36" i="32"/>
  <c r="M36" i="32" s="1"/>
  <c r="I36" i="32"/>
  <c r="N36" i="32"/>
  <c r="G32" i="32"/>
  <c r="J32" i="32"/>
  <c r="I32" i="32"/>
  <c r="N32" i="32"/>
  <c r="G27" i="32"/>
  <c r="J27" i="32"/>
  <c r="I27" i="32"/>
  <c r="X12" i="30" s="1"/>
  <c r="J21" i="32"/>
  <c r="G21" i="32"/>
  <c r="I21" i="32"/>
  <c r="R12" i="30" s="1"/>
  <c r="L8" i="32"/>
  <c r="L9" i="20" s="1"/>
  <c r="J8" i="32"/>
  <c r="G8" i="32"/>
  <c r="I8" i="32"/>
  <c r="E12" i="30" s="1"/>
  <c r="E16" i="33"/>
  <c r="E15" i="32"/>
  <c r="J35" i="32"/>
  <c r="I35" i="32"/>
  <c r="AF12" i="30" s="1"/>
  <c r="J26" i="32"/>
  <c r="G26" i="32"/>
  <c r="I26" i="32"/>
  <c r="W12" i="30" s="1"/>
  <c r="J23" i="32"/>
  <c r="G23" i="32"/>
  <c r="I23" i="32"/>
  <c r="T12" i="30" s="1"/>
  <c r="I18" i="32"/>
  <c r="O12" i="30" s="1"/>
  <c r="L18" i="32"/>
  <c r="L19" i="20" s="1"/>
  <c r="G18" i="32"/>
  <c r="J18" i="32"/>
  <c r="H18" i="32"/>
  <c r="M10" i="32"/>
  <c r="N10" i="32"/>
  <c r="M6" i="32"/>
  <c r="N6" i="32"/>
  <c r="K6" i="32"/>
  <c r="K7" i="20" s="1"/>
  <c r="J9" i="32"/>
  <c r="L9" i="32"/>
  <c r="L10" i="20" s="1"/>
  <c r="I9" i="32"/>
  <c r="F12" i="30" s="1"/>
  <c r="J31" i="32"/>
  <c r="G31" i="32"/>
  <c r="I31" i="32"/>
  <c r="AB12" i="30" s="1"/>
  <c r="G28" i="32"/>
  <c r="J28" i="32"/>
  <c r="I28" i="32"/>
  <c r="Y12" i="30" s="1"/>
  <c r="N14" i="32"/>
  <c r="I38" i="32"/>
  <c r="N38" i="32"/>
  <c r="G38" i="32"/>
  <c r="J38" i="32"/>
  <c r="L15" i="32"/>
  <c r="L16" i="20" s="1"/>
  <c r="J15" i="32"/>
  <c r="I15" i="32"/>
  <c r="L12" i="30" s="1"/>
  <c r="G33" i="32"/>
  <c r="I33" i="32"/>
  <c r="AD12" i="30" s="1"/>
  <c r="J33" i="32"/>
  <c r="N19" i="32"/>
  <c r="J17" i="32"/>
  <c r="G17" i="32"/>
  <c r="L17" i="32"/>
  <c r="L18" i="20" s="1"/>
  <c r="I17" i="32"/>
  <c r="N12" i="30" s="1"/>
  <c r="I18" i="17"/>
  <c r="E17" i="33"/>
  <c r="E16" i="32"/>
  <c r="J37" i="32"/>
  <c r="G37" i="32"/>
  <c r="I37" i="32"/>
  <c r="AH12" i="30" s="1"/>
  <c r="J22" i="32"/>
  <c r="G22" i="32"/>
  <c r="I22" i="32"/>
  <c r="S12" i="30" s="1"/>
  <c r="J16" i="32"/>
  <c r="L16" i="32"/>
  <c r="L17" i="20" s="1"/>
  <c r="G16" i="32"/>
  <c r="I16" i="32"/>
  <c r="M12" i="30" s="1"/>
  <c r="J12" i="32"/>
  <c r="L12" i="32"/>
  <c r="L13" i="20" s="1"/>
  <c r="G12" i="32"/>
  <c r="I12" i="32"/>
  <c r="I12" i="30" s="1"/>
  <c r="L7" i="32"/>
  <c r="L8" i="20" s="1"/>
  <c r="J7" i="32"/>
  <c r="I7" i="32"/>
  <c r="D12" i="30" s="1"/>
  <c r="H7" i="32"/>
  <c r="J13" i="32"/>
  <c r="L13" i="32"/>
  <c r="L14" i="20" s="1"/>
  <c r="G13" i="32"/>
  <c r="I13" i="32"/>
  <c r="J12" i="30" s="1"/>
  <c r="J30" i="32"/>
  <c r="I30" i="32"/>
  <c r="AA12" i="30" s="1"/>
  <c r="J25" i="32"/>
  <c r="I25" i="32"/>
  <c r="V12" i="30" s="1"/>
  <c r="J20" i="32"/>
  <c r="I20" i="32"/>
  <c r="Q12" i="30" s="1"/>
  <c r="L11" i="32"/>
  <c r="J11" i="32"/>
  <c r="I11" i="32"/>
  <c r="H12" i="30" s="1"/>
  <c r="M37" i="20" l="1"/>
  <c r="AG15" i="30"/>
  <c r="J26" i="20"/>
  <c r="V13" i="30"/>
  <c r="J31" i="20"/>
  <c r="AA13" i="30"/>
  <c r="G14" i="20"/>
  <c r="J10" i="30"/>
  <c r="J14" i="20"/>
  <c r="J13" i="30"/>
  <c r="G13" i="20"/>
  <c r="I10" i="30"/>
  <c r="J13" i="20"/>
  <c r="I13" i="30"/>
  <c r="G17" i="20"/>
  <c r="M10" i="30"/>
  <c r="J17" i="20"/>
  <c r="M13" i="30"/>
  <c r="G23" i="20"/>
  <c r="S10" i="30"/>
  <c r="J38" i="20"/>
  <c r="AH13" i="30"/>
  <c r="G18" i="20"/>
  <c r="N10" i="30"/>
  <c r="N20" i="20"/>
  <c r="P14" i="30"/>
  <c r="G39" i="20"/>
  <c r="AI10" i="30"/>
  <c r="I39" i="20"/>
  <c r="AI12" i="30"/>
  <c r="G29" i="20"/>
  <c r="Y10" i="30"/>
  <c r="G32" i="20"/>
  <c r="AB10" i="30"/>
  <c r="J10" i="20"/>
  <c r="F13" i="30"/>
  <c r="N7" i="20"/>
  <c r="C14" i="30"/>
  <c r="N11" i="20"/>
  <c r="G14" i="30"/>
  <c r="H19" i="20"/>
  <c r="O11" i="30"/>
  <c r="G19" i="20"/>
  <c r="O10" i="30"/>
  <c r="G24" i="20"/>
  <c r="T10" i="30"/>
  <c r="J27" i="20"/>
  <c r="W13" i="30"/>
  <c r="J36" i="20"/>
  <c r="AF13" i="30"/>
  <c r="G9" i="20"/>
  <c r="E10" i="30"/>
  <c r="G22" i="20"/>
  <c r="R10" i="30"/>
  <c r="G28" i="20"/>
  <c r="X10" i="30"/>
  <c r="I33" i="20"/>
  <c r="AC12" i="30"/>
  <c r="G33" i="20"/>
  <c r="AC10" i="30"/>
  <c r="I37" i="20"/>
  <c r="AG12" i="30"/>
  <c r="G37" i="20"/>
  <c r="AG10" i="30"/>
  <c r="W15" i="20"/>
  <c r="U15" i="20"/>
  <c r="S15" i="20"/>
  <c r="Q15" i="20"/>
  <c r="X15" i="20"/>
  <c r="T15" i="20"/>
  <c r="V15" i="20"/>
  <c r="R15" i="20"/>
  <c r="Y15" i="20"/>
  <c r="Z15" i="20" s="1"/>
  <c r="AA15" i="20" s="1"/>
  <c r="AB15" i="20" s="1"/>
  <c r="AC15" i="20" s="1"/>
  <c r="AD15" i="20" s="1"/>
  <c r="AE15" i="20" s="1"/>
  <c r="AF15" i="20" s="1"/>
  <c r="AG15" i="20" s="1"/>
  <c r="AH15" i="20" s="1"/>
  <c r="AI15" i="20" s="1"/>
  <c r="AJ15" i="20" s="1"/>
  <c r="AK15" i="20" s="1"/>
  <c r="AL15" i="20" s="1"/>
  <c r="AM15" i="20" s="1"/>
  <c r="AN15" i="20" s="1"/>
  <c r="AO15" i="20" s="1"/>
  <c r="AP15" i="20" s="1"/>
  <c r="AQ15" i="20" s="1"/>
  <c r="AR15" i="20" s="1"/>
  <c r="AS15" i="20" s="1"/>
  <c r="M15" i="20"/>
  <c r="K15" i="30"/>
  <c r="N25" i="20"/>
  <c r="U14" i="30"/>
  <c r="J21" i="20"/>
  <c r="Q13" i="30"/>
  <c r="J12" i="20"/>
  <c r="H13" i="30"/>
  <c r="H8" i="20"/>
  <c r="R8" i="20" s="1"/>
  <c r="D11" i="30"/>
  <c r="J8" i="20"/>
  <c r="D13" i="30"/>
  <c r="J23" i="20"/>
  <c r="S13" i="30"/>
  <c r="G38" i="20"/>
  <c r="AH10" i="30"/>
  <c r="M8" i="30"/>
  <c r="E17" i="20"/>
  <c r="J18" i="20"/>
  <c r="N13" i="30"/>
  <c r="J34" i="20"/>
  <c r="AD13" i="30"/>
  <c r="G34" i="20"/>
  <c r="AD10" i="30"/>
  <c r="J16" i="20"/>
  <c r="L13" i="30"/>
  <c r="J39" i="20"/>
  <c r="AI13" i="30"/>
  <c r="N39" i="20"/>
  <c r="AI14" i="30"/>
  <c r="N15" i="20"/>
  <c r="K14" i="30"/>
  <c r="J29" i="20"/>
  <c r="Y13" i="30"/>
  <c r="J32" i="20"/>
  <c r="AB13" i="30"/>
  <c r="M7" i="20"/>
  <c r="C15" i="30"/>
  <c r="M11" i="20"/>
  <c r="G15" i="30"/>
  <c r="J19" i="20"/>
  <c r="O13" i="30"/>
  <c r="J24" i="20"/>
  <c r="T13" i="30"/>
  <c r="G27" i="20"/>
  <c r="W10" i="30"/>
  <c r="L8" i="30"/>
  <c r="E16" i="20"/>
  <c r="J9" i="20"/>
  <c r="E13" i="30"/>
  <c r="J22" i="20"/>
  <c r="R13" i="30"/>
  <c r="J28" i="20"/>
  <c r="X13" i="30"/>
  <c r="N33" i="20"/>
  <c r="AC14" i="30"/>
  <c r="J33" i="20"/>
  <c r="AC13" i="30"/>
  <c r="N37" i="20"/>
  <c r="AG14" i="30"/>
  <c r="J37" i="20"/>
  <c r="AG13" i="30"/>
  <c r="N35" i="20"/>
  <c r="AE14" i="30"/>
  <c r="N30" i="20"/>
  <c r="Z14" i="30"/>
  <c r="N11" i="32"/>
  <c r="I12" i="20"/>
  <c r="M11" i="32"/>
  <c r="L12" i="20"/>
  <c r="N7" i="32"/>
  <c r="I8" i="20"/>
  <c r="N37" i="32"/>
  <c r="I38" i="20"/>
  <c r="N17" i="32"/>
  <c r="I18" i="20"/>
  <c r="N33" i="32"/>
  <c r="I34" i="20"/>
  <c r="N15" i="32"/>
  <c r="I16" i="20"/>
  <c r="N28" i="32"/>
  <c r="I29" i="20"/>
  <c r="N9" i="32"/>
  <c r="I10" i="20"/>
  <c r="K18" i="32"/>
  <c r="N18" i="32"/>
  <c r="I19" i="20"/>
  <c r="N26" i="32"/>
  <c r="I27" i="20"/>
  <c r="G9" i="32"/>
  <c r="N27" i="32"/>
  <c r="I28" i="20"/>
  <c r="N20" i="32"/>
  <c r="I21" i="20"/>
  <c r="N25" i="32"/>
  <c r="I26" i="20"/>
  <c r="N30" i="32"/>
  <c r="I31" i="20"/>
  <c r="N13" i="32"/>
  <c r="I14" i="20"/>
  <c r="N12" i="32"/>
  <c r="I13" i="20"/>
  <c r="N16" i="32"/>
  <c r="I17" i="20"/>
  <c r="N22" i="32"/>
  <c r="I23" i="20"/>
  <c r="N31" i="32"/>
  <c r="I32" i="20"/>
  <c r="N23" i="32"/>
  <c r="I24" i="20"/>
  <c r="N35" i="32"/>
  <c r="I36" i="20"/>
  <c r="N8" i="32"/>
  <c r="I9" i="20"/>
  <c r="N21" i="32"/>
  <c r="I22" i="20"/>
  <c r="M12" i="32"/>
  <c r="O6" i="32"/>
  <c r="O7" i="20" s="1"/>
  <c r="M13" i="32"/>
  <c r="M15" i="32"/>
  <c r="M7" i="32"/>
  <c r="M9" i="32"/>
  <c r="H8" i="32"/>
  <c r="K8" i="32" s="1"/>
  <c r="K9" i="20" s="1"/>
  <c r="K7" i="32"/>
  <c r="K8" i="20" s="1"/>
  <c r="M16" i="32"/>
  <c r="E18" i="33"/>
  <c r="E17" i="32"/>
  <c r="M17" i="32"/>
  <c r="M8" i="32"/>
  <c r="I20" i="17"/>
  <c r="BF37" i="20" l="1"/>
  <c r="BB37" i="20"/>
  <c r="BC37" i="20"/>
  <c r="BD37" i="20"/>
  <c r="AZ37" i="20"/>
  <c r="BE37" i="20"/>
  <c r="BA37" i="20"/>
  <c r="AP11" i="20"/>
  <c r="AQ11" i="20" s="1"/>
  <c r="AR11" i="20" s="1"/>
  <c r="AS11" i="20" s="1"/>
  <c r="AT11" i="20" s="1"/>
  <c r="AU11" i="20" s="1"/>
  <c r="AV11" i="20" s="1"/>
  <c r="AW11" i="20" s="1"/>
  <c r="AX11" i="20" s="1"/>
  <c r="AY11" i="20" s="1"/>
  <c r="AZ11" i="20" s="1"/>
  <c r="BA11" i="20" s="1"/>
  <c r="BB11" i="20" s="1"/>
  <c r="BC11" i="20" s="1"/>
  <c r="BD11" i="20" s="1"/>
  <c r="BE11" i="20" s="1"/>
  <c r="BF11" i="20" s="1"/>
  <c r="AG7" i="20"/>
  <c r="AH7" i="20" s="1"/>
  <c r="AI7" i="20" s="1"/>
  <c r="AJ7" i="20" s="1"/>
  <c r="AK7" i="20" s="1"/>
  <c r="AL7" i="20" s="1"/>
  <c r="AM7" i="20" s="1"/>
  <c r="AN7" i="20" s="1"/>
  <c r="AO7" i="20" s="1"/>
  <c r="AP7" i="20" s="1"/>
  <c r="AQ7" i="20" s="1"/>
  <c r="AR7" i="20" s="1"/>
  <c r="AS7" i="20" s="1"/>
  <c r="AT7" i="20" s="1"/>
  <c r="AU7" i="20" s="1"/>
  <c r="AV7" i="20" s="1"/>
  <c r="AW7" i="20" s="1"/>
  <c r="AX7" i="20" s="1"/>
  <c r="AY7" i="20" s="1"/>
  <c r="AZ7" i="20" s="1"/>
  <c r="BA7" i="20" s="1"/>
  <c r="BB7" i="20" s="1"/>
  <c r="BC7" i="20" s="1"/>
  <c r="BD7" i="20" s="1"/>
  <c r="BE7" i="20" s="1"/>
  <c r="BF7" i="20" s="1"/>
  <c r="C32" i="30"/>
  <c r="C33" i="30" s="1"/>
  <c r="C34" i="30" s="1"/>
  <c r="C35" i="30" s="1"/>
  <c r="C36" i="30" s="1"/>
  <c r="C37" i="30" s="1"/>
  <c r="C38" i="30" s="1"/>
  <c r="C39" i="30" s="1"/>
  <c r="C40" i="30" s="1"/>
  <c r="C41" i="30" s="1"/>
  <c r="C42" i="30" s="1"/>
  <c r="C43" i="30" s="1"/>
  <c r="C44" i="30" s="1"/>
  <c r="C45" i="30" s="1"/>
  <c r="C46" i="30" s="1"/>
  <c r="C47" i="30" s="1"/>
  <c r="C48" i="30" s="1"/>
  <c r="C49" i="30" s="1"/>
  <c r="C50" i="30" s="1"/>
  <c r="C51" i="30" s="1"/>
  <c r="C52" i="30" s="1"/>
  <c r="C53" i="30" s="1"/>
  <c r="C54" i="30" s="1"/>
  <c r="C55" i="30" s="1"/>
  <c r="C56" i="30" s="1"/>
  <c r="C57" i="30" s="1"/>
  <c r="S8" i="20"/>
  <c r="T8" i="20" s="1"/>
  <c r="U8" i="20" s="1"/>
  <c r="V8" i="20" s="1"/>
  <c r="W8" i="20" s="1"/>
  <c r="X8" i="20" s="1"/>
  <c r="Y8" i="20" s="1"/>
  <c r="Z8" i="20" s="1"/>
  <c r="AA8" i="20" s="1"/>
  <c r="AB8" i="20" s="1"/>
  <c r="AC8" i="20" s="1"/>
  <c r="AD8" i="20" s="1"/>
  <c r="AE8" i="20" s="1"/>
  <c r="AF8" i="20" s="1"/>
  <c r="AG8" i="20" s="1"/>
  <c r="M18" i="20"/>
  <c r="N15" i="30"/>
  <c r="H9" i="20"/>
  <c r="E11" i="30"/>
  <c r="M8" i="20"/>
  <c r="D15" i="30"/>
  <c r="D46" i="30" s="1"/>
  <c r="M14" i="20"/>
  <c r="J15" i="30"/>
  <c r="M13" i="20"/>
  <c r="I15" i="30"/>
  <c r="N22" i="20"/>
  <c r="R14" i="30"/>
  <c r="N9" i="20"/>
  <c r="E14" i="30"/>
  <c r="N36" i="20"/>
  <c r="AF14" i="30"/>
  <c r="N24" i="20"/>
  <c r="T14" i="30"/>
  <c r="M9" i="20"/>
  <c r="E15" i="30"/>
  <c r="N8" i="30"/>
  <c r="E18" i="20"/>
  <c r="M17" i="20"/>
  <c r="M15" i="30"/>
  <c r="M10" i="20"/>
  <c r="F15" i="30"/>
  <c r="M16" i="20"/>
  <c r="L15" i="30"/>
  <c r="N14" i="20"/>
  <c r="J14" i="30"/>
  <c r="N31" i="20"/>
  <c r="AA14" i="30"/>
  <c r="N26" i="20"/>
  <c r="V14" i="30"/>
  <c r="N21" i="20"/>
  <c r="Q14" i="30"/>
  <c r="N28" i="20"/>
  <c r="X14" i="30"/>
  <c r="N10" i="20"/>
  <c r="F14" i="30"/>
  <c r="N29" i="20"/>
  <c r="Y14" i="30"/>
  <c r="N16" i="20"/>
  <c r="L14" i="30"/>
  <c r="N34" i="20"/>
  <c r="AD14" i="30"/>
  <c r="N18" i="20"/>
  <c r="N14" i="30"/>
  <c r="N38" i="20"/>
  <c r="AH14" i="30"/>
  <c r="N8" i="20"/>
  <c r="D14" i="30"/>
  <c r="M12" i="20"/>
  <c r="H15" i="30"/>
  <c r="N12" i="20"/>
  <c r="H14" i="30"/>
  <c r="AT15" i="20"/>
  <c r="AU15" i="20" s="1"/>
  <c r="AV15" i="20" s="1"/>
  <c r="AW15" i="20" s="1"/>
  <c r="AX15" i="20" s="1"/>
  <c r="AY15" i="20" s="1"/>
  <c r="AZ15" i="20" s="1"/>
  <c r="BA15" i="20" s="1"/>
  <c r="BB15" i="20" s="1"/>
  <c r="BC15" i="20" s="1"/>
  <c r="BD15" i="20" s="1"/>
  <c r="BE15" i="20" s="1"/>
  <c r="BF15" i="20" s="1"/>
  <c r="K57" i="30"/>
  <c r="K55" i="30"/>
  <c r="K53" i="30"/>
  <c r="K51" i="30"/>
  <c r="K49" i="30"/>
  <c r="K56" i="30"/>
  <c r="K54" i="30"/>
  <c r="K52" i="30"/>
  <c r="K50" i="30"/>
  <c r="K37" i="30"/>
  <c r="K38" i="30" s="1"/>
  <c r="K39" i="30" s="1"/>
  <c r="K40" i="30" s="1"/>
  <c r="K41" i="30" s="1"/>
  <c r="K42" i="30" s="1"/>
  <c r="K43" i="30" s="1"/>
  <c r="K44" i="30" s="1"/>
  <c r="K45" i="30" s="1"/>
  <c r="K46" i="30" s="1"/>
  <c r="K47" i="30" s="1"/>
  <c r="K48" i="30" s="1"/>
  <c r="O57" i="30"/>
  <c r="O56" i="30"/>
  <c r="O55" i="30"/>
  <c r="O54" i="30"/>
  <c r="O53" i="30"/>
  <c r="O52" i="30"/>
  <c r="O51" i="30"/>
  <c r="O50" i="30"/>
  <c r="O49" i="30"/>
  <c r="O47" i="30"/>
  <c r="O45" i="30"/>
  <c r="O48" i="30"/>
  <c r="O46" i="30"/>
  <c r="O44" i="30"/>
  <c r="O16" i="30"/>
  <c r="O17" i="30" s="1"/>
  <c r="O18" i="30" s="1"/>
  <c r="O19" i="30" s="1"/>
  <c r="O20" i="30" s="1"/>
  <c r="O21" i="30" s="1"/>
  <c r="O22" i="30" s="1"/>
  <c r="O23" i="30" s="1"/>
  <c r="O24" i="30" s="1"/>
  <c r="O25" i="30" s="1"/>
  <c r="O26" i="30" s="1"/>
  <c r="O27" i="30" s="1"/>
  <c r="O28" i="30" s="1"/>
  <c r="O29" i="30" s="1"/>
  <c r="O30" i="30" s="1"/>
  <c r="O31" i="30" s="1"/>
  <c r="O32" i="30" s="1"/>
  <c r="O33" i="30" s="1"/>
  <c r="O34" i="30" s="1"/>
  <c r="O35" i="30" s="1"/>
  <c r="O36" i="30" s="1"/>
  <c r="O37" i="30" s="1"/>
  <c r="O38" i="30" s="1"/>
  <c r="O39" i="30" s="1"/>
  <c r="O40" i="30" s="1"/>
  <c r="O41" i="30" s="1"/>
  <c r="O42" i="30" s="1"/>
  <c r="O43" i="30" s="1"/>
  <c r="N32" i="20"/>
  <c r="AB14" i="30"/>
  <c r="N23" i="20"/>
  <c r="S14" i="30"/>
  <c r="N17" i="20"/>
  <c r="M14" i="30"/>
  <c r="N13" i="20"/>
  <c r="I14" i="30"/>
  <c r="G10" i="20"/>
  <c r="F10" i="30"/>
  <c r="N27" i="20"/>
  <c r="W14" i="30"/>
  <c r="N19" i="20"/>
  <c r="O14" i="30"/>
  <c r="Y16" i="20"/>
  <c r="W16" i="20"/>
  <c r="U16" i="20"/>
  <c r="S16" i="20"/>
  <c r="Q16" i="20"/>
  <c r="X16" i="20"/>
  <c r="T16" i="20"/>
  <c r="V16" i="20"/>
  <c r="R16" i="20"/>
  <c r="G56" i="30"/>
  <c r="G54" i="30"/>
  <c r="G52" i="30"/>
  <c r="G50" i="30"/>
  <c r="G51" i="30"/>
  <c r="G57" i="30"/>
  <c r="G55" i="30"/>
  <c r="G53" i="30"/>
  <c r="G49" i="30"/>
  <c r="G37" i="30"/>
  <c r="G38" i="30" s="1"/>
  <c r="G39" i="30" s="1"/>
  <c r="G40" i="30" s="1"/>
  <c r="G41" i="30" s="1"/>
  <c r="G42" i="30" s="1"/>
  <c r="G43" i="30" s="1"/>
  <c r="G44" i="30" s="1"/>
  <c r="G45" i="30" s="1"/>
  <c r="G46" i="30" s="1"/>
  <c r="G47" i="30" s="1"/>
  <c r="G48" i="30" s="1"/>
  <c r="Y17" i="20"/>
  <c r="W17" i="20"/>
  <c r="U17" i="20"/>
  <c r="Z17" i="20"/>
  <c r="X17" i="20"/>
  <c r="V17" i="20"/>
  <c r="T17" i="20"/>
  <c r="R17" i="20"/>
  <c r="S17" i="20"/>
  <c r="Q17" i="20"/>
  <c r="D48" i="30"/>
  <c r="D44" i="30"/>
  <c r="D56" i="30"/>
  <c r="D54" i="30"/>
  <c r="D52" i="30"/>
  <c r="D50" i="30"/>
  <c r="D47" i="30"/>
  <c r="D16" i="30"/>
  <c r="D17" i="30" s="1"/>
  <c r="D18" i="30" s="1"/>
  <c r="D19" i="30" s="1"/>
  <c r="D20" i="30" s="1"/>
  <c r="D21" i="30" s="1"/>
  <c r="D22" i="30" s="1"/>
  <c r="D23" i="30" s="1"/>
  <c r="D24" i="30" s="1"/>
  <c r="D25" i="30" s="1"/>
  <c r="D26" i="30" s="1"/>
  <c r="D27" i="30" s="1"/>
  <c r="D28" i="30" s="1"/>
  <c r="D29" i="30" s="1"/>
  <c r="D30" i="30" s="1"/>
  <c r="D31" i="30" s="1"/>
  <c r="D32" i="30" s="1"/>
  <c r="D33" i="30" s="1"/>
  <c r="D34" i="30" s="1"/>
  <c r="D35" i="30" s="1"/>
  <c r="D36" i="30" s="1"/>
  <c r="D37" i="30" s="1"/>
  <c r="D38" i="30" s="1"/>
  <c r="D39" i="30" s="1"/>
  <c r="D40" i="30" s="1"/>
  <c r="D41" i="30" s="1"/>
  <c r="D42" i="30" s="1"/>
  <c r="D43" i="30" s="1"/>
  <c r="H9" i="32"/>
  <c r="O18" i="32"/>
  <c r="O19" i="20" s="1"/>
  <c r="K19" i="20"/>
  <c r="O7" i="32"/>
  <c r="O8" i="20" s="1"/>
  <c r="I21" i="17"/>
  <c r="E20" i="33"/>
  <c r="E19" i="32"/>
  <c r="I22" i="17"/>
  <c r="O8" i="32"/>
  <c r="O9" i="20" s="1"/>
  <c r="D45" i="30" l="1"/>
  <c r="D49" i="30"/>
  <c r="D51" i="30"/>
  <c r="D53" i="30"/>
  <c r="D55" i="30"/>
  <c r="D57" i="30"/>
  <c r="AH8" i="20"/>
  <c r="AI8" i="20" s="1"/>
  <c r="AJ8" i="20" s="1"/>
  <c r="AK8" i="20" s="1"/>
  <c r="AL8" i="20" s="1"/>
  <c r="AM8" i="20" s="1"/>
  <c r="AN8" i="20" s="1"/>
  <c r="AO8" i="20" s="1"/>
  <c r="AP8" i="20" s="1"/>
  <c r="AQ8" i="20" s="1"/>
  <c r="AR8" i="20" s="1"/>
  <c r="AS8" i="20" s="1"/>
  <c r="AT8" i="20" s="1"/>
  <c r="AU8" i="20" s="1"/>
  <c r="AV8" i="20" s="1"/>
  <c r="AW8" i="20" s="1"/>
  <c r="AX8" i="20" s="1"/>
  <c r="AY8" i="20" s="1"/>
  <c r="AZ8" i="20" s="1"/>
  <c r="BA8" i="20" s="1"/>
  <c r="BB8" i="20" s="1"/>
  <c r="BC8" i="20" s="1"/>
  <c r="BD8" i="20" s="1"/>
  <c r="BE8" i="20" s="1"/>
  <c r="BF8" i="20" s="1"/>
  <c r="M19" i="32"/>
  <c r="P8" i="30"/>
  <c r="E20" i="20"/>
  <c r="H10" i="20"/>
  <c r="F11" i="30"/>
  <c r="AA18" i="20"/>
  <c r="Y18" i="20"/>
  <c r="W18" i="20"/>
  <c r="U18" i="20"/>
  <c r="S18" i="20"/>
  <c r="Q18" i="20"/>
  <c r="Z18" i="20"/>
  <c r="X18" i="20"/>
  <c r="V18" i="20"/>
  <c r="T18" i="20"/>
  <c r="R18" i="20"/>
  <c r="E57" i="30"/>
  <c r="E56" i="30"/>
  <c r="E55" i="30"/>
  <c r="E54" i="30"/>
  <c r="E53" i="30"/>
  <c r="E52" i="30"/>
  <c r="E51" i="30"/>
  <c r="E50" i="30"/>
  <c r="E49" i="30"/>
  <c r="E47" i="30"/>
  <c r="E45" i="30"/>
  <c r="E48" i="30"/>
  <c r="E46" i="30"/>
  <c r="E44" i="30"/>
  <c r="E16" i="30"/>
  <c r="E17" i="30" s="1"/>
  <c r="E18" i="30" s="1"/>
  <c r="E19" i="30" s="1"/>
  <c r="E20" i="30" s="1"/>
  <c r="E21" i="30" s="1"/>
  <c r="E22" i="30" s="1"/>
  <c r="E23" i="30" s="1"/>
  <c r="E24" i="30" s="1"/>
  <c r="E25" i="30" s="1"/>
  <c r="E26" i="30" s="1"/>
  <c r="E27" i="30" s="1"/>
  <c r="E28" i="30" s="1"/>
  <c r="E29" i="30" s="1"/>
  <c r="E30" i="30" s="1"/>
  <c r="E31" i="30" s="1"/>
  <c r="E32" i="30" s="1"/>
  <c r="E33" i="30" s="1"/>
  <c r="E34" i="30" s="1"/>
  <c r="E35" i="30" s="1"/>
  <c r="E36" i="30" s="1"/>
  <c r="E37" i="30" s="1"/>
  <c r="E38" i="30" s="1"/>
  <c r="E39" i="30" s="1"/>
  <c r="E40" i="30" s="1"/>
  <c r="E41" i="30" s="1"/>
  <c r="E42" i="30" s="1"/>
  <c r="E43" i="30" s="1"/>
  <c r="S9" i="20"/>
  <c r="T9" i="20" s="1"/>
  <c r="U9" i="20" s="1"/>
  <c r="V9" i="20" s="1"/>
  <c r="W9" i="20" s="1"/>
  <c r="X9" i="20" s="1"/>
  <c r="Y9" i="20" s="1"/>
  <c r="Z9" i="20" s="1"/>
  <c r="AA9" i="20" s="1"/>
  <c r="AB9" i="20" s="1"/>
  <c r="AC9" i="20" s="1"/>
  <c r="AD9" i="20" s="1"/>
  <c r="AE9" i="20" s="1"/>
  <c r="AF9" i="20" s="1"/>
  <c r="AG9" i="20" s="1"/>
  <c r="AH9" i="20" s="1"/>
  <c r="AI9" i="20" s="1"/>
  <c r="AJ9" i="20" s="1"/>
  <c r="AK9" i="20" s="1"/>
  <c r="AL9" i="20" s="1"/>
  <c r="AM9" i="20" s="1"/>
  <c r="AN9" i="20" s="1"/>
  <c r="AO9" i="20" s="1"/>
  <c r="AP9" i="20" s="1"/>
  <c r="AQ9" i="20" s="1"/>
  <c r="AR9" i="20" s="1"/>
  <c r="AS9" i="20" s="1"/>
  <c r="AT9" i="20" s="1"/>
  <c r="AU9" i="20" s="1"/>
  <c r="AV9" i="20" s="1"/>
  <c r="AW9" i="20" s="1"/>
  <c r="AX9" i="20" s="1"/>
  <c r="AY9" i="20" s="1"/>
  <c r="AZ9" i="20" s="1"/>
  <c r="BA9" i="20" s="1"/>
  <c r="BB9" i="20" s="1"/>
  <c r="BC9" i="20" s="1"/>
  <c r="BD9" i="20" s="1"/>
  <c r="BE9" i="20" s="1"/>
  <c r="BF9" i="20" s="1"/>
  <c r="K9" i="32"/>
  <c r="K10" i="32"/>
  <c r="H11" i="32"/>
  <c r="I23" i="17"/>
  <c r="E22" i="33"/>
  <c r="E21" i="32"/>
  <c r="E21" i="33"/>
  <c r="E20" i="32"/>
  <c r="H12" i="20" l="1"/>
  <c r="V12" i="20" s="1"/>
  <c r="W12" i="20" s="1"/>
  <c r="X12" i="20" s="1"/>
  <c r="Y12" i="20" s="1"/>
  <c r="Z12" i="20" s="1"/>
  <c r="AA12" i="20" s="1"/>
  <c r="AB12" i="20" s="1"/>
  <c r="AC12" i="20" s="1"/>
  <c r="AD12" i="20" s="1"/>
  <c r="AE12" i="20" s="1"/>
  <c r="AF12" i="20" s="1"/>
  <c r="AG12" i="20" s="1"/>
  <c r="AH12" i="20" s="1"/>
  <c r="AI12" i="20" s="1"/>
  <c r="AJ12" i="20" s="1"/>
  <c r="AK12" i="20" s="1"/>
  <c r="AL12" i="20" s="1"/>
  <c r="AM12" i="20" s="1"/>
  <c r="AN12" i="20" s="1"/>
  <c r="AO12" i="20" s="1"/>
  <c r="AP12" i="20" s="1"/>
  <c r="AQ12" i="20" s="1"/>
  <c r="AR12" i="20" s="1"/>
  <c r="AS12" i="20" s="1"/>
  <c r="AT12" i="20" s="1"/>
  <c r="AU12" i="20" s="1"/>
  <c r="AV12" i="20" s="1"/>
  <c r="AW12" i="20" s="1"/>
  <c r="AX12" i="20" s="1"/>
  <c r="AY12" i="20" s="1"/>
  <c r="AZ12" i="20" s="1"/>
  <c r="BA12" i="20" s="1"/>
  <c r="BB12" i="20" s="1"/>
  <c r="BC12" i="20" s="1"/>
  <c r="BD12" i="20" s="1"/>
  <c r="BE12" i="20" s="1"/>
  <c r="BF12" i="20" s="1"/>
  <c r="H11" i="30"/>
  <c r="L20" i="32"/>
  <c r="M20" i="32" s="1"/>
  <c r="Q8" i="30"/>
  <c r="E21" i="20"/>
  <c r="L21" i="32"/>
  <c r="L22" i="20" s="1"/>
  <c r="R8" i="30"/>
  <c r="E22" i="20"/>
  <c r="F48" i="30"/>
  <c r="F46" i="30"/>
  <c r="F57" i="30"/>
  <c r="F56" i="30"/>
  <c r="F55" i="30"/>
  <c r="F54" i="30"/>
  <c r="F53" i="30"/>
  <c r="F52" i="30"/>
  <c r="F51" i="30"/>
  <c r="F50" i="30"/>
  <c r="F49" i="30"/>
  <c r="F47" i="30"/>
  <c r="F45" i="30"/>
  <c r="F44" i="30"/>
  <c r="F16" i="30"/>
  <c r="F17" i="30" s="1"/>
  <c r="F18" i="30" s="1"/>
  <c r="F19" i="30" s="1"/>
  <c r="F20" i="30" s="1"/>
  <c r="F21" i="30" s="1"/>
  <c r="F22" i="30" s="1"/>
  <c r="F23" i="30" s="1"/>
  <c r="F24" i="30" s="1"/>
  <c r="F25" i="30" s="1"/>
  <c r="F26" i="30" s="1"/>
  <c r="F27" i="30" s="1"/>
  <c r="F28" i="30" s="1"/>
  <c r="F29" i="30" s="1"/>
  <c r="F30" i="30" s="1"/>
  <c r="F31" i="30" s="1"/>
  <c r="F32" i="30" s="1"/>
  <c r="F33" i="30" s="1"/>
  <c r="F34" i="30" s="1"/>
  <c r="F35" i="30" s="1"/>
  <c r="F36" i="30" s="1"/>
  <c r="F37" i="30" s="1"/>
  <c r="F38" i="30" s="1"/>
  <c r="F39" i="30" s="1"/>
  <c r="F40" i="30" s="1"/>
  <c r="F41" i="30" s="1"/>
  <c r="F42" i="30" s="1"/>
  <c r="F43" i="30" s="1"/>
  <c r="AB20" i="20"/>
  <c r="Z20" i="20"/>
  <c r="X20" i="20"/>
  <c r="V20" i="20"/>
  <c r="T20" i="20"/>
  <c r="R20" i="20"/>
  <c r="AA20" i="20"/>
  <c r="Y20" i="20"/>
  <c r="W20" i="20"/>
  <c r="U20" i="20"/>
  <c r="S20" i="20"/>
  <c r="Q20" i="20"/>
  <c r="AC20" i="20"/>
  <c r="AD20" i="20" s="1"/>
  <c r="AE20" i="20" s="1"/>
  <c r="AF20" i="20" s="1"/>
  <c r="AG20" i="20" s="1"/>
  <c r="AH20" i="20" s="1"/>
  <c r="AI20" i="20" s="1"/>
  <c r="AJ20" i="20" s="1"/>
  <c r="AK20" i="20" s="1"/>
  <c r="AL20" i="20" s="1"/>
  <c r="AM20" i="20" s="1"/>
  <c r="AN20" i="20" s="1"/>
  <c r="AO20" i="20" s="1"/>
  <c r="AP20" i="20" s="1"/>
  <c r="AQ20" i="20" s="1"/>
  <c r="AR20" i="20" s="1"/>
  <c r="AS20" i="20" s="1"/>
  <c r="AT20" i="20" s="1"/>
  <c r="AU20" i="20" s="1"/>
  <c r="AV20" i="20" s="1"/>
  <c r="AW20" i="20" s="1"/>
  <c r="M20" i="20"/>
  <c r="P15" i="30"/>
  <c r="T10" i="20"/>
  <c r="U10" i="20" s="1"/>
  <c r="V10" i="20" s="1"/>
  <c r="W10" i="20" s="1"/>
  <c r="X10" i="20" s="1"/>
  <c r="Y10" i="20" s="1"/>
  <c r="Z10" i="20" s="1"/>
  <c r="AA10" i="20" s="1"/>
  <c r="AB10" i="20" s="1"/>
  <c r="AC10" i="20" s="1"/>
  <c r="AD10" i="20" s="1"/>
  <c r="AE10" i="20" s="1"/>
  <c r="AF10" i="20" s="1"/>
  <c r="AG10" i="20" s="1"/>
  <c r="AH10" i="20" s="1"/>
  <c r="AI10" i="20" s="1"/>
  <c r="AJ10" i="20" s="1"/>
  <c r="AK10" i="20" s="1"/>
  <c r="AL10" i="20" s="1"/>
  <c r="AM10" i="20" s="1"/>
  <c r="AN10" i="20" s="1"/>
  <c r="AO10" i="20" s="1"/>
  <c r="AP10" i="20" s="1"/>
  <c r="AQ10" i="20" s="1"/>
  <c r="AR10" i="20" s="1"/>
  <c r="AS10" i="20" s="1"/>
  <c r="AT10" i="20" s="1"/>
  <c r="AU10" i="20" s="1"/>
  <c r="AV10" i="20" s="1"/>
  <c r="AW10" i="20" s="1"/>
  <c r="AX10" i="20" s="1"/>
  <c r="AY10" i="20" s="1"/>
  <c r="AZ10" i="20" s="1"/>
  <c r="BA10" i="20" s="1"/>
  <c r="BB10" i="20" s="1"/>
  <c r="BC10" i="20" s="1"/>
  <c r="BD10" i="20" s="1"/>
  <c r="BE10" i="20" s="1"/>
  <c r="BF10" i="20" s="1"/>
  <c r="M21" i="32"/>
  <c r="O10" i="32"/>
  <c r="O11" i="20" s="1"/>
  <c r="K11" i="20"/>
  <c r="K10" i="20"/>
  <c r="O9" i="32"/>
  <c r="O10" i="20" s="1"/>
  <c r="H12" i="32"/>
  <c r="K11" i="32"/>
  <c r="K14" i="32"/>
  <c r="H15" i="32"/>
  <c r="E23" i="33"/>
  <c r="E22" i="32"/>
  <c r="I24" i="17"/>
  <c r="L21" i="20" l="1"/>
  <c r="L22" i="32"/>
  <c r="L23" i="20" s="1"/>
  <c r="S8" i="30"/>
  <c r="E23" i="20"/>
  <c r="H16" i="20"/>
  <c r="Z16" i="20" s="1"/>
  <c r="AA16" i="20" s="1"/>
  <c r="AB16" i="20" s="1"/>
  <c r="AC16" i="20" s="1"/>
  <c r="AD16" i="20" s="1"/>
  <c r="AE16" i="20" s="1"/>
  <c r="AF16" i="20" s="1"/>
  <c r="AG16" i="20" s="1"/>
  <c r="AH16" i="20" s="1"/>
  <c r="AI16" i="20" s="1"/>
  <c r="AJ16" i="20" s="1"/>
  <c r="AK16" i="20" s="1"/>
  <c r="AL16" i="20" s="1"/>
  <c r="AM16" i="20" s="1"/>
  <c r="AN16" i="20" s="1"/>
  <c r="AO16" i="20" s="1"/>
  <c r="AP16" i="20" s="1"/>
  <c r="AQ16" i="20" s="1"/>
  <c r="AR16" i="20" s="1"/>
  <c r="AS16" i="20" s="1"/>
  <c r="AT16" i="20" s="1"/>
  <c r="AU16" i="20" s="1"/>
  <c r="AV16" i="20" s="1"/>
  <c r="AW16" i="20" s="1"/>
  <c r="AX16" i="20" s="1"/>
  <c r="AY16" i="20" s="1"/>
  <c r="AZ16" i="20" s="1"/>
  <c r="BA16" i="20" s="1"/>
  <c r="BB16" i="20" s="1"/>
  <c r="BC16" i="20" s="1"/>
  <c r="BD16" i="20" s="1"/>
  <c r="BE16" i="20" s="1"/>
  <c r="BF16" i="20" s="1"/>
  <c r="L11" i="30"/>
  <c r="H13" i="20"/>
  <c r="W13" i="20" s="1"/>
  <c r="X13" i="20" s="1"/>
  <c r="Y13" i="20" s="1"/>
  <c r="Z13" i="20" s="1"/>
  <c r="AA13" i="20" s="1"/>
  <c r="AB13" i="20" s="1"/>
  <c r="AC13" i="20" s="1"/>
  <c r="AD13" i="20" s="1"/>
  <c r="AE13" i="20" s="1"/>
  <c r="AF13" i="20" s="1"/>
  <c r="AG13" i="20" s="1"/>
  <c r="AH13" i="20" s="1"/>
  <c r="AI13" i="20" s="1"/>
  <c r="AJ13" i="20" s="1"/>
  <c r="AK13" i="20" s="1"/>
  <c r="AL13" i="20" s="1"/>
  <c r="AM13" i="20" s="1"/>
  <c r="AN13" i="20" s="1"/>
  <c r="AO13" i="20" s="1"/>
  <c r="AP13" i="20" s="1"/>
  <c r="AQ13" i="20" s="1"/>
  <c r="AR13" i="20" s="1"/>
  <c r="AS13" i="20" s="1"/>
  <c r="AT13" i="20" s="1"/>
  <c r="AU13" i="20" s="1"/>
  <c r="AV13" i="20" s="1"/>
  <c r="AW13" i="20" s="1"/>
  <c r="AX13" i="20" s="1"/>
  <c r="AY13" i="20" s="1"/>
  <c r="AZ13" i="20" s="1"/>
  <c r="BA13" i="20" s="1"/>
  <c r="BB13" i="20" s="1"/>
  <c r="BC13" i="20" s="1"/>
  <c r="BD13" i="20" s="1"/>
  <c r="BE13" i="20" s="1"/>
  <c r="BF13" i="20" s="1"/>
  <c r="I11" i="30"/>
  <c r="M22" i="20"/>
  <c r="R15" i="30"/>
  <c r="M21" i="20"/>
  <c r="Q15" i="30"/>
  <c r="P57" i="30"/>
  <c r="P55" i="30"/>
  <c r="P53" i="30"/>
  <c r="P51" i="30"/>
  <c r="P49" i="30"/>
  <c r="P56" i="30"/>
  <c r="P54" i="30"/>
  <c r="P52" i="30"/>
  <c r="P50" i="30"/>
  <c r="P37" i="30"/>
  <c r="P38" i="30" s="1"/>
  <c r="P39" i="30" s="1"/>
  <c r="P40" i="30" s="1"/>
  <c r="P41" i="30" s="1"/>
  <c r="P42" i="30" s="1"/>
  <c r="P43" i="30" s="1"/>
  <c r="P44" i="30" s="1"/>
  <c r="P45" i="30" s="1"/>
  <c r="P46" i="30" s="1"/>
  <c r="P47" i="30" s="1"/>
  <c r="P48" i="30" s="1"/>
  <c r="AD21" i="20"/>
  <c r="AB21" i="20"/>
  <c r="Z21" i="20"/>
  <c r="X21" i="20"/>
  <c r="V21" i="20"/>
  <c r="T21" i="20"/>
  <c r="R21" i="20"/>
  <c r="AC21" i="20"/>
  <c r="AA21" i="20"/>
  <c r="Y21" i="20"/>
  <c r="W21" i="20"/>
  <c r="U21" i="20"/>
  <c r="S21" i="20"/>
  <c r="Q21" i="20"/>
  <c r="AX20" i="20"/>
  <c r="AY20" i="20" s="1"/>
  <c r="AZ20" i="20" s="1"/>
  <c r="BA20" i="20" s="1"/>
  <c r="BB20" i="20" s="1"/>
  <c r="BC20" i="20" s="1"/>
  <c r="BD20" i="20" s="1"/>
  <c r="BE20" i="20" s="1"/>
  <c r="BF20" i="20" s="1"/>
  <c r="AF22" i="20"/>
  <c r="AD22" i="20"/>
  <c r="AB22" i="20"/>
  <c r="Z22" i="20"/>
  <c r="X22" i="20"/>
  <c r="V22" i="20"/>
  <c r="T22" i="20"/>
  <c r="R22" i="20"/>
  <c r="AE22" i="20"/>
  <c r="AC22" i="20"/>
  <c r="AA22" i="20"/>
  <c r="Y22" i="20"/>
  <c r="W22" i="20"/>
  <c r="U22" i="20"/>
  <c r="S22" i="20"/>
  <c r="Q22" i="20"/>
  <c r="H16" i="30"/>
  <c r="H17" i="30" s="1"/>
  <c r="H18" i="30" s="1"/>
  <c r="H19" i="30" s="1"/>
  <c r="H20" i="30" s="1"/>
  <c r="H21" i="30" s="1"/>
  <c r="H22" i="30" s="1"/>
  <c r="H23" i="30" s="1"/>
  <c r="H24" i="30" s="1"/>
  <c r="H25" i="30" s="1"/>
  <c r="H26" i="30" s="1"/>
  <c r="H27" i="30" s="1"/>
  <c r="H28" i="30" s="1"/>
  <c r="H29" i="30" s="1"/>
  <c r="H30" i="30" s="1"/>
  <c r="H31" i="30" s="1"/>
  <c r="H32" i="30" s="1"/>
  <c r="H33" i="30" s="1"/>
  <c r="H34" i="30" s="1"/>
  <c r="H35" i="30" s="1"/>
  <c r="H36" i="30" s="1"/>
  <c r="H37" i="30" s="1"/>
  <c r="H38" i="30" s="1"/>
  <c r="H39" i="30" s="1"/>
  <c r="H40" i="30" s="1"/>
  <c r="H41" i="30" s="1"/>
  <c r="H42" i="30" s="1"/>
  <c r="H43" i="30" s="1"/>
  <c r="H44" i="30" s="1"/>
  <c r="H45" i="30" s="1"/>
  <c r="H46" i="30" s="1"/>
  <c r="H47" i="30" s="1"/>
  <c r="H48" i="30" s="1"/>
  <c r="H57" i="30"/>
  <c r="H56" i="30"/>
  <c r="H55" i="30"/>
  <c r="H54" i="30"/>
  <c r="H53" i="30"/>
  <c r="H52" i="30"/>
  <c r="H51" i="30"/>
  <c r="H50" i="30"/>
  <c r="H49" i="30"/>
  <c r="O14" i="32"/>
  <c r="O15" i="20" s="1"/>
  <c r="K15" i="20"/>
  <c r="M22" i="32"/>
  <c r="O11" i="32"/>
  <c r="O12" i="20" s="1"/>
  <c r="K12" i="20"/>
  <c r="H20" i="32"/>
  <c r="K19" i="32"/>
  <c r="K15" i="32"/>
  <c r="H16" i="32"/>
  <c r="K12" i="32"/>
  <c r="H13" i="32"/>
  <c r="I25" i="17"/>
  <c r="E24" i="33"/>
  <c r="E23" i="32"/>
  <c r="H21" i="20" l="1"/>
  <c r="AE21" i="20" s="1"/>
  <c r="AF21" i="20" s="1"/>
  <c r="AG21" i="20" s="1"/>
  <c r="AH21" i="20" s="1"/>
  <c r="AI21" i="20" s="1"/>
  <c r="AJ21" i="20" s="1"/>
  <c r="AK21" i="20" s="1"/>
  <c r="AL21" i="20" s="1"/>
  <c r="AM21" i="20" s="1"/>
  <c r="AN21" i="20" s="1"/>
  <c r="AO21" i="20" s="1"/>
  <c r="AP21" i="20" s="1"/>
  <c r="AQ21" i="20" s="1"/>
  <c r="AR21" i="20" s="1"/>
  <c r="AS21" i="20" s="1"/>
  <c r="AT21" i="20" s="1"/>
  <c r="AU21" i="20" s="1"/>
  <c r="AV21" i="20" s="1"/>
  <c r="AW21" i="20" s="1"/>
  <c r="AX21" i="20" s="1"/>
  <c r="AY21" i="20" s="1"/>
  <c r="AZ21" i="20" s="1"/>
  <c r="BA21" i="20" s="1"/>
  <c r="BB21" i="20" s="1"/>
  <c r="BC21" i="20" s="1"/>
  <c r="BD21" i="20" s="1"/>
  <c r="BE21" i="20" s="1"/>
  <c r="BF21" i="20" s="1"/>
  <c r="Q11" i="30"/>
  <c r="M23" i="20"/>
  <c r="S15" i="30"/>
  <c r="H14" i="20"/>
  <c r="X14" i="20" s="1"/>
  <c r="Y14" i="20" s="1"/>
  <c r="Z14" i="20" s="1"/>
  <c r="AA14" i="20" s="1"/>
  <c r="AB14" i="20" s="1"/>
  <c r="AC14" i="20" s="1"/>
  <c r="AD14" i="20" s="1"/>
  <c r="AE14" i="20" s="1"/>
  <c r="AF14" i="20" s="1"/>
  <c r="AG14" i="20" s="1"/>
  <c r="AH14" i="20" s="1"/>
  <c r="AI14" i="20" s="1"/>
  <c r="AJ14" i="20" s="1"/>
  <c r="AK14" i="20" s="1"/>
  <c r="AL14" i="20" s="1"/>
  <c r="AM14" i="20" s="1"/>
  <c r="AN14" i="20" s="1"/>
  <c r="AO14" i="20" s="1"/>
  <c r="AP14" i="20" s="1"/>
  <c r="AQ14" i="20" s="1"/>
  <c r="AR14" i="20" s="1"/>
  <c r="AS14" i="20" s="1"/>
  <c r="AT14" i="20" s="1"/>
  <c r="AU14" i="20" s="1"/>
  <c r="AV14" i="20" s="1"/>
  <c r="AW14" i="20" s="1"/>
  <c r="AX14" i="20" s="1"/>
  <c r="AY14" i="20" s="1"/>
  <c r="AZ14" i="20" s="1"/>
  <c r="BA14" i="20" s="1"/>
  <c r="BB14" i="20" s="1"/>
  <c r="BC14" i="20" s="1"/>
  <c r="BD14" i="20" s="1"/>
  <c r="BE14" i="20" s="1"/>
  <c r="BF14" i="20" s="1"/>
  <c r="J11" i="30"/>
  <c r="H17" i="20"/>
  <c r="AA17" i="20" s="1"/>
  <c r="AB17" i="20" s="1"/>
  <c r="AC17" i="20" s="1"/>
  <c r="AD17" i="20" s="1"/>
  <c r="AE17" i="20" s="1"/>
  <c r="AF17" i="20" s="1"/>
  <c r="AG17" i="20" s="1"/>
  <c r="AH17" i="20" s="1"/>
  <c r="AI17" i="20" s="1"/>
  <c r="AJ17" i="20" s="1"/>
  <c r="AK17" i="20" s="1"/>
  <c r="AL17" i="20" s="1"/>
  <c r="AM17" i="20" s="1"/>
  <c r="AN17" i="20" s="1"/>
  <c r="AO17" i="20" s="1"/>
  <c r="AP17" i="20" s="1"/>
  <c r="AQ17" i="20" s="1"/>
  <c r="AR17" i="20" s="1"/>
  <c r="AS17" i="20" s="1"/>
  <c r="AT17" i="20" s="1"/>
  <c r="AU17" i="20" s="1"/>
  <c r="AV17" i="20" s="1"/>
  <c r="AW17" i="20" s="1"/>
  <c r="AX17" i="20" s="1"/>
  <c r="AY17" i="20" s="1"/>
  <c r="AZ17" i="20" s="1"/>
  <c r="BA17" i="20" s="1"/>
  <c r="BB17" i="20" s="1"/>
  <c r="BC17" i="20" s="1"/>
  <c r="BD17" i="20" s="1"/>
  <c r="BE17" i="20" s="1"/>
  <c r="BF17" i="20" s="1"/>
  <c r="M11" i="30"/>
  <c r="L16" i="30"/>
  <c r="L17" i="30" s="1"/>
  <c r="L18" i="30" s="1"/>
  <c r="L19" i="30" s="1"/>
  <c r="L20" i="30" s="1"/>
  <c r="L21" i="30" s="1"/>
  <c r="L22" i="30" s="1"/>
  <c r="L23" i="30" s="1"/>
  <c r="L24" i="30" s="1"/>
  <c r="L25" i="30" s="1"/>
  <c r="L26" i="30" s="1"/>
  <c r="L27" i="30" s="1"/>
  <c r="L28" i="30" s="1"/>
  <c r="L29" i="30" s="1"/>
  <c r="L30" i="30" s="1"/>
  <c r="L31" i="30" s="1"/>
  <c r="L32" i="30" s="1"/>
  <c r="L33" i="30" s="1"/>
  <c r="L34" i="30" s="1"/>
  <c r="L35" i="30" s="1"/>
  <c r="L36" i="30" s="1"/>
  <c r="L37" i="30" s="1"/>
  <c r="L38" i="30" s="1"/>
  <c r="L39" i="30" s="1"/>
  <c r="L40" i="30" s="1"/>
  <c r="L41" i="30" s="1"/>
  <c r="L42" i="30" s="1"/>
  <c r="L43" i="30" s="1"/>
  <c r="L44" i="30" s="1"/>
  <c r="L45" i="30" s="1"/>
  <c r="L46" i="30" s="1"/>
  <c r="L47" i="30" s="1"/>
  <c r="L48" i="30" s="1"/>
  <c r="L57" i="30"/>
  <c r="L56" i="30"/>
  <c r="L55" i="30"/>
  <c r="L54" i="30"/>
  <c r="L53" i="30"/>
  <c r="L52" i="30"/>
  <c r="L51" i="30"/>
  <c r="L50" i="30"/>
  <c r="L49" i="30"/>
  <c r="L23" i="32"/>
  <c r="M23" i="32" s="1"/>
  <c r="T8" i="30"/>
  <c r="E24" i="20"/>
  <c r="I57" i="30"/>
  <c r="I56" i="30"/>
  <c r="I55" i="30"/>
  <c r="I54" i="30"/>
  <c r="I53" i="30"/>
  <c r="I52" i="30"/>
  <c r="I51" i="30"/>
  <c r="I50" i="30"/>
  <c r="I49" i="30"/>
  <c r="I16" i="30"/>
  <c r="I17" i="30" s="1"/>
  <c r="I18" i="30" s="1"/>
  <c r="I19" i="30" s="1"/>
  <c r="I20" i="30" s="1"/>
  <c r="I21" i="30" s="1"/>
  <c r="I22" i="30" s="1"/>
  <c r="I23" i="30" s="1"/>
  <c r="I24" i="30" s="1"/>
  <c r="I25" i="30" s="1"/>
  <c r="I26" i="30" s="1"/>
  <c r="I27" i="30" s="1"/>
  <c r="I28" i="30" s="1"/>
  <c r="I29" i="30" s="1"/>
  <c r="I30" i="30" s="1"/>
  <c r="I31" i="30" s="1"/>
  <c r="I32" i="30" s="1"/>
  <c r="I33" i="30" s="1"/>
  <c r="I34" i="30" s="1"/>
  <c r="I35" i="30" s="1"/>
  <c r="I36" i="30" s="1"/>
  <c r="I37" i="30" s="1"/>
  <c r="I38" i="30" s="1"/>
  <c r="I39" i="30" s="1"/>
  <c r="I40" i="30" s="1"/>
  <c r="I41" i="30" s="1"/>
  <c r="I42" i="30" s="1"/>
  <c r="I43" i="30" s="1"/>
  <c r="I44" i="30" s="1"/>
  <c r="I45" i="30" s="1"/>
  <c r="I46" i="30" s="1"/>
  <c r="I47" i="30" s="1"/>
  <c r="I48" i="30" s="1"/>
  <c r="AH23" i="20"/>
  <c r="AF23" i="20"/>
  <c r="AD23" i="20"/>
  <c r="AB23" i="20"/>
  <c r="Z23" i="20"/>
  <c r="X23" i="20"/>
  <c r="V23" i="20"/>
  <c r="T23" i="20"/>
  <c r="R23" i="20"/>
  <c r="AG23" i="20"/>
  <c r="AE23" i="20"/>
  <c r="AC23" i="20"/>
  <c r="AA23" i="20"/>
  <c r="Y23" i="20"/>
  <c r="W23" i="20"/>
  <c r="U23" i="20"/>
  <c r="S23" i="20"/>
  <c r="Q23" i="20"/>
  <c r="O19" i="32"/>
  <c r="O20" i="20" s="1"/>
  <c r="K20" i="20"/>
  <c r="K13" i="32"/>
  <c r="O12" i="32"/>
  <c r="O13" i="20" s="1"/>
  <c r="K13" i="20"/>
  <c r="O15" i="32"/>
  <c r="O16" i="20" s="1"/>
  <c r="K16" i="20"/>
  <c r="K24" i="32"/>
  <c r="K25" i="20" s="1"/>
  <c r="H25" i="32"/>
  <c r="H17" i="32"/>
  <c r="K16" i="32"/>
  <c r="H21" i="32"/>
  <c r="K20" i="32"/>
  <c r="E25" i="33"/>
  <c r="E24" i="32"/>
  <c r="I26" i="17"/>
  <c r="L24" i="20" l="1"/>
  <c r="M24" i="20"/>
  <c r="T15" i="30"/>
  <c r="M24" i="32"/>
  <c r="U8" i="30"/>
  <c r="E25" i="20"/>
  <c r="H26" i="20"/>
  <c r="V11" i="30"/>
  <c r="H22" i="20"/>
  <c r="AG22" i="20" s="1"/>
  <c r="AH22" i="20" s="1"/>
  <c r="AI22" i="20" s="1"/>
  <c r="AJ22" i="20" s="1"/>
  <c r="AK22" i="20" s="1"/>
  <c r="AL22" i="20" s="1"/>
  <c r="AM22" i="20" s="1"/>
  <c r="AN22" i="20" s="1"/>
  <c r="AO22" i="20" s="1"/>
  <c r="AP22" i="20" s="1"/>
  <c r="AQ22" i="20" s="1"/>
  <c r="AR22" i="20" s="1"/>
  <c r="AS22" i="20" s="1"/>
  <c r="AT22" i="20" s="1"/>
  <c r="AU22" i="20" s="1"/>
  <c r="AV22" i="20" s="1"/>
  <c r="AW22" i="20" s="1"/>
  <c r="AX22" i="20" s="1"/>
  <c r="AY22" i="20" s="1"/>
  <c r="AZ22" i="20" s="1"/>
  <c r="BA22" i="20" s="1"/>
  <c r="BB22" i="20" s="1"/>
  <c r="BC22" i="20" s="1"/>
  <c r="BD22" i="20" s="1"/>
  <c r="BE22" i="20" s="1"/>
  <c r="BF22" i="20" s="1"/>
  <c r="R11" i="30"/>
  <c r="H18" i="20"/>
  <c r="AB18" i="20" s="1"/>
  <c r="AC18" i="20" s="1"/>
  <c r="AD18" i="20" s="1"/>
  <c r="AE18" i="20" s="1"/>
  <c r="AF18" i="20" s="1"/>
  <c r="AG18" i="20" s="1"/>
  <c r="AH18" i="20" s="1"/>
  <c r="AI18" i="20" s="1"/>
  <c r="AJ18" i="20" s="1"/>
  <c r="AK18" i="20" s="1"/>
  <c r="AL18" i="20" s="1"/>
  <c r="AM18" i="20" s="1"/>
  <c r="AN18" i="20" s="1"/>
  <c r="AO18" i="20" s="1"/>
  <c r="AP18" i="20" s="1"/>
  <c r="AQ18" i="20" s="1"/>
  <c r="AR18" i="20" s="1"/>
  <c r="AS18" i="20" s="1"/>
  <c r="AT18" i="20" s="1"/>
  <c r="AU18" i="20" s="1"/>
  <c r="AV18" i="20" s="1"/>
  <c r="AW18" i="20" s="1"/>
  <c r="AX18" i="20" s="1"/>
  <c r="AY18" i="20" s="1"/>
  <c r="AZ18" i="20" s="1"/>
  <c r="BA18" i="20" s="1"/>
  <c r="BB18" i="20" s="1"/>
  <c r="BC18" i="20" s="1"/>
  <c r="BD18" i="20" s="1"/>
  <c r="BE18" i="20" s="1"/>
  <c r="BF18" i="20" s="1"/>
  <c r="N11" i="30"/>
  <c r="M57" i="30"/>
  <c r="M56" i="30"/>
  <c r="M55" i="30"/>
  <c r="M54" i="30"/>
  <c r="M53" i="30"/>
  <c r="M52" i="30"/>
  <c r="M51" i="30"/>
  <c r="M50" i="30"/>
  <c r="M49" i="30"/>
  <c r="M16" i="30"/>
  <c r="M17" i="30" s="1"/>
  <c r="M18" i="30" s="1"/>
  <c r="M19" i="30" s="1"/>
  <c r="M20" i="30" s="1"/>
  <c r="M21" i="30" s="1"/>
  <c r="M22" i="30" s="1"/>
  <c r="M23" i="30" s="1"/>
  <c r="M24" i="30" s="1"/>
  <c r="M25" i="30" s="1"/>
  <c r="M26" i="30" s="1"/>
  <c r="M27" i="30" s="1"/>
  <c r="M28" i="30" s="1"/>
  <c r="M29" i="30" s="1"/>
  <c r="M30" i="30" s="1"/>
  <c r="M31" i="30" s="1"/>
  <c r="M32" i="30" s="1"/>
  <c r="M33" i="30" s="1"/>
  <c r="M34" i="30" s="1"/>
  <c r="M35" i="30" s="1"/>
  <c r="M36" i="30" s="1"/>
  <c r="M37" i="30" s="1"/>
  <c r="M38" i="30" s="1"/>
  <c r="M39" i="30" s="1"/>
  <c r="M40" i="30" s="1"/>
  <c r="M41" i="30" s="1"/>
  <c r="M42" i="30" s="1"/>
  <c r="M43" i="30" s="1"/>
  <c r="M44" i="30" s="1"/>
  <c r="M45" i="30" s="1"/>
  <c r="M46" i="30" s="1"/>
  <c r="M47" i="30" s="1"/>
  <c r="M48" i="30" s="1"/>
  <c r="AJ24" i="20"/>
  <c r="AH24" i="20"/>
  <c r="AF24" i="20"/>
  <c r="AD24" i="20"/>
  <c r="AB24" i="20"/>
  <c r="Z24" i="20"/>
  <c r="X24" i="20"/>
  <c r="V24" i="20"/>
  <c r="T24" i="20"/>
  <c r="R24" i="20"/>
  <c r="AI24" i="20"/>
  <c r="AG24" i="20"/>
  <c r="AE24" i="20"/>
  <c r="AC24" i="20"/>
  <c r="AA24" i="20"/>
  <c r="Y24" i="20"/>
  <c r="W24" i="20"/>
  <c r="U24" i="20"/>
  <c r="S24" i="20"/>
  <c r="Q24" i="20"/>
  <c r="J57" i="30"/>
  <c r="J56" i="30"/>
  <c r="J55" i="30"/>
  <c r="J54" i="30"/>
  <c r="J53" i="30"/>
  <c r="J52" i="30"/>
  <c r="J51" i="30"/>
  <c r="J50" i="30"/>
  <c r="J49" i="30"/>
  <c r="J16" i="30"/>
  <c r="J17" i="30" s="1"/>
  <c r="J18" i="30" s="1"/>
  <c r="J19" i="30" s="1"/>
  <c r="J20" i="30" s="1"/>
  <c r="J21" i="30" s="1"/>
  <c r="J22" i="30" s="1"/>
  <c r="J23" i="30" s="1"/>
  <c r="J24" i="30" s="1"/>
  <c r="J25" i="30" s="1"/>
  <c r="J26" i="30" s="1"/>
  <c r="J27" i="30" s="1"/>
  <c r="J28" i="30" s="1"/>
  <c r="J29" i="30" s="1"/>
  <c r="J30" i="30" s="1"/>
  <c r="J31" i="30" s="1"/>
  <c r="J32" i="30" s="1"/>
  <c r="J33" i="30" s="1"/>
  <c r="J34" i="30" s="1"/>
  <c r="J35" i="30" s="1"/>
  <c r="J36" i="30" s="1"/>
  <c r="J37" i="30" s="1"/>
  <c r="J38" i="30" s="1"/>
  <c r="J39" i="30" s="1"/>
  <c r="J40" i="30" s="1"/>
  <c r="J41" i="30" s="1"/>
  <c r="J42" i="30" s="1"/>
  <c r="J43" i="30" s="1"/>
  <c r="J44" i="30" s="1"/>
  <c r="J45" i="30" s="1"/>
  <c r="J46" i="30" s="1"/>
  <c r="J47" i="30" s="1"/>
  <c r="J48" i="30" s="1"/>
  <c r="Q57" i="30"/>
  <c r="Q56" i="30"/>
  <c r="Q55" i="30"/>
  <c r="Q54" i="30"/>
  <c r="Q53" i="30"/>
  <c r="Q52" i="30"/>
  <c r="Q51" i="30"/>
  <c r="Q50" i="30"/>
  <c r="Q49" i="30"/>
  <c r="Q16" i="30"/>
  <c r="Q17" i="30" s="1"/>
  <c r="Q18" i="30" s="1"/>
  <c r="Q19" i="30" s="1"/>
  <c r="Q20" i="30" s="1"/>
  <c r="Q21" i="30" s="1"/>
  <c r="Q22" i="30" s="1"/>
  <c r="Q23" i="30" s="1"/>
  <c r="Q24" i="30" s="1"/>
  <c r="Q25" i="30" s="1"/>
  <c r="Q26" i="30" s="1"/>
  <c r="Q27" i="30" s="1"/>
  <c r="Q28" i="30" s="1"/>
  <c r="Q29" i="30" s="1"/>
  <c r="Q30" i="30" s="1"/>
  <c r="Q31" i="30" s="1"/>
  <c r="Q32" i="30" s="1"/>
  <c r="Q33" i="30" s="1"/>
  <c r="Q34" i="30" s="1"/>
  <c r="Q35" i="30" s="1"/>
  <c r="Q36" i="30" s="1"/>
  <c r="Q37" i="30" s="1"/>
  <c r="Q38" i="30" s="1"/>
  <c r="Q39" i="30" s="1"/>
  <c r="Q40" i="30" s="1"/>
  <c r="Q41" i="30" s="1"/>
  <c r="Q42" i="30" s="1"/>
  <c r="Q43" i="30" s="1"/>
  <c r="Q44" i="30" s="1"/>
  <c r="Q45" i="30" s="1"/>
  <c r="Q46" i="30" s="1"/>
  <c r="Q47" i="30" s="1"/>
  <c r="Q48" i="30" s="1"/>
  <c r="O20" i="32"/>
  <c r="O21" i="20" s="1"/>
  <c r="K21" i="20"/>
  <c r="O16" i="32"/>
  <c r="O17" i="20" s="1"/>
  <c r="K17" i="20"/>
  <c r="K17" i="32"/>
  <c r="O13" i="32"/>
  <c r="O14" i="20" s="1"/>
  <c r="K14" i="20"/>
  <c r="O24" i="32"/>
  <c r="O25" i="20" s="1"/>
  <c r="K25" i="32"/>
  <c r="K26" i="20" s="1"/>
  <c r="H26" i="32"/>
  <c r="K21" i="32"/>
  <c r="H22" i="32"/>
  <c r="I27" i="17"/>
  <c r="E26" i="33"/>
  <c r="E25" i="32"/>
  <c r="K29" i="32"/>
  <c r="K30" i="20" s="1"/>
  <c r="H30" i="32"/>
  <c r="H31" i="20" l="1"/>
  <c r="AA11" i="30"/>
  <c r="H23" i="20"/>
  <c r="AI23" i="20" s="1"/>
  <c r="AJ23" i="20" s="1"/>
  <c r="AK23" i="20" s="1"/>
  <c r="AL23" i="20" s="1"/>
  <c r="AM23" i="20" s="1"/>
  <c r="AN23" i="20" s="1"/>
  <c r="AO23" i="20" s="1"/>
  <c r="AP23" i="20" s="1"/>
  <c r="AQ23" i="20" s="1"/>
  <c r="AR23" i="20" s="1"/>
  <c r="AS23" i="20" s="1"/>
  <c r="AT23" i="20" s="1"/>
  <c r="AU23" i="20" s="1"/>
  <c r="AV23" i="20" s="1"/>
  <c r="AW23" i="20" s="1"/>
  <c r="AX23" i="20" s="1"/>
  <c r="AY23" i="20" s="1"/>
  <c r="AZ23" i="20" s="1"/>
  <c r="BA23" i="20" s="1"/>
  <c r="BB23" i="20" s="1"/>
  <c r="BC23" i="20" s="1"/>
  <c r="BD23" i="20" s="1"/>
  <c r="BE23" i="20" s="1"/>
  <c r="BF23" i="20" s="1"/>
  <c r="S11" i="30"/>
  <c r="H27" i="20"/>
  <c r="W11" i="30"/>
  <c r="V16" i="30"/>
  <c r="V17" i="30" s="1"/>
  <c r="V18" i="30" s="1"/>
  <c r="V19" i="30" s="1"/>
  <c r="V20" i="30" s="1"/>
  <c r="V21" i="30" s="1"/>
  <c r="V22" i="30" s="1"/>
  <c r="V23" i="30" s="1"/>
  <c r="V24" i="30" s="1"/>
  <c r="V25" i="30" s="1"/>
  <c r="V26" i="30" s="1"/>
  <c r="V27" i="30" s="1"/>
  <c r="V28" i="30" s="1"/>
  <c r="V29" i="30" s="1"/>
  <c r="V30" i="30" s="1"/>
  <c r="V31" i="30" s="1"/>
  <c r="L25" i="32"/>
  <c r="L26" i="20" s="1"/>
  <c r="V8" i="30"/>
  <c r="E26" i="20"/>
  <c r="N57" i="30"/>
  <c r="N56" i="30"/>
  <c r="N55" i="30"/>
  <c r="N54" i="30"/>
  <c r="N53" i="30"/>
  <c r="N52" i="30"/>
  <c r="N51" i="30"/>
  <c r="N50" i="30"/>
  <c r="N49" i="30"/>
  <c r="N16" i="30"/>
  <c r="N17" i="30" s="1"/>
  <c r="N18" i="30" s="1"/>
  <c r="N19" i="30" s="1"/>
  <c r="N20" i="30" s="1"/>
  <c r="N21" i="30" s="1"/>
  <c r="N22" i="30" s="1"/>
  <c r="N23" i="30" s="1"/>
  <c r="N24" i="30" s="1"/>
  <c r="N25" i="30" s="1"/>
  <c r="N26" i="30" s="1"/>
  <c r="N27" i="30" s="1"/>
  <c r="N28" i="30" s="1"/>
  <c r="N29" i="30" s="1"/>
  <c r="N30" i="30" s="1"/>
  <c r="N31" i="30" s="1"/>
  <c r="N32" i="30" s="1"/>
  <c r="N33" i="30" s="1"/>
  <c r="N34" i="30" s="1"/>
  <c r="N35" i="30" s="1"/>
  <c r="N36" i="30" s="1"/>
  <c r="N37" i="30" s="1"/>
  <c r="N38" i="30" s="1"/>
  <c r="N39" i="30" s="1"/>
  <c r="N40" i="30" s="1"/>
  <c r="N41" i="30" s="1"/>
  <c r="N42" i="30" s="1"/>
  <c r="N43" i="30" s="1"/>
  <c r="N44" i="30" s="1"/>
  <c r="N45" i="30" s="1"/>
  <c r="N46" i="30" s="1"/>
  <c r="N47" i="30" s="1"/>
  <c r="N48" i="30" s="1"/>
  <c r="R57" i="30"/>
  <c r="R56" i="30"/>
  <c r="R55" i="30"/>
  <c r="R54" i="30"/>
  <c r="R53" i="30"/>
  <c r="R52" i="30"/>
  <c r="R51" i="30"/>
  <c r="R50" i="30"/>
  <c r="R49" i="30"/>
  <c r="R16" i="30"/>
  <c r="R17" i="30" s="1"/>
  <c r="R18" i="30" s="1"/>
  <c r="R19" i="30" s="1"/>
  <c r="R20" i="30" s="1"/>
  <c r="R21" i="30" s="1"/>
  <c r="R22" i="30" s="1"/>
  <c r="R23" i="30" s="1"/>
  <c r="R24" i="30" s="1"/>
  <c r="R25" i="30" s="1"/>
  <c r="R26" i="30" s="1"/>
  <c r="R27" i="30" s="1"/>
  <c r="R28" i="30" s="1"/>
  <c r="R29" i="30" s="1"/>
  <c r="R30" i="30" s="1"/>
  <c r="R31" i="30" s="1"/>
  <c r="R32" i="30" s="1"/>
  <c r="R33" i="30" s="1"/>
  <c r="R34" i="30" s="1"/>
  <c r="R35" i="30" s="1"/>
  <c r="R36" i="30" s="1"/>
  <c r="R37" i="30" s="1"/>
  <c r="R38" i="30" s="1"/>
  <c r="R39" i="30" s="1"/>
  <c r="R40" i="30" s="1"/>
  <c r="R41" i="30" s="1"/>
  <c r="R42" i="30" s="1"/>
  <c r="R43" i="30" s="1"/>
  <c r="R44" i="30" s="1"/>
  <c r="R45" i="30" s="1"/>
  <c r="R46" i="30" s="1"/>
  <c r="R47" i="30" s="1"/>
  <c r="R48" i="30" s="1"/>
  <c r="AL25" i="20"/>
  <c r="AM25" i="20" s="1"/>
  <c r="AN25" i="20" s="1"/>
  <c r="AO25" i="20" s="1"/>
  <c r="AP25" i="20" s="1"/>
  <c r="AQ25" i="20" s="1"/>
  <c r="AR25" i="20" s="1"/>
  <c r="AS25" i="20" s="1"/>
  <c r="AT25" i="20" s="1"/>
  <c r="AU25" i="20" s="1"/>
  <c r="AV25" i="20" s="1"/>
  <c r="AW25" i="20" s="1"/>
  <c r="AX25" i="20" s="1"/>
  <c r="AY25" i="20" s="1"/>
  <c r="AZ25" i="20" s="1"/>
  <c r="BA25" i="20" s="1"/>
  <c r="BB25" i="20" s="1"/>
  <c r="AJ25" i="20"/>
  <c r="AH25" i="20"/>
  <c r="AF25" i="20"/>
  <c r="AD25" i="20"/>
  <c r="AB25" i="20"/>
  <c r="Z25" i="20"/>
  <c r="X25" i="20"/>
  <c r="V25" i="20"/>
  <c r="T25" i="20"/>
  <c r="R25" i="20"/>
  <c r="AK25" i="20"/>
  <c r="AI25" i="20"/>
  <c r="AG25" i="20"/>
  <c r="AE25" i="20"/>
  <c r="AC25" i="20"/>
  <c r="AA25" i="20"/>
  <c r="Y25" i="20"/>
  <c r="W25" i="20"/>
  <c r="U25" i="20"/>
  <c r="S25" i="20"/>
  <c r="Q25" i="20"/>
  <c r="M25" i="20"/>
  <c r="U15" i="30"/>
  <c r="O17" i="32"/>
  <c r="O18" i="20" s="1"/>
  <c r="K18" i="20"/>
  <c r="O21" i="32"/>
  <c r="O22" i="20" s="1"/>
  <c r="K22" i="20"/>
  <c r="H23" i="32"/>
  <c r="K22" i="32"/>
  <c r="H27" i="32"/>
  <c r="K26" i="32"/>
  <c r="K27" i="20" s="1"/>
  <c r="I28" i="17"/>
  <c r="E27" i="33"/>
  <c r="E26" i="32"/>
  <c r="K30" i="32"/>
  <c r="K31" i="20" s="1"/>
  <c r="H31" i="32"/>
  <c r="M25" i="32" l="1"/>
  <c r="O25" i="32" s="1"/>
  <c r="O26" i="20" s="1"/>
  <c r="H32" i="20"/>
  <c r="AB11" i="30"/>
  <c r="L26" i="32"/>
  <c r="W8" i="30"/>
  <c r="E27" i="20"/>
  <c r="H28" i="20"/>
  <c r="X11" i="30"/>
  <c r="H24" i="20"/>
  <c r="AK24" i="20" s="1"/>
  <c r="AL24" i="20" s="1"/>
  <c r="AM24" i="20" s="1"/>
  <c r="AN24" i="20" s="1"/>
  <c r="AO24" i="20" s="1"/>
  <c r="AP24" i="20" s="1"/>
  <c r="AQ24" i="20" s="1"/>
  <c r="AR24" i="20" s="1"/>
  <c r="AS24" i="20" s="1"/>
  <c r="AT24" i="20" s="1"/>
  <c r="AU24" i="20" s="1"/>
  <c r="AV24" i="20" s="1"/>
  <c r="AW24" i="20" s="1"/>
  <c r="AX24" i="20" s="1"/>
  <c r="AY24" i="20" s="1"/>
  <c r="AZ24" i="20" s="1"/>
  <c r="BA24" i="20" s="1"/>
  <c r="BB24" i="20" s="1"/>
  <c r="BC24" i="20" s="1"/>
  <c r="BD24" i="20" s="1"/>
  <c r="BE24" i="20" s="1"/>
  <c r="BF24" i="20" s="1"/>
  <c r="T11" i="30"/>
  <c r="U57" i="30"/>
  <c r="U55" i="30"/>
  <c r="U53" i="30"/>
  <c r="U51" i="30"/>
  <c r="U49" i="30"/>
  <c r="U46" i="30"/>
  <c r="U47" i="30"/>
  <c r="U56" i="30"/>
  <c r="U54" i="30"/>
  <c r="U52" i="30"/>
  <c r="U50" i="30"/>
  <c r="U48" i="30"/>
  <c r="U44" i="30"/>
  <c r="U45" i="30"/>
  <c r="U32" i="30"/>
  <c r="U33" i="30" s="1"/>
  <c r="U34" i="30" s="1"/>
  <c r="U35" i="30" s="1"/>
  <c r="U36" i="30" s="1"/>
  <c r="U37" i="30" s="1"/>
  <c r="U38" i="30" s="1"/>
  <c r="U39" i="30" s="1"/>
  <c r="U40" i="30" s="1"/>
  <c r="U41" i="30" s="1"/>
  <c r="U42" i="30" s="1"/>
  <c r="U43" i="30" s="1"/>
  <c r="M26" i="20"/>
  <c r="V15" i="30"/>
  <c r="BC25" i="20"/>
  <c r="BD25" i="20" s="1"/>
  <c r="BE25" i="20" s="1"/>
  <c r="BF25" i="20" s="1"/>
  <c r="V32" i="30"/>
  <c r="V33" i="30" s="1"/>
  <c r="V34" i="30" s="1"/>
  <c r="V35" i="30" s="1"/>
  <c r="V36" i="30" s="1"/>
  <c r="V37" i="30" s="1"/>
  <c r="V38" i="30" s="1"/>
  <c r="V39" i="30" s="1"/>
  <c r="V40" i="30" s="1"/>
  <c r="V41" i="30" s="1"/>
  <c r="V42" i="30" s="1"/>
  <c r="V43" i="30" s="1"/>
  <c r="S57" i="30"/>
  <c r="S56" i="30"/>
  <c r="S55" i="30"/>
  <c r="S54" i="30"/>
  <c r="S53" i="30"/>
  <c r="S52" i="30"/>
  <c r="S51" i="30"/>
  <c r="S50" i="30"/>
  <c r="S49" i="30"/>
  <c r="S16" i="30"/>
  <c r="S17" i="30" s="1"/>
  <c r="S18" i="30" s="1"/>
  <c r="S19" i="30" s="1"/>
  <c r="S20" i="30" s="1"/>
  <c r="S21" i="30" s="1"/>
  <c r="S22" i="30" s="1"/>
  <c r="S23" i="30" s="1"/>
  <c r="S24" i="30" s="1"/>
  <c r="S25" i="30" s="1"/>
  <c r="S26" i="30" s="1"/>
  <c r="S27" i="30" s="1"/>
  <c r="S28" i="30" s="1"/>
  <c r="S29" i="30" s="1"/>
  <c r="S30" i="30" s="1"/>
  <c r="S31" i="30" s="1"/>
  <c r="S32" i="30" s="1"/>
  <c r="S33" i="30" s="1"/>
  <c r="S34" i="30" s="1"/>
  <c r="S35" i="30" s="1"/>
  <c r="S36" i="30" s="1"/>
  <c r="S37" i="30" s="1"/>
  <c r="S38" i="30" s="1"/>
  <c r="S39" i="30" s="1"/>
  <c r="S40" i="30" s="1"/>
  <c r="S41" i="30" s="1"/>
  <c r="S42" i="30" s="1"/>
  <c r="S43" i="30" s="1"/>
  <c r="S44" i="30" s="1"/>
  <c r="S45" i="30" s="1"/>
  <c r="S46" i="30" s="1"/>
  <c r="S47" i="30" s="1"/>
  <c r="S48" i="30" s="1"/>
  <c r="AN26" i="20"/>
  <c r="AL26" i="20"/>
  <c r="AJ26" i="20"/>
  <c r="AH26" i="20"/>
  <c r="AF26" i="20"/>
  <c r="AD26" i="20"/>
  <c r="AB26" i="20"/>
  <c r="Z26" i="20"/>
  <c r="X26" i="20"/>
  <c r="V26" i="20"/>
  <c r="T26" i="20"/>
  <c r="R26" i="20"/>
  <c r="AM26" i="20"/>
  <c r="AK26" i="20"/>
  <c r="AI26" i="20"/>
  <c r="AG26" i="20"/>
  <c r="AE26" i="20"/>
  <c r="AC26" i="20"/>
  <c r="AA26" i="20"/>
  <c r="Y26" i="20"/>
  <c r="W26" i="20"/>
  <c r="U26" i="20"/>
  <c r="S26" i="20"/>
  <c r="Q26" i="20"/>
  <c r="AO26" i="20"/>
  <c r="AP26" i="20" s="1"/>
  <c r="AQ26" i="20" s="1"/>
  <c r="AR26" i="20" s="1"/>
  <c r="AS26" i="20" s="1"/>
  <c r="AT26" i="20" s="1"/>
  <c r="AU26" i="20" s="1"/>
  <c r="AV26" i="20" s="1"/>
  <c r="AW26" i="20" s="1"/>
  <c r="AX26" i="20" s="1"/>
  <c r="AY26" i="20" s="1"/>
  <c r="AZ26" i="20" s="1"/>
  <c r="BA26" i="20" s="1"/>
  <c r="BB26" i="20" s="1"/>
  <c r="BC26" i="20" s="1"/>
  <c r="BD26" i="20" s="1"/>
  <c r="W16" i="30"/>
  <c r="W17" i="30" s="1"/>
  <c r="W18" i="30" s="1"/>
  <c r="W19" i="30" s="1"/>
  <c r="W20" i="30" s="1"/>
  <c r="W21" i="30" s="1"/>
  <c r="W22" i="30" s="1"/>
  <c r="W23" i="30" s="1"/>
  <c r="W24" i="30" s="1"/>
  <c r="W25" i="30" s="1"/>
  <c r="W26" i="30" s="1"/>
  <c r="W27" i="30" s="1"/>
  <c r="W28" i="30" s="1"/>
  <c r="W29" i="30" s="1"/>
  <c r="W30" i="30" s="1"/>
  <c r="W31" i="30" s="1"/>
  <c r="AA16" i="30"/>
  <c r="AA17" i="30" s="1"/>
  <c r="AA18" i="30" s="1"/>
  <c r="AA19" i="30" s="1"/>
  <c r="AA20" i="30" s="1"/>
  <c r="AA21" i="30" s="1"/>
  <c r="AA22" i="30" s="1"/>
  <c r="AA23" i="30" s="1"/>
  <c r="AA24" i="30" s="1"/>
  <c r="AA25" i="30" s="1"/>
  <c r="AA26" i="30" s="1"/>
  <c r="AA27" i="30" s="1"/>
  <c r="AA28" i="30" s="1"/>
  <c r="AA29" i="30" s="1"/>
  <c r="AA30" i="30" s="1"/>
  <c r="AA31" i="30" s="1"/>
  <c r="M26" i="32"/>
  <c r="O26" i="32" s="1"/>
  <c r="O27" i="20" s="1"/>
  <c r="L27" i="20"/>
  <c r="K23" i="32"/>
  <c r="O22" i="32"/>
  <c r="O23" i="20" s="1"/>
  <c r="K23" i="20"/>
  <c r="H28" i="32"/>
  <c r="K27" i="32"/>
  <c r="K28" i="20" s="1"/>
  <c r="I30" i="17"/>
  <c r="E28" i="33"/>
  <c r="E27" i="32"/>
  <c r="K31" i="32"/>
  <c r="K32" i="20" s="1"/>
  <c r="H32" i="32"/>
  <c r="H33" i="20" l="1"/>
  <c r="AC11" i="30"/>
  <c r="L27" i="32"/>
  <c r="X8" i="30"/>
  <c r="E28" i="20"/>
  <c r="H29" i="20"/>
  <c r="Y11" i="30"/>
  <c r="M27" i="20"/>
  <c r="W15" i="30"/>
  <c r="V56" i="30"/>
  <c r="V54" i="30"/>
  <c r="V52" i="30"/>
  <c r="V50" i="30"/>
  <c r="V48" i="30"/>
  <c r="V44" i="30"/>
  <c r="V45" i="30"/>
  <c r="V57" i="30"/>
  <c r="V55" i="30"/>
  <c r="V53" i="30"/>
  <c r="V51" i="30"/>
  <c r="V49" i="30"/>
  <c r="V47" i="30"/>
  <c r="V46" i="30"/>
  <c r="AP27" i="20"/>
  <c r="AQ27" i="20" s="1"/>
  <c r="AR27" i="20" s="1"/>
  <c r="AS27" i="20" s="1"/>
  <c r="AT27" i="20" s="1"/>
  <c r="AU27" i="20" s="1"/>
  <c r="AV27" i="20" s="1"/>
  <c r="AW27" i="20" s="1"/>
  <c r="AX27" i="20" s="1"/>
  <c r="AY27" i="20" s="1"/>
  <c r="AZ27" i="20" s="1"/>
  <c r="BA27" i="20" s="1"/>
  <c r="BB27" i="20" s="1"/>
  <c r="BC27" i="20" s="1"/>
  <c r="BD27" i="20" s="1"/>
  <c r="BE27" i="20" s="1"/>
  <c r="BF27" i="20" s="1"/>
  <c r="AN27" i="20"/>
  <c r="AL27" i="20"/>
  <c r="AJ27" i="20"/>
  <c r="AH27" i="20"/>
  <c r="AF27" i="20"/>
  <c r="AD27" i="20"/>
  <c r="AB27" i="20"/>
  <c r="Z27" i="20"/>
  <c r="X27" i="20"/>
  <c r="V27" i="20"/>
  <c r="T27" i="20"/>
  <c r="R27" i="20"/>
  <c r="AO27" i="20"/>
  <c r="AM27" i="20"/>
  <c r="AK27" i="20"/>
  <c r="AI27" i="20"/>
  <c r="AG27" i="20"/>
  <c r="AE27" i="20"/>
  <c r="AC27" i="20"/>
  <c r="AA27" i="20"/>
  <c r="Y27" i="20"/>
  <c r="W27" i="20"/>
  <c r="U27" i="20"/>
  <c r="S27" i="20"/>
  <c r="Q27" i="20"/>
  <c r="W32" i="30"/>
  <c r="W33" i="30" s="1"/>
  <c r="W34" i="30" s="1"/>
  <c r="W35" i="30" s="1"/>
  <c r="W36" i="30" s="1"/>
  <c r="W37" i="30" s="1"/>
  <c r="W38" i="30" s="1"/>
  <c r="W39" i="30" s="1"/>
  <c r="W40" i="30" s="1"/>
  <c r="W41" i="30" s="1"/>
  <c r="W42" i="30" s="1"/>
  <c r="W43" i="30" s="1"/>
  <c r="BE26" i="20"/>
  <c r="BF26" i="20" s="1"/>
  <c r="T16" i="30"/>
  <c r="T17" i="30" s="1"/>
  <c r="T18" i="30" s="1"/>
  <c r="T19" i="30" s="1"/>
  <c r="T20" i="30" s="1"/>
  <c r="T21" i="30" s="1"/>
  <c r="T22" i="30" s="1"/>
  <c r="T23" i="30" s="1"/>
  <c r="T24" i="30" s="1"/>
  <c r="T25" i="30" s="1"/>
  <c r="T26" i="30" s="1"/>
  <c r="T27" i="30" s="1"/>
  <c r="T28" i="30" s="1"/>
  <c r="T29" i="30" s="1"/>
  <c r="T30" i="30" s="1"/>
  <c r="T31" i="30" s="1"/>
  <c r="T32" i="30" s="1"/>
  <c r="T33" i="30" s="1"/>
  <c r="T34" i="30" s="1"/>
  <c r="T35" i="30" s="1"/>
  <c r="T36" i="30" s="1"/>
  <c r="T37" i="30" s="1"/>
  <c r="T38" i="30" s="1"/>
  <c r="T39" i="30" s="1"/>
  <c r="T40" i="30" s="1"/>
  <c r="T41" i="30" s="1"/>
  <c r="T42" i="30" s="1"/>
  <c r="T43" i="30" s="1"/>
  <c r="T44" i="30" s="1"/>
  <c r="T45" i="30" s="1"/>
  <c r="T46" i="30" s="1"/>
  <c r="T47" i="30" s="1"/>
  <c r="T48" i="30" s="1"/>
  <c r="T57" i="30"/>
  <c r="T56" i="30"/>
  <c r="T55" i="30"/>
  <c r="T54" i="30"/>
  <c r="T53" i="30"/>
  <c r="T52" i="30"/>
  <c r="T51" i="30"/>
  <c r="T50" i="30"/>
  <c r="T49" i="30"/>
  <c r="X16" i="30"/>
  <c r="X17" i="30" s="1"/>
  <c r="X18" i="30" s="1"/>
  <c r="X19" i="30" s="1"/>
  <c r="X20" i="30" s="1"/>
  <c r="X21" i="30" s="1"/>
  <c r="X22" i="30" s="1"/>
  <c r="X23" i="30" s="1"/>
  <c r="X24" i="30" s="1"/>
  <c r="X25" i="30" s="1"/>
  <c r="X26" i="30" s="1"/>
  <c r="X27" i="30" s="1"/>
  <c r="X28" i="30" s="1"/>
  <c r="X29" i="30" s="1"/>
  <c r="X30" i="30" s="1"/>
  <c r="X31" i="30" s="1"/>
  <c r="AB16" i="30"/>
  <c r="AB17" i="30" s="1"/>
  <c r="AB18" i="30" s="1"/>
  <c r="AB19" i="30" s="1"/>
  <c r="AB20" i="30" s="1"/>
  <c r="AB21" i="30" s="1"/>
  <c r="AB22" i="30" s="1"/>
  <c r="AB23" i="30" s="1"/>
  <c r="AB24" i="30" s="1"/>
  <c r="AB25" i="30" s="1"/>
  <c r="AB26" i="30" s="1"/>
  <c r="AB27" i="30" s="1"/>
  <c r="AB28" i="30" s="1"/>
  <c r="AB29" i="30" s="1"/>
  <c r="AB30" i="30" s="1"/>
  <c r="AB31" i="30" s="1"/>
  <c r="M27" i="32"/>
  <c r="O27" i="32" s="1"/>
  <c r="O28" i="20" s="1"/>
  <c r="L28" i="20"/>
  <c r="K28" i="32"/>
  <c r="O23" i="32"/>
  <c r="O24" i="20" s="1"/>
  <c r="K24" i="20"/>
  <c r="I31" i="17"/>
  <c r="E30" i="33"/>
  <c r="E29" i="32"/>
  <c r="H33" i="32"/>
  <c r="K32" i="32"/>
  <c r="AC57" i="30" l="1"/>
  <c r="AC56" i="30"/>
  <c r="AC55" i="30"/>
  <c r="AC54" i="30"/>
  <c r="AC53" i="30"/>
  <c r="AC52" i="30"/>
  <c r="AC51" i="30"/>
  <c r="AC50" i="30"/>
  <c r="AC49" i="30"/>
  <c r="AC48" i="30"/>
  <c r="AC47" i="30"/>
  <c r="AC46" i="30"/>
  <c r="AC16" i="30"/>
  <c r="AC17" i="30" s="1"/>
  <c r="AC18" i="30" s="1"/>
  <c r="AC19" i="30" s="1"/>
  <c r="AC20" i="30" s="1"/>
  <c r="AC21" i="30" s="1"/>
  <c r="AC22" i="30" s="1"/>
  <c r="AC23" i="30" s="1"/>
  <c r="AC24" i="30" s="1"/>
  <c r="AC25" i="30" s="1"/>
  <c r="AC26" i="30" s="1"/>
  <c r="AC27" i="30" s="1"/>
  <c r="AC28" i="30" s="1"/>
  <c r="AC29" i="30" s="1"/>
  <c r="AC30" i="30" s="1"/>
  <c r="AC31" i="30" s="1"/>
  <c r="AC32" i="30" s="1"/>
  <c r="AC33" i="30" s="1"/>
  <c r="AC34" i="30" s="1"/>
  <c r="AC35" i="30" s="1"/>
  <c r="AC36" i="30" s="1"/>
  <c r="AC37" i="30" s="1"/>
  <c r="AC38" i="30" s="1"/>
  <c r="AC39" i="30" s="1"/>
  <c r="AC40" i="30" s="1"/>
  <c r="AC41" i="30" s="1"/>
  <c r="AC42" i="30" s="1"/>
  <c r="AC43" i="30" s="1"/>
  <c r="AC44" i="30" s="1"/>
  <c r="AC45" i="30"/>
  <c r="H34" i="20"/>
  <c r="AD11" i="30"/>
  <c r="M29" i="32"/>
  <c r="Z15" i="30" s="1"/>
  <c r="Z8" i="30"/>
  <c r="E30" i="20"/>
  <c r="M28" i="20"/>
  <c r="X15" i="30"/>
  <c r="W56" i="30"/>
  <c r="W54" i="30"/>
  <c r="W52" i="30"/>
  <c r="W50" i="30"/>
  <c r="W48" i="30"/>
  <c r="W46" i="30"/>
  <c r="W57" i="30"/>
  <c r="W55" i="30"/>
  <c r="W53" i="30"/>
  <c r="W51" i="30"/>
  <c r="W49" i="30"/>
  <c r="W47" i="30"/>
  <c r="W45" i="30"/>
  <c r="W44" i="30"/>
  <c r="Y57" i="30"/>
  <c r="Y56" i="30"/>
  <c r="Y55" i="30"/>
  <c r="Y54" i="30"/>
  <c r="Y53" i="30"/>
  <c r="Y52" i="30"/>
  <c r="Y51" i="30"/>
  <c r="Y50" i="30"/>
  <c r="Y49" i="30"/>
  <c r="Y48" i="30"/>
  <c r="Y47" i="30"/>
  <c r="Y46" i="30"/>
  <c r="Y16" i="30"/>
  <c r="Y17" i="30" s="1"/>
  <c r="Y18" i="30" s="1"/>
  <c r="Y19" i="30" s="1"/>
  <c r="Y20" i="30" s="1"/>
  <c r="Y21" i="30" s="1"/>
  <c r="Y22" i="30" s="1"/>
  <c r="Y23" i="30" s="1"/>
  <c r="Y24" i="30" s="1"/>
  <c r="Y25" i="30" s="1"/>
  <c r="Y26" i="30" s="1"/>
  <c r="Y27" i="30" s="1"/>
  <c r="Y28" i="30" s="1"/>
  <c r="Y29" i="30" s="1"/>
  <c r="Y30" i="30" s="1"/>
  <c r="Y31" i="30" s="1"/>
  <c r="Y32" i="30" s="1"/>
  <c r="Y33" i="30" s="1"/>
  <c r="Y34" i="30" s="1"/>
  <c r="Y35" i="30" s="1"/>
  <c r="Y36" i="30" s="1"/>
  <c r="Y37" i="30" s="1"/>
  <c r="Y38" i="30" s="1"/>
  <c r="Y39" i="30" s="1"/>
  <c r="Y40" i="30" s="1"/>
  <c r="Y41" i="30" s="1"/>
  <c r="Y42" i="30" s="1"/>
  <c r="Y43" i="30" s="1"/>
  <c r="Y44" i="30" s="1"/>
  <c r="Y45" i="30" s="1"/>
  <c r="AP28" i="20"/>
  <c r="AN28" i="20"/>
  <c r="AL28" i="20"/>
  <c r="AJ28" i="20"/>
  <c r="AH28" i="20"/>
  <c r="AF28" i="20"/>
  <c r="AD28" i="20"/>
  <c r="AB28" i="20"/>
  <c r="Z28" i="20"/>
  <c r="X28" i="20"/>
  <c r="V28" i="20"/>
  <c r="T28" i="20"/>
  <c r="R28" i="20"/>
  <c r="AQ28" i="20"/>
  <c r="AR28" i="20" s="1"/>
  <c r="AS28" i="20" s="1"/>
  <c r="AT28" i="20" s="1"/>
  <c r="AU28" i="20" s="1"/>
  <c r="AV28" i="20" s="1"/>
  <c r="AW28" i="20" s="1"/>
  <c r="AX28" i="20" s="1"/>
  <c r="AY28" i="20" s="1"/>
  <c r="AZ28" i="20" s="1"/>
  <c r="BA28" i="20" s="1"/>
  <c r="BB28" i="20" s="1"/>
  <c r="BC28" i="20" s="1"/>
  <c r="BD28" i="20" s="1"/>
  <c r="BE28" i="20" s="1"/>
  <c r="BF28" i="20" s="1"/>
  <c r="AO28" i="20"/>
  <c r="AM28" i="20"/>
  <c r="AK28" i="20"/>
  <c r="AI28" i="20"/>
  <c r="AG28" i="20"/>
  <c r="AE28" i="20"/>
  <c r="AC28" i="20"/>
  <c r="AA28" i="20"/>
  <c r="Y28" i="20"/>
  <c r="W28" i="20"/>
  <c r="U28" i="20"/>
  <c r="S28" i="20"/>
  <c r="Q28" i="20"/>
  <c r="M30" i="20"/>
  <c r="O32" i="32"/>
  <c r="O33" i="20" s="1"/>
  <c r="K33" i="20"/>
  <c r="O28" i="32"/>
  <c r="O29" i="20" s="1"/>
  <c r="K29" i="20"/>
  <c r="I32" i="17"/>
  <c r="E31" i="33"/>
  <c r="E30" i="32"/>
  <c r="K33" i="32"/>
  <c r="O29" i="32" l="1"/>
  <c r="O30" i="20" s="1"/>
  <c r="X56" i="30"/>
  <c r="X54" i="30"/>
  <c r="X52" i="30"/>
  <c r="X50" i="30"/>
  <c r="X48" i="30"/>
  <c r="X46" i="30"/>
  <c r="X57" i="30"/>
  <c r="X55" i="30"/>
  <c r="X53" i="30"/>
  <c r="X51" i="30"/>
  <c r="X49" i="30"/>
  <c r="X47" i="30"/>
  <c r="X45" i="30"/>
  <c r="AT30" i="20"/>
  <c r="AU30" i="20" s="1"/>
  <c r="AV30" i="20" s="1"/>
  <c r="AW30" i="20" s="1"/>
  <c r="AX30" i="20" s="1"/>
  <c r="AY30" i="20" s="1"/>
  <c r="AZ30" i="20" s="1"/>
  <c r="BA30" i="20" s="1"/>
  <c r="BB30" i="20" s="1"/>
  <c r="BC30" i="20" s="1"/>
  <c r="BD30" i="20" s="1"/>
  <c r="BE30" i="20" s="1"/>
  <c r="BF30" i="20" s="1"/>
  <c r="AR30" i="20"/>
  <c r="AP30" i="20"/>
  <c r="AN30" i="20"/>
  <c r="AL30" i="20"/>
  <c r="AJ30" i="20"/>
  <c r="AH30" i="20"/>
  <c r="AF30" i="20"/>
  <c r="AD30" i="20"/>
  <c r="AB30" i="20"/>
  <c r="Z30" i="20"/>
  <c r="X30" i="20"/>
  <c r="V30" i="20"/>
  <c r="T30" i="20"/>
  <c r="R30" i="20"/>
  <c r="AS30" i="20"/>
  <c r="AQ30" i="20"/>
  <c r="AO30" i="20"/>
  <c r="AM30" i="20"/>
  <c r="AK30" i="20"/>
  <c r="AI30" i="20"/>
  <c r="AG30" i="20"/>
  <c r="AE30" i="20"/>
  <c r="AC30" i="20"/>
  <c r="AA30" i="20"/>
  <c r="Y30" i="20"/>
  <c r="W30" i="20"/>
  <c r="U30" i="20"/>
  <c r="S30" i="20"/>
  <c r="Q30" i="20"/>
  <c r="Z57" i="30"/>
  <c r="Z55" i="30"/>
  <c r="Z53" i="30"/>
  <c r="Z51" i="30"/>
  <c r="Z49" i="30"/>
  <c r="Z47" i="30"/>
  <c r="Z44" i="30"/>
  <c r="Z56" i="30"/>
  <c r="Z54" i="30"/>
  <c r="Z52" i="30"/>
  <c r="Z50" i="30"/>
  <c r="Z48" i="30"/>
  <c r="Z45" i="30"/>
  <c r="Z46" i="30"/>
  <c r="Z32" i="30"/>
  <c r="Z33" i="30" s="1"/>
  <c r="Z34" i="30" s="1"/>
  <c r="Z35" i="30" s="1"/>
  <c r="Z36" i="30" s="1"/>
  <c r="Z37" i="30" s="1"/>
  <c r="Z38" i="30" s="1"/>
  <c r="Z39" i="30" s="1"/>
  <c r="Z40" i="30" s="1"/>
  <c r="Z41" i="30" s="1"/>
  <c r="Z42" i="30" s="1"/>
  <c r="Z43" i="30" s="1"/>
  <c r="L30" i="32"/>
  <c r="M30" i="32" s="1"/>
  <c r="AA15" i="30" s="1"/>
  <c r="AA8" i="30"/>
  <c r="E31" i="20"/>
  <c r="X32" i="30"/>
  <c r="X33" i="30" s="1"/>
  <c r="X34" i="30" s="1"/>
  <c r="X35" i="30" s="1"/>
  <c r="X36" i="30" s="1"/>
  <c r="X37" i="30" s="1"/>
  <c r="X38" i="30" s="1"/>
  <c r="X39" i="30" s="1"/>
  <c r="X40" i="30" s="1"/>
  <c r="X41" i="30" s="1"/>
  <c r="X42" i="30" s="1"/>
  <c r="X43" i="30" s="1"/>
  <c r="X44" i="30" s="1"/>
  <c r="AD57" i="30"/>
  <c r="AD56" i="30"/>
  <c r="AD55" i="30"/>
  <c r="AD54" i="30"/>
  <c r="AD53" i="30"/>
  <c r="AD52" i="30"/>
  <c r="AD51" i="30"/>
  <c r="AD50" i="30"/>
  <c r="AD49" i="30"/>
  <c r="AD48" i="30"/>
  <c r="AD47" i="30"/>
  <c r="AD45" i="30"/>
  <c r="AD46" i="30"/>
  <c r="AD44" i="30"/>
  <c r="AD16" i="30"/>
  <c r="AD17" i="30" s="1"/>
  <c r="AD18" i="30" s="1"/>
  <c r="AD19" i="30" s="1"/>
  <c r="AD20" i="30" s="1"/>
  <c r="AD21" i="30" s="1"/>
  <c r="AD22" i="30" s="1"/>
  <c r="AD23" i="30" s="1"/>
  <c r="AD24" i="30" s="1"/>
  <c r="AD25" i="30" s="1"/>
  <c r="AD26" i="30" s="1"/>
  <c r="AD27" i="30" s="1"/>
  <c r="AD28" i="30" s="1"/>
  <c r="AD29" i="30" s="1"/>
  <c r="AD30" i="30" s="1"/>
  <c r="AD31" i="30" s="1"/>
  <c r="AD32" i="30" s="1"/>
  <c r="AD33" i="30" s="1"/>
  <c r="AD34" i="30" s="1"/>
  <c r="AD35" i="30" s="1"/>
  <c r="AD36" i="30" s="1"/>
  <c r="AD37" i="30" s="1"/>
  <c r="AD38" i="30" s="1"/>
  <c r="AD39" i="30" s="1"/>
  <c r="AD40" i="30" s="1"/>
  <c r="AD41" i="30" s="1"/>
  <c r="AD42" i="30" s="1"/>
  <c r="AD43" i="30" s="1"/>
  <c r="L31" i="20"/>
  <c r="O33" i="32"/>
  <c r="O34" i="20" s="1"/>
  <c r="K34" i="20"/>
  <c r="E32" i="33"/>
  <c r="E31" i="32"/>
  <c r="K34" i="32"/>
  <c r="H35" i="32"/>
  <c r="H36" i="20" l="1"/>
  <c r="AF11" i="30"/>
  <c r="L31" i="32"/>
  <c r="AB8" i="30"/>
  <c r="E32" i="20"/>
  <c r="AA57" i="30"/>
  <c r="AA55" i="30"/>
  <c r="AA53" i="30"/>
  <c r="AA51" i="30"/>
  <c r="AA49" i="30"/>
  <c r="AA47" i="30"/>
  <c r="AA44" i="30"/>
  <c r="AA56" i="30"/>
  <c r="AA54" i="30"/>
  <c r="AA52" i="30"/>
  <c r="AA50" i="30"/>
  <c r="AA48" i="30"/>
  <c r="AA46" i="30"/>
  <c r="AA45" i="30"/>
  <c r="AA32" i="30"/>
  <c r="AA33" i="30" s="1"/>
  <c r="AA34" i="30" s="1"/>
  <c r="AA35" i="30" s="1"/>
  <c r="AA36" i="30" s="1"/>
  <c r="AA37" i="30" s="1"/>
  <c r="AA38" i="30" s="1"/>
  <c r="AA39" i="30" s="1"/>
  <c r="AA40" i="30" s="1"/>
  <c r="AA41" i="30" s="1"/>
  <c r="AA42" i="30" s="1"/>
  <c r="AA43" i="30" s="1"/>
  <c r="AU31" i="20"/>
  <c r="AV31" i="20" s="1"/>
  <c r="AW31" i="20" s="1"/>
  <c r="AX31" i="20" s="1"/>
  <c r="AY31" i="20" s="1"/>
  <c r="AZ31" i="20" s="1"/>
  <c r="BA31" i="20" s="1"/>
  <c r="BB31" i="20" s="1"/>
  <c r="BC31" i="20" s="1"/>
  <c r="BD31" i="20" s="1"/>
  <c r="BE31" i="20" s="1"/>
  <c r="BF31" i="20" s="1"/>
  <c r="AS31" i="20"/>
  <c r="AQ31" i="20"/>
  <c r="AO31" i="20"/>
  <c r="AM31" i="20"/>
  <c r="AK31" i="20"/>
  <c r="AR31" i="20"/>
  <c r="AN31" i="20"/>
  <c r="AJ31" i="20"/>
  <c r="AH31" i="20"/>
  <c r="AF31" i="20"/>
  <c r="AD31" i="20"/>
  <c r="AB31" i="20"/>
  <c r="Z31" i="20"/>
  <c r="X31" i="20"/>
  <c r="V31" i="20"/>
  <c r="T31" i="20"/>
  <c r="R31" i="20"/>
  <c r="AT31" i="20"/>
  <c r="AP31" i="20"/>
  <c r="AL31" i="20"/>
  <c r="AI31" i="20"/>
  <c r="AG31" i="20"/>
  <c r="AE31" i="20"/>
  <c r="AC31" i="20"/>
  <c r="AA31" i="20"/>
  <c r="Y31" i="20"/>
  <c r="W31" i="20"/>
  <c r="U31" i="20"/>
  <c r="S31" i="20"/>
  <c r="Q31" i="20"/>
  <c r="O34" i="32"/>
  <c r="O35" i="20" s="1"/>
  <c r="K35" i="20"/>
  <c r="O30" i="32"/>
  <c r="O31" i="20" s="1"/>
  <c r="M31" i="20"/>
  <c r="M31" i="32"/>
  <c r="AB15" i="30" s="1"/>
  <c r="L32" i="20"/>
  <c r="K35" i="32"/>
  <c r="H36" i="32"/>
  <c r="AF57" i="30" l="1"/>
  <c r="AF56" i="30"/>
  <c r="AF55" i="30"/>
  <c r="AF54" i="30"/>
  <c r="AF53" i="30"/>
  <c r="AF52" i="30"/>
  <c r="AF51" i="30"/>
  <c r="AF50" i="30"/>
  <c r="AF49" i="30"/>
  <c r="AF48" i="30"/>
  <c r="AF47" i="30"/>
  <c r="AF46" i="30"/>
  <c r="AF45" i="30"/>
  <c r="AF44" i="30"/>
  <c r="AF16" i="30"/>
  <c r="AF17" i="30" s="1"/>
  <c r="AF18" i="30" s="1"/>
  <c r="AF19" i="30" s="1"/>
  <c r="AF20" i="30" s="1"/>
  <c r="AF21" i="30" s="1"/>
  <c r="AF22" i="30" s="1"/>
  <c r="AF23" i="30" s="1"/>
  <c r="AF24" i="30" s="1"/>
  <c r="AF25" i="30" s="1"/>
  <c r="AF26" i="30" s="1"/>
  <c r="AF27" i="30" s="1"/>
  <c r="AF28" i="30" s="1"/>
  <c r="AF29" i="30" s="1"/>
  <c r="AF30" i="30" s="1"/>
  <c r="AF31" i="30" s="1"/>
  <c r="AF32" i="30" s="1"/>
  <c r="AF33" i="30" s="1"/>
  <c r="AF34" i="30" s="1"/>
  <c r="AF35" i="30" s="1"/>
  <c r="AF36" i="30" s="1"/>
  <c r="AF37" i="30" s="1"/>
  <c r="AF38" i="30" s="1"/>
  <c r="AF39" i="30" s="1"/>
  <c r="AF40" i="30" s="1"/>
  <c r="AF41" i="30" s="1"/>
  <c r="AF42" i="30" s="1"/>
  <c r="AF43" i="30" s="1"/>
  <c r="AB56" i="30"/>
  <c r="AB54" i="30"/>
  <c r="AB52" i="30"/>
  <c r="AB50" i="30"/>
  <c r="AB48" i="30"/>
  <c r="AB46" i="30"/>
  <c r="AB44" i="30"/>
  <c r="AB57" i="30"/>
  <c r="AB55" i="30"/>
  <c r="AB53" i="30"/>
  <c r="AB49" i="30"/>
  <c r="AB47" i="30"/>
  <c r="AB45" i="30"/>
  <c r="AB51" i="30"/>
  <c r="AB32" i="30"/>
  <c r="AB33" i="30" s="1"/>
  <c r="AB34" i="30" s="1"/>
  <c r="AB35" i="30" s="1"/>
  <c r="AB36" i="30" s="1"/>
  <c r="AB37" i="30" s="1"/>
  <c r="AB38" i="30" s="1"/>
  <c r="AB39" i="30" s="1"/>
  <c r="AB40" i="30" s="1"/>
  <c r="AB41" i="30" s="1"/>
  <c r="AB42" i="30" s="1"/>
  <c r="AB43" i="30" s="1"/>
  <c r="H37" i="20"/>
  <c r="AY37" i="20" s="1"/>
  <c r="AG11" i="30"/>
  <c r="AV32" i="20"/>
  <c r="AT32" i="20"/>
  <c r="AR32" i="20"/>
  <c r="AP32" i="20"/>
  <c r="AN32" i="20"/>
  <c r="AL32" i="20"/>
  <c r="AJ32" i="20"/>
  <c r="AH32" i="20"/>
  <c r="AF32" i="20"/>
  <c r="AD32" i="20"/>
  <c r="AB32" i="20"/>
  <c r="Z32" i="20"/>
  <c r="X32" i="20"/>
  <c r="V32" i="20"/>
  <c r="AW32" i="20"/>
  <c r="AX32" i="20" s="1"/>
  <c r="AY32" i="20" s="1"/>
  <c r="AZ32" i="20" s="1"/>
  <c r="BA32" i="20" s="1"/>
  <c r="BB32" i="20" s="1"/>
  <c r="BC32" i="20" s="1"/>
  <c r="BD32" i="20" s="1"/>
  <c r="BE32" i="20" s="1"/>
  <c r="BF32" i="20" s="1"/>
  <c r="AU32" i="20"/>
  <c r="AS32" i="20"/>
  <c r="AQ32" i="20"/>
  <c r="AO32" i="20"/>
  <c r="AM32" i="20"/>
  <c r="AK32" i="20"/>
  <c r="AI32" i="20"/>
  <c r="AG32" i="20"/>
  <c r="AE32" i="20"/>
  <c r="AC32" i="20"/>
  <c r="AA32" i="20"/>
  <c r="Y32" i="20"/>
  <c r="W32" i="20"/>
  <c r="U32" i="20"/>
  <c r="S32" i="20"/>
  <c r="Q32" i="20"/>
  <c r="T32" i="20"/>
  <c r="R32" i="20"/>
  <c r="O35" i="32"/>
  <c r="O36" i="20" s="1"/>
  <c r="K36" i="20"/>
  <c r="O31" i="32"/>
  <c r="O32" i="20" s="1"/>
  <c r="M32" i="20"/>
  <c r="K36" i="32"/>
  <c r="H37" i="32"/>
  <c r="H38" i="20" l="1"/>
  <c r="AH11" i="30"/>
  <c r="AG57" i="30"/>
  <c r="AG56" i="30"/>
  <c r="AG55" i="30"/>
  <c r="AG54" i="30"/>
  <c r="AG53" i="30"/>
  <c r="AG52" i="30"/>
  <c r="AG51" i="30"/>
  <c r="AG50" i="30"/>
  <c r="AG49" i="30"/>
  <c r="AG48" i="30"/>
  <c r="AG47" i="30"/>
  <c r="AG46" i="30"/>
  <c r="AG44" i="30"/>
  <c r="AG16" i="30"/>
  <c r="AG17" i="30" s="1"/>
  <c r="AG18" i="30" s="1"/>
  <c r="AG19" i="30" s="1"/>
  <c r="AG20" i="30" s="1"/>
  <c r="AG21" i="30" s="1"/>
  <c r="AG22" i="30" s="1"/>
  <c r="AG23" i="30" s="1"/>
  <c r="AG24" i="30" s="1"/>
  <c r="AG25" i="30" s="1"/>
  <c r="AG26" i="30" s="1"/>
  <c r="AG27" i="30" s="1"/>
  <c r="AG28" i="30" s="1"/>
  <c r="AG29" i="30" s="1"/>
  <c r="AG30" i="30" s="1"/>
  <c r="AG31" i="30" s="1"/>
  <c r="AG32" i="30" s="1"/>
  <c r="AG33" i="30" s="1"/>
  <c r="AG34" i="30" s="1"/>
  <c r="AG35" i="30" s="1"/>
  <c r="AG36" i="30" s="1"/>
  <c r="AG37" i="30" s="1"/>
  <c r="AG38" i="30" s="1"/>
  <c r="AG39" i="30" s="1"/>
  <c r="AG40" i="30" s="1"/>
  <c r="AG41" i="30" s="1"/>
  <c r="AG42" i="30" s="1"/>
  <c r="AG43" i="30" s="1"/>
  <c r="AG45" i="30"/>
  <c r="O36" i="32"/>
  <c r="O37" i="20" s="1"/>
  <c r="K37" i="20"/>
  <c r="K37" i="32"/>
  <c r="H38" i="32"/>
  <c r="AI11" i="30" s="1"/>
  <c r="AH57" i="30" l="1"/>
  <c r="AH56" i="30"/>
  <c r="AH55" i="30"/>
  <c r="AH54" i="30"/>
  <c r="AH53" i="30"/>
  <c r="AH52" i="30"/>
  <c r="AH51" i="30"/>
  <c r="AH50" i="30"/>
  <c r="AH49" i="30"/>
  <c r="AH48" i="30"/>
  <c r="AH47" i="30"/>
  <c r="AH45" i="30"/>
  <c r="AH46" i="30"/>
  <c r="AH44" i="30"/>
  <c r="AH43" i="30"/>
  <c r="AH16" i="30"/>
  <c r="AH17" i="30" s="1"/>
  <c r="AH18" i="30" s="1"/>
  <c r="AH19" i="30" s="1"/>
  <c r="AH20" i="30" s="1"/>
  <c r="AH21" i="30" s="1"/>
  <c r="AH22" i="30" s="1"/>
  <c r="AH23" i="30" s="1"/>
  <c r="AH24" i="30" s="1"/>
  <c r="AH25" i="30" s="1"/>
  <c r="AH26" i="30" s="1"/>
  <c r="AH27" i="30" s="1"/>
  <c r="AH28" i="30" s="1"/>
  <c r="AH29" i="30" s="1"/>
  <c r="AH30" i="30" s="1"/>
  <c r="AH31" i="30" s="1"/>
  <c r="AH32" i="30" s="1"/>
  <c r="AH33" i="30" s="1"/>
  <c r="AH34" i="30" s="1"/>
  <c r="AH35" i="30" s="1"/>
  <c r="AH36" i="30" s="1"/>
  <c r="AH37" i="30" s="1"/>
  <c r="AH38" i="30" s="1"/>
  <c r="AH39" i="30" s="1"/>
  <c r="AH40" i="30" s="1"/>
  <c r="AH41" i="30" s="1"/>
  <c r="AH42" i="30" s="1"/>
  <c r="AI57" i="30"/>
  <c r="AI56" i="30"/>
  <c r="AI55" i="30"/>
  <c r="AI54" i="30"/>
  <c r="AI53" i="30"/>
  <c r="AI52" i="30"/>
  <c r="AI51" i="30"/>
  <c r="AI50" i="30"/>
  <c r="AI49" i="30"/>
  <c r="AI48" i="30"/>
  <c r="AI47" i="30"/>
  <c r="AI46" i="30"/>
  <c r="AI45" i="30"/>
  <c r="AI44" i="30"/>
  <c r="AI16" i="30"/>
  <c r="AI17" i="30" s="1"/>
  <c r="AI18" i="30" s="1"/>
  <c r="AI19" i="30" s="1"/>
  <c r="AI20" i="30" s="1"/>
  <c r="AI21" i="30" s="1"/>
  <c r="AI22" i="30" s="1"/>
  <c r="AI23" i="30" s="1"/>
  <c r="AI24" i="30" s="1"/>
  <c r="AI25" i="30" s="1"/>
  <c r="AI26" i="30" s="1"/>
  <c r="AI27" i="30" s="1"/>
  <c r="AI28" i="30" s="1"/>
  <c r="AI29" i="30" s="1"/>
  <c r="AI30" i="30" s="1"/>
  <c r="AI31" i="30" s="1"/>
  <c r="AI32" i="30" s="1"/>
  <c r="AI33" i="30" s="1"/>
  <c r="AI34" i="30" s="1"/>
  <c r="AI35" i="30" s="1"/>
  <c r="AI36" i="30" s="1"/>
  <c r="AI37" i="30" s="1"/>
  <c r="AI38" i="30" s="1"/>
  <c r="AI39" i="30" s="1"/>
  <c r="AI40" i="30" s="1"/>
  <c r="AI41" i="30" s="1"/>
  <c r="AI42" i="30" s="1"/>
  <c r="AI43" i="30" s="1"/>
  <c r="K38" i="32"/>
  <c r="H39" i="20"/>
  <c r="O37" i="32"/>
  <c r="O38" i="20" s="1"/>
  <c r="K38" i="20"/>
  <c r="O38" i="32" l="1"/>
  <c r="O39" i="20" s="1"/>
  <c r="K39" i="20"/>
</calcChain>
</file>

<file path=xl/sharedStrings.xml><?xml version="1.0" encoding="utf-8"?>
<sst xmlns="http://schemas.openxmlformats.org/spreadsheetml/2006/main" count="250" uniqueCount="184">
  <si>
    <t>張り出し
上限金額</t>
    <rPh sb="0" eb="1">
      <t>ハ</t>
    </rPh>
    <rPh sb="2" eb="3">
      <t>ダ</t>
    </rPh>
    <phoneticPr fontId="5"/>
  </si>
  <si>
    <t>年齢</t>
    <rPh sb="0" eb="2">
      <t>ネンレイ</t>
    </rPh>
    <phoneticPr fontId="14"/>
  </si>
  <si>
    <t>青字＝入力セル</t>
    <rPh sb="0" eb="1">
      <t>アオ</t>
    </rPh>
    <rPh sb="1" eb="2">
      <t>ジ</t>
    </rPh>
    <rPh sb="3" eb="5">
      <t>ニュウリョク</t>
    </rPh>
    <phoneticPr fontId="5"/>
  </si>
  <si>
    <t>黒字＝自動計算セル</t>
    <rPh sb="0" eb="2">
      <t>クロジ</t>
    </rPh>
    <rPh sb="3" eb="5">
      <t>ジドウ</t>
    </rPh>
    <rPh sb="5" eb="7">
      <t>ケイサン</t>
    </rPh>
    <phoneticPr fontId="5"/>
  </si>
  <si>
    <t>　</t>
    <phoneticPr fontId="5"/>
  </si>
  <si>
    <t>　</t>
    <phoneticPr fontId="5"/>
  </si>
  <si>
    <t>　</t>
    <phoneticPr fontId="5"/>
  </si>
  <si>
    <t>このソフトウェアは次のことを確認の上、自己責任でお使い下さい！</t>
    <rPh sb="9" eb="10">
      <t>ツギ</t>
    </rPh>
    <rPh sb="14" eb="16">
      <t>カクニン</t>
    </rPh>
    <rPh sb="17" eb="18">
      <t>ウエ</t>
    </rPh>
    <rPh sb="19" eb="21">
      <t>ジコ</t>
    </rPh>
    <rPh sb="21" eb="23">
      <t>セキニン</t>
    </rPh>
    <rPh sb="25" eb="26">
      <t>ツカ</t>
    </rPh>
    <rPh sb="27" eb="28">
      <t>クダ</t>
    </rPh>
    <phoneticPr fontId="5"/>
  </si>
  <si>
    <t>１．免責について</t>
    <rPh sb="2" eb="4">
      <t>メンセキ</t>
    </rPh>
    <phoneticPr fontId="5"/>
  </si>
  <si>
    <t>　あなたがこのソフトウェアをご利用になることで生じたいかなる損害に対しても、</t>
    <rPh sb="23" eb="24">
      <t>ショウ</t>
    </rPh>
    <rPh sb="30" eb="32">
      <t>ソンガイ</t>
    </rPh>
    <rPh sb="33" eb="34">
      <t>タイ</t>
    </rPh>
    <phoneticPr fontId="5"/>
  </si>
  <si>
    <t>当方は一切の補償はいたしません。</t>
    <rPh sb="0" eb="2">
      <t>トウホウ</t>
    </rPh>
    <rPh sb="3" eb="5">
      <t>イッサイ</t>
    </rPh>
    <rPh sb="6" eb="8">
      <t>ホショウ</t>
    </rPh>
    <phoneticPr fontId="5"/>
  </si>
  <si>
    <t>２．解析・改造について</t>
    <rPh sb="2" eb="4">
      <t>カイセキ</t>
    </rPh>
    <rPh sb="5" eb="7">
      <t>カイゾウ</t>
    </rPh>
    <phoneticPr fontId="5"/>
  </si>
  <si>
    <t>　このソフトウェアはクライアントのニーズに合わせて自由に設計変更して</t>
    <rPh sb="21" eb="22">
      <t>ア</t>
    </rPh>
    <rPh sb="25" eb="27">
      <t>ジユウ</t>
    </rPh>
    <rPh sb="28" eb="30">
      <t>セッケイ</t>
    </rPh>
    <rPh sb="30" eb="32">
      <t>ヘンコウ</t>
    </rPh>
    <phoneticPr fontId="5"/>
  </si>
  <si>
    <t>ご使用下さい。</t>
    <rPh sb="1" eb="3">
      <t>シヨウ</t>
    </rPh>
    <rPh sb="3" eb="4">
      <t>クダ</t>
    </rPh>
    <phoneticPr fontId="5"/>
  </si>
  <si>
    <t>３．第三者への配布禁止</t>
    <rPh sb="2" eb="5">
      <t>ダイサンシャ</t>
    </rPh>
    <rPh sb="7" eb="9">
      <t>ハイフ</t>
    </rPh>
    <rPh sb="9" eb="11">
      <t>キンシ</t>
    </rPh>
    <phoneticPr fontId="5"/>
  </si>
  <si>
    <t>　このソフトウェアを複製して第三者に配布することは禁止いたします。</t>
    <rPh sb="10" eb="12">
      <t>フクセイ</t>
    </rPh>
    <rPh sb="14" eb="17">
      <t>ダイサンシャ</t>
    </rPh>
    <rPh sb="18" eb="20">
      <t>ハイフ</t>
    </rPh>
    <rPh sb="25" eb="27">
      <t>キンシ</t>
    </rPh>
    <phoneticPr fontId="5"/>
  </si>
  <si>
    <t>横井人事労務サポート事務所</t>
    <rPh sb="0" eb="2">
      <t>ヨコイ</t>
    </rPh>
    <rPh sb="2" eb="4">
      <t>ジンジ</t>
    </rPh>
    <rPh sb="4" eb="6">
      <t>ロウム</t>
    </rPh>
    <rPh sb="10" eb="13">
      <t>ジムショ</t>
    </rPh>
    <phoneticPr fontId="5"/>
  </si>
  <si>
    <t>　　横　井　明　徳</t>
    <rPh sb="2" eb="3">
      <t>ヨコ</t>
    </rPh>
    <rPh sb="4" eb="5">
      <t>セイ</t>
    </rPh>
    <rPh sb="6" eb="7">
      <t>メイ</t>
    </rPh>
    <rPh sb="8" eb="9">
      <t>トク</t>
    </rPh>
    <phoneticPr fontId="5"/>
  </si>
  <si>
    <t>　パスワードをご購入頂いた利用者の方も同様ですのでご注意下さい。</t>
    <rPh sb="8" eb="10">
      <t>コウニュウ</t>
    </rPh>
    <rPh sb="10" eb="11">
      <t>イタダ</t>
    </rPh>
    <rPh sb="13" eb="16">
      <t>リヨウシャ</t>
    </rPh>
    <rPh sb="17" eb="18">
      <t>カタ</t>
    </rPh>
    <rPh sb="19" eb="21">
      <t>ドウヨウ</t>
    </rPh>
    <rPh sb="26" eb="28">
      <t>チュウイ</t>
    </rPh>
    <rPh sb="28" eb="29">
      <t>クダ</t>
    </rPh>
    <phoneticPr fontId="5"/>
  </si>
  <si>
    <t>年齢別標準生計費（全国平均）</t>
    <rPh sb="0" eb="3">
      <t>ネンレイベツ</t>
    </rPh>
    <rPh sb="3" eb="5">
      <t>ヒョウジュン</t>
    </rPh>
    <rPh sb="5" eb="8">
      <t>セイケイヒ</t>
    </rPh>
    <rPh sb="9" eb="11">
      <t>ゼンコク</t>
    </rPh>
    <rPh sb="11" eb="13">
      <t>ヘイキン</t>
    </rPh>
    <phoneticPr fontId="23"/>
  </si>
  <si>
    <t>昇格昇給額</t>
    <rPh sb="0" eb="2">
      <t>ショウカク</t>
    </rPh>
    <phoneticPr fontId="5"/>
  </si>
  <si>
    <t>等級内昇級
昇給額</t>
    <rPh sb="0" eb="2">
      <t>トウキュウ</t>
    </rPh>
    <rPh sb="2" eb="3">
      <t>ナイ</t>
    </rPh>
    <rPh sb="3" eb="5">
      <t>ショウキュウ</t>
    </rPh>
    <rPh sb="6" eb="8">
      <t>ショウキュウ</t>
    </rPh>
    <rPh sb="8" eb="9">
      <t>ガク</t>
    </rPh>
    <phoneticPr fontId="5"/>
  </si>
  <si>
    <t>一般職群</t>
    <rPh sb="0" eb="2">
      <t>イッパン</t>
    </rPh>
    <rPh sb="2" eb="3">
      <t>ショク</t>
    </rPh>
    <rPh sb="3" eb="4">
      <t>グン</t>
    </rPh>
    <phoneticPr fontId="5"/>
  </si>
  <si>
    <t>総合職群</t>
    <rPh sb="0" eb="2">
      <t>ソウゴウ</t>
    </rPh>
    <rPh sb="2" eb="3">
      <t>ショク</t>
    </rPh>
    <rPh sb="3" eb="4">
      <t>グン</t>
    </rPh>
    <phoneticPr fontId="5"/>
  </si>
  <si>
    <t>管理職群</t>
    <rPh sb="0" eb="2">
      <t>カンリ</t>
    </rPh>
    <rPh sb="2" eb="3">
      <t>ショク</t>
    </rPh>
    <rPh sb="3" eb="4">
      <t>グン</t>
    </rPh>
    <phoneticPr fontId="5"/>
  </si>
  <si>
    <t>M</t>
    <phoneticPr fontId="5"/>
  </si>
  <si>
    <t>グレード</t>
    <phoneticPr fontId="5"/>
  </si>
  <si>
    <t>一般事務職
技術職
営業職</t>
    <rPh sb="0" eb="1">
      <t>イッパン</t>
    </rPh>
    <rPh sb="1" eb="3">
      <t>ジム</t>
    </rPh>
    <rPh sb="4" eb="5">
      <t>ショク</t>
    </rPh>
    <rPh sb="5" eb="7">
      <t>ギジュツ</t>
    </rPh>
    <rPh sb="8" eb="9">
      <t>ショク</t>
    </rPh>
    <rPh sb="9" eb="11">
      <t>エイギョウ</t>
    </rPh>
    <rPh sb="12" eb="13">
      <t>ショク</t>
    </rPh>
    <phoneticPr fontId="5"/>
  </si>
  <si>
    <t>S</t>
    <phoneticPr fontId="5"/>
  </si>
  <si>
    <t>定型・補助業務
現業職
定型事務職</t>
    <rPh sb="9" eb="10">
      <t>ショク</t>
    </rPh>
    <rPh sb="11" eb="13">
      <t>テイケイ</t>
    </rPh>
    <rPh sb="13" eb="15">
      <t>ジム</t>
    </rPh>
    <rPh sb="16" eb="17">
      <t>ショク</t>
    </rPh>
    <phoneticPr fontId="5"/>
  </si>
  <si>
    <t>熟練定型業務
熟練技能者
一般事務職</t>
    <rPh sb="7" eb="8">
      <t>ジュクレン</t>
    </rPh>
    <rPh sb="8" eb="11">
      <t>ギノウシャ</t>
    </rPh>
    <rPh sb="12" eb="14">
      <t>イッパン</t>
    </rPh>
    <rPh sb="14" eb="16">
      <t>ジム</t>
    </rPh>
    <rPh sb="17" eb="18">
      <t>ショク</t>
    </rPh>
    <phoneticPr fontId="5"/>
  </si>
  <si>
    <t>職務資格</t>
    <rPh sb="0" eb="2">
      <t>ショクム</t>
    </rPh>
    <rPh sb="2" eb="4">
      <t>シカク</t>
    </rPh>
    <phoneticPr fontId="5"/>
  </si>
  <si>
    <t>参照セル</t>
    <rPh sb="0" eb="2">
      <t>サンショウ</t>
    </rPh>
    <phoneticPr fontId="5"/>
  </si>
  <si>
    <t>管理・企画業務
【参考役職】
課長
次長</t>
    <rPh sb="16" eb="18">
      <t>カチョウ</t>
    </rPh>
    <rPh sb="19" eb="21">
      <t>ジチョウ</t>
    </rPh>
    <phoneticPr fontId="5"/>
  </si>
  <si>
    <t>判断指導業務
【参考役職】
職場リーダー</t>
    <rPh sb="2" eb="4">
      <t>シドウ</t>
    </rPh>
    <rPh sb="14" eb="15">
      <t>ショクバ</t>
    </rPh>
    <phoneticPr fontId="5"/>
  </si>
  <si>
    <t>高度専門職
（ﾌﾟﾛﾌｪｯｼｮﾅﾙ）
【参考役職】
専門課長代理</t>
    <rPh sb="0" eb="2">
      <t>コウド</t>
    </rPh>
    <rPh sb="2" eb="4">
      <t>センモン</t>
    </rPh>
    <rPh sb="4" eb="5">
      <t>ショク</t>
    </rPh>
    <rPh sb="27" eb="29">
      <t>センモン</t>
    </rPh>
    <rPh sb="29" eb="31">
      <t>カチョウ</t>
    </rPh>
    <rPh sb="31" eb="33">
      <t>ダイリ</t>
    </rPh>
    <phoneticPr fontId="5"/>
  </si>
  <si>
    <t>E</t>
    <phoneticPr fontId="5"/>
  </si>
  <si>
    <t>L</t>
    <phoneticPr fontId="5"/>
  </si>
  <si>
    <t>習熟昇給額
B</t>
    <phoneticPr fontId="5"/>
  </si>
  <si>
    <t>上限年数
C</t>
    <rPh sb="0" eb="2">
      <t>ジョウゲン</t>
    </rPh>
    <rPh sb="2" eb="4">
      <t>ネンスウ</t>
    </rPh>
    <phoneticPr fontId="5"/>
  </si>
  <si>
    <t>張り出し年数
D</t>
    <rPh sb="0" eb="1">
      <t>ハ</t>
    </rPh>
    <rPh sb="2" eb="3">
      <t>ダ</t>
    </rPh>
    <rPh sb="4" eb="6">
      <t>ネンスウ</t>
    </rPh>
    <phoneticPr fontId="5"/>
  </si>
  <si>
    <t>初号金額
A</t>
    <phoneticPr fontId="5"/>
  </si>
  <si>
    <t>高度事務職
高度技術職
企画営業職
【参考役職】
班長・主任</t>
    <rPh sb="0" eb="1">
      <t>コウド</t>
    </rPh>
    <rPh sb="1" eb="3">
      <t>ジム</t>
    </rPh>
    <rPh sb="3" eb="4">
      <t>ショク</t>
    </rPh>
    <rPh sb="6" eb="8">
      <t>コウド</t>
    </rPh>
    <rPh sb="8" eb="10">
      <t>ギジュツ</t>
    </rPh>
    <rPh sb="10" eb="11">
      <t>ショク</t>
    </rPh>
    <rPh sb="11" eb="13">
      <t>キカク</t>
    </rPh>
    <rPh sb="14" eb="16">
      <t>エイギョウ</t>
    </rPh>
    <rPh sb="15" eb="16">
      <t>ショク</t>
    </rPh>
    <rPh sb="20" eb="22">
      <t>サンコウ</t>
    </rPh>
    <rPh sb="22" eb="24">
      <t>ヤクショク</t>
    </rPh>
    <rPh sb="26" eb="28">
      <t>ハンチョウ</t>
    </rPh>
    <rPh sb="29" eb="31">
      <t>シュニン</t>
    </rPh>
    <phoneticPr fontId="5"/>
  </si>
  <si>
    <t>指導・監督業務
【参考役職】
係長
課長代理
所長代理</t>
    <rPh sb="0" eb="1">
      <t>シドウ</t>
    </rPh>
    <rPh sb="1" eb="2">
      <t>カントク</t>
    </rPh>
    <rPh sb="2" eb="3">
      <t>ショク</t>
    </rPh>
    <rPh sb="5" eb="7">
      <t>ギョウム</t>
    </rPh>
    <rPh sb="16" eb="17">
      <t>カカリ</t>
    </rPh>
    <rPh sb="17" eb="18">
      <t>チョウ</t>
    </rPh>
    <phoneticPr fontId="5"/>
  </si>
  <si>
    <t>C</t>
    <phoneticPr fontId="5"/>
  </si>
  <si>
    <t>J</t>
    <phoneticPr fontId="5"/>
  </si>
  <si>
    <t>経営管理業務
【参考役職】
部長
本部長</t>
    <rPh sb="0" eb="2">
      <t>ケイエイ</t>
    </rPh>
    <rPh sb="15" eb="17">
      <t>ブチョウ</t>
    </rPh>
    <rPh sb="18" eb="21">
      <t>ホンブチョウ</t>
    </rPh>
    <phoneticPr fontId="5"/>
  </si>
  <si>
    <t>張り出し定昇
上限年齢</t>
    <rPh sb="0" eb="1">
      <t>ハ</t>
    </rPh>
    <rPh sb="2" eb="3">
      <t>ダ</t>
    </rPh>
    <rPh sb="4" eb="6">
      <t>テイショウ</t>
    </rPh>
    <rPh sb="7" eb="9">
      <t>ジョウゲン</t>
    </rPh>
    <rPh sb="9" eb="11">
      <t>ネンレイ</t>
    </rPh>
    <phoneticPr fontId="5"/>
  </si>
  <si>
    <t>張り出し
習熟昇給額</t>
    <rPh sb="0" eb="1">
      <t>ハ</t>
    </rPh>
    <rPh sb="2" eb="3">
      <t>ダ</t>
    </rPh>
    <phoneticPr fontId="5"/>
  </si>
  <si>
    <t>張り出し率</t>
    <rPh sb="0" eb="1">
      <t>ハ</t>
    </rPh>
    <rPh sb="2" eb="3">
      <t>ダ</t>
    </rPh>
    <rPh sb="4" eb="5">
      <t>リツ</t>
    </rPh>
    <phoneticPr fontId="5"/>
  </si>
  <si>
    <t>上限金額
A＋B×C</t>
    <phoneticPr fontId="5"/>
  </si>
  <si>
    <t>モデル
年数</t>
    <rPh sb="4" eb="6">
      <t>ネンスウ</t>
    </rPh>
    <phoneticPr fontId="5"/>
  </si>
  <si>
    <t>モデル
年齢</t>
    <rPh sb="4" eb="6">
      <t>ネンレイ</t>
    </rPh>
    <phoneticPr fontId="5"/>
  </si>
  <si>
    <t>モデル
到達年齢（歳）</t>
    <rPh sb="9" eb="10">
      <t>サイ</t>
    </rPh>
    <phoneticPr fontId="5"/>
  </si>
  <si>
    <t>全て自動計算</t>
    <rPh sb="0" eb="1">
      <t>スベ</t>
    </rPh>
    <rPh sb="2" eb="4">
      <t>ジドウ</t>
    </rPh>
    <rPh sb="4" eb="6">
      <t>ケイサン</t>
    </rPh>
    <phoneticPr fontId="5"/>
  </si>
  <si>
    <t>X</t>
    <phoneticPr fontId="5"/>
  </si>
  <si>
    <t>－</t>
    <phoneticPr fontId="5"/>
  </si>
  <si>
    <t/>
  </si>
  <si>
    <t>モデル年数</t>
    <rPh sb="3" eb="5">
      <t>ネンスウ</t>
    </rPh>
    <phoneticPr fontId="5"/>
  </si>
  <si>
    <t>モデル年齢</t>
    <rPh sb="3" eb="5">
      <t>ネンレイ</t>
    </rPh>
    <phoneticPr fontId="5"/>
  </si>
  <si>
    <t>昇級昇給額</t>
    <rPh sb="0" eb="2">
      <t>ショウキュウ</t>
    </rPh>
    <rPh sb="2" eb="4">
      <t>ショウキュウ</t>
    </rPh>
    <rPh sb="4" eb="5">
      <t>ガク</t>
    </rPh>
    <phoneticPr fontId="5"/>
  </si>
  <si>
    <t>習熟昇給額</t>
    <phoneticPr fontId="5"/>
  </si>
  <si>
    <t>初号金額</t>
    <phoneticPr fontId="5"/>
  </si>
  <si>
    <t>１．制度フレーム設計シート</t>
    <rPh sb="2" eb="4">
      <t>セイド</t>
    </rPh>
    <rPh sb="8" eb="10">
      <t>セッケイ</t>
    </rPh>
    <phoneticPr fontId="5"/>
  </si>
  <si>
    <t>制度設計のフレームは、等級数を７（予備１）とし、各等級内に４～５のグレードを設けています。</t>
    <rPh sb="0" eb="2">
      <t>セイド</t>
    </rPh>
    <rPh sb="2" eb="4">
      <t>セッケイ</t>
    </rPh>
    <rPh sb="11" eb="13">
      <t>トウキュウ</t>
    </rPh>
    <rPh sb="13" eb="14">
      <t>スウ</t>
    </rPh>
    <rPh sb="17" eb="19">
      <t>ヨビ</t>
    </rPh>
    <rPh sb="24" eb="25">
      <t>カク</t>
    </rPh>
    <rPh sb="25" eb="27">
      <t>トウキュウ</t>
    </rPh>
    <rPh sb="27" eb="28">
      <t>ナイ</t>
    </rPh>
    <rPh sb="38" eb="39">
      <t>モウ</t>
    </rPh>
    <phoneticPr fontId="5"/>
  </si>
  <si>
    <t>　職務・職責、等々を自社に合わせて自由に変更して下さい。</t>
    <rPh sb="7" eb="9">
      <t>トウトウ</t>
    </rPh>
    <rPh sb="10" eb="12">
      <t>ジシャ</t>
    </rPh>
    <rPh sb="13" eb="14">
      <t>ア</t>
    </rPh>
    <rPh sb="17" eb="19">
      <t>ジユウ</t>
    </rPh>
    <rPh sb="20" eb="22">
      <t>ヘンコウ</t>
    </rPh>
    <rPh sb="24" eb="25">
      <t>クダ</t>
    </rPh>
    <phoneticPr fontId="5"/>
  </si>
  <si>
    <r>
      <t>3</t>
    </r>
    <r>
      <rPr>
        <sz val="11"/>
        <color indexed="10"/>
        <rFont val="ＭＳ Ｐゴシック"/>
        <family val="3"/>
        <charset val="128"/>
      </rPr>
      <t>.【必須】</t>
    </r>
    <r>
      <rPr>
        <sz val="11"/>
        <rFont val="ＭＳ Ｐゴシック"/>
        <family val="3"/>
        <charset val="128"/>
      </rPr>
      <t>設計する各グレードに該当するモデル経験年数を入力します。</t>
    </r>
    <rPh sb="3" eb="5">
      <t>ヒッス</t>
    </rPh>
    <rPh sb="6" eb="8">
      <t>セッケイ</t>
    </rPh>
    <rPh sb="10" eb="11">
      <t>カク</t>
    </rPh>
    <rPh sb="16" eb="18">
      <t>ガイトウ</t>
    </rPh>
    <rPh sb="23" eb="25">
      <t>ケイケン</t>
    </rPh>
    <rPh sb="25" eb="27">
      <t>ネンスウ</t>
    </rPh>
    <rPh sb="28" eb="30">
      <t>ニュウリョク</t>
    </rPh>
    <phoneticPr fontId="5"/>
  </si>
  <si>
    <t>　　上限年数：同じ職務グレード内で青天井でいつまでも昇給させることはできません。</t>
    <rPh sb="2" eb="4">
      <t>ジョウゲン</t>
    </rPh>
    <rPh sb="4" eb="6">
      <t>ネンスウ</t>
    </rPh>
    <rPh sb="7" eb="8">
      <t>オナ</t>
    </rPh>
    <rPh sb="9" eb="11">
      <t>ショクム</t>
    </rPh>
    <rPh sb="15" eb="16">
      <t>ナイ</t>
    </rPh>
    <rPh sb="17" eb="20">
      <t>アオテンジョウ</t>
    </rPh>
    <rPh sb="26" eb="28">
      <t>ショウキュウ</t>
    </rPh>
    <phoneticPr fontId="5"/>
  </si>
  <si>
    <t>　 そこで、昇給の上限となる年数を設定します。</t>
    <rPh sb="6" eb="8">
      <t>ショウキュウ</t>
    </rPh>
    <rPh sb="14" eb="16">
      <t>ネンスウ</t>
    </rPh>
    <rPh sb="17" eb="19">
      <t>セッテイ</t>
    </rPh>
    <phoneticPr fontId="5"/>
  </si>
  <si>
    <t>　　一定年数で上位グレードへの昇級や上位資格への昇格を行いますが、それが遅れたり</t>
    <rPh sb="2" eb="4">
      <t>イッテイ</t>
    </rPh>
    <rPh sb="4" eb="6">
      <t>ネンスウ</t>
    </rPh>
    <rPh sb="7" eb="9">
      <t>ジョウイ</t>
    </rPh>
    <rPh sb="15" eb="17">
      <t>ショウキュウ</t>
    </rPh>
    <rPh sb="18" eb="20">
      <t>ジョウイ</t>
    </rPh>
    <rPh sb="20" eb="22">
      <t>シカク</t>
    </rPh>
    <rPh sb="24" eb="26">
      <t>ショウカク</t>
    </rPh>
    <rPh sb="27" eb="28">
      <t>オコナ</t>
    </rPh>
    <rPh sb="36" eb="37">
      <t>オク</t>
    </rPh>
    <phoneticPr fontId="5"/>
  </si>
  <si>
    <t>　　ストップする者が出てきます。</t>
    <rPh sb="8" eb="9">
      <t>モノ</t>
    </rPh>
    <rPh sb="10" eb="11">
      <t>デ</t>
    </rPh>
    <phoneticPr fontId="5"/>
  </si>
  <si>
    <t>1.高校新卒初任給を入力します。</t>
    <rPh sb="2" eb="4">
      <t>コウコウ</t>
    </rPh>
    <rPh sb="4" eb="6">
      <t>シンソツ</t>
    </rPh>
    <rPh sb="6" eb="9">
      <t>ショニンキュウ</t>
    </rPh>
    <rPh sb="10" eb="12">
      <t>ニュウリョク</t>
    </rPh>
    <phoneticPr fontId="5"/>
  </si>
  <si>
    <t>必ずお読み下さい！</t>
    <rPh sb="0" eb="1">
      <t>カナラ</t>
    </rPh>
    <rPh sb="3" eb="4">
      <t>ヨ</t>
    </rPh>
    <rPh sb="5" eb="6">
      <t>クダ</t>
    </rPh>
    <phoneticPr fontId="5"/>
  </si>
  <si>
    <t>　　■ 職務・職責による資格等級の賃金テーブルを設計します。</t>
    <rPh sb="4" eb="6">
      <t>ショクム</t>
    </rPh>
    <rPh sb="7" eb="9">
      <t>ショクセキ</t>
    </rPh>
    <rPh sb="12" eb="14">
      <t>シカク</t>
    </rPh>
    <rPh sb="14" eb="16">
      <t>トウキュウ</t>
    </rPh>
    <rPh sb="17" eb="19">
      <t>チンギン</t>
    </rPh>
    <rPh sb="24" eb="26">
      <t>セッケイ</t>
    </rPh>
    <phoneticPr fontId="5"/>
  </si>
  <si>
    <t>　　■ 一般職群、総合職群、管理職群等、複線型人事の考え方で設計します。</t>
    <rPh sb="4" eb="6">
      <t>イッパン</t>
    </rPh>
    <rPh sb="6" eb="7">
      <t>ショク</t>
    </rPh>
    <rPh sb="7" eb="8">
      <t>グン</t>
    </rPh>
    <rPh sb="9" eb="11">
      <t>ソウゴウ</t>
    </rPh>
    <rPh sb="11" eb="12">
      <t>ショク</t>
    </rPh>
    <rPh sb="12" eb="13">
      <t>グン</t>
    </rPh>
    <rPh sb="14" eb="16">
      <t>カンリ</t>
    </rPh>
    <rPh sb="16" eb="17">
      <t>ショク</t>
    </rPh>
    <rPh sb="17" eb="18">
      <t>グン</t>
    </rPh>
    <rPh sb="18" eb="19">
      <t>トウ</t>
    </rPh>
    <rPh sb="20" eb="23">
      <t>フクセンガタ</t>
    </rPh>
    <rPh sb="23" eb="25">
      <t>ジンジ</t>
    </rPh>
    <rPh sb="26" eb="27">
      <t>カンガ</t>
    </rPh>
    <rPh sb="28" eb="29">
      <t>カタ</t>
    </rPh>
    <rPh sb="30" eb="32">
      <t>セッケイ</t>
    </rPh>
    <phoneticPr fontId="5"/>
  </si>
  <si>
    <t>　　■ 日本型人事の運用を考慮して、職務等級内に複数グレードの賃金テーブルを設計します。</t>
    <rPh sb="4" eb="6">
      <t>ニホン</t>
    </rPh>
    <rPh sb="6" eb="7">
      <t>ガタ</t>
    </rPh>
    <rPh sb="7" eb="9">
      <t>ジンジ</t>
    </rPh>
    <rPh sb="10" eb="12">
      <t>ウンヨウ</t>
    </rPh>
    <rPh sb="13" eb="15">
      <t>コウリョ</t>
    </rPh>
    <rPh sb="18" eb="20">
      <t>ショクム</t>
    </rPh>
    <rPh sb="20" eb="22">
      <t>トウキュウ</t>
    </rPh>
    <rPh sb="22" eb="23">
      <t>ナイ</t>
    </rPh>
    <rPh sb="24" eb="26">
      <t>フクスウ</t>
    </rPh>
    <rPh sb="31" eb="33">
      <t>チンギン</t>
    </rPh>
    <rPh sb="38" eb="40">
      <t>セッケイ</t>
    </rPh>
    <phoneticPr fontId="5"/>
  </si>
  <si>
    <t>この範囲で、等級数およびグレード数の設計ができます（設計変更により更に増加できます）。</t>
    <rPh sb="2" eb="4">
      <t>ハンイ</t>
    </rPh>
    <rPh sb="6" eb="8">
      <t>トウキュウ</t>
    </rPh>
    <rPh sb="8" eb="9">
      <t>スウ</t>
    </rPh>
    <rPh sb="16" eb="17">
      <t>カズ</t>
    </rPh>
    <rPh sb="18" eb="20">
      <t>セッケイ</t>
    </rPh>
    <rPh sb="26" eb="28">
      <t>セッケイ</t>
    </rPh>
    <rPh sb="28" eb="30">
      <t>ヘンコウ</t>
    </rPh>
    <rPh sb="33" eb="34">
      <t>サラ</t>
    </rPh>
    <rPh sb="35" eb="37">
      <t>ゾウカ</t>
    </rPh>
    <phoneticPr fontId="5"/>
  </si>
  <si>
    <t>　　　　全体の設計ができます。</t>
    <rPh sb="7" eb="9">
      <t>セッケイ</t>
    </rPh>
    <phoneticPr fontId="5"/>
  </si>
  <si>
    <t>　　その他、シートに記載している入力時の注意事項を参照して下さい。</t>
    <rPh sb="4" eb="5">
      <t>ホカ</t>
    </rPh>
    <rPh sb="10" eb="12">
      <t>キサイ</t>
    </rPh>
    <rPh sb="16" eb="18">
      <t>ニュウリョク</t>
    </rPh>
    <rPh sb="18" eb="19">
      <t>ジ</t>
    </rPh>
    <rPh sb="20" eb="22">
      <t>チュウイ</t>
    </rPh>
    <rPh sb="22" eb="24">
      <t>ジコウ</t>
    </rPh>
    <rPh sb="25" eb="27">
      <t>サンショウ</t>
    </rPh>
    <rPh sb="29" eb="30">
      <t>クダ</t>
    </rPh>
    <phoneticPr fontId="5"/>
  </si>
  <si>
    <t>ここで、等級およびグレード別の賃金テーブルを設計します。</t>
    <rPh sb="4" eb="6">
      <t>トウキュウ</t>
    </rPh>
    <rPh sb="13" eb="14">
      <t>ベツ</t>
    </rPh>
    <rPh sb="15" eb="17">
      <t>チンギン</t>
    </rPh>
    <rPh sb="22" eb="24">
      <t>セッケイ</t>
    </rPh>
    <phoneticPr fontId="5"/>
  </si>
  <si>
    <t>自社の現状と同業他社および地域等の給与水準を参考に、シミュレーションをしながら設計します。</t>
    <rPh sb="0" eb="2">
      <t>ジシャ</t>
    </rPh>
    <rPh sb="3" eb="5">
      <t>ゲンジョウ</t>
    </rPh>
    <rPh sb="6" eb="8">
      <t>ドウギョウ</t>
    </rPh>
    <rPh sb="8" eb="10">
      <t>タシャ</t>
    </rPh>
    <rPh sb="13" eb="15">
      <t>チイキ</t>
    </rPh>
    <rPh sb="15" eb="16">
      <t>トウ</t>
    </rPh>
    <rPh sb="17" eb="19">
      <t>キュウヨ</t>
    </rPh>
    <rPh sb="19" eb="21">
      <t>スイジュン</t>
    </rPh>
    <rPh sb="22" eb="24">
      <t>サンコウ</t>
    </rPh>
    <rPh sb="39" eb="41">
      <t>セッケイ</t>
    </rPh>
    <phoneticPr fontId="5"/>
  </si>
  <si>
    <t>　　なります（当初設計の習熟昇給額に対する支給率）。</t>
    <rPh sb="7" eb="9">
      <t>トウショ</t>
    </rPh>
    <rPh sb="9" eb="11">
      <t>セッケイ</t>
    </rPh>
    <rPh sb="12" eb="14">
      <t>シュウジュク</t>
    </rPh>
    <rPh sb="14" eb="16">
      <t>ショウキュウ</t>
    </rPh>
    <rPh sb="16" eb="17">
      <t>ガク</t>
    </rPh>
    <rPh sb="18" eb="19">
      <t>タイ</t>
    </rPh>
    <rPh sb="21" eb="24">
      <t>シキュウリツ</t>
    </rPh>
    <phoneticPr fontId="5"/>
  </si>
  <si>
    <t>【人事制度運用のイメージ】</t>
    <rPh sb="1" eb="3">
      <t>ジンジ</t>
    </rPh>
    <rPh sb="3" eb="5">
      <t>セイド</t>
    </rPh>
    <rPh sb="5" eb="7">
      <t>ウンヨウ</t>
    </rPh>
    <phoneticPr fontId="5"/>
  </si>
  <si>
    <t>【職務・職責給の運用イメージ】</t>
    <rPh sb="1" eb="3">
      <t>ショクム</t>
    </rPh>
    <rPh sb="4" eb="6">
      <t>ショクセキ</t>
    </rPh>
    <rPh sb="6" eb="7">
      <t>キュウ</t>
    </rPh>
    <rPh sb="8" eb="10">
      <t>ウンヨウ</t>
    </rPh>
    <phoneticPr fontId="5"/>
  </si>
  <si>
    <t>最低生計費</t>
    <rPh sb="0" eb="2">
      <t>サイテイ</t>
    </rPh>
    <rPh sb="2" eb="5">
      <t>セイケイヒ</t>
    </rPh>
    <phoneticPr fontId="5"/>
  </si>
  <si>
    <t>張り出し年数</t>
    <phoneticPr fontId="5"/>
  </si>
  <si>
    <t>上限年数</t>
    <phoneticPr fontId="5"/>
  </si>
  <si>
    <t>　　　　習熟昇給の上限年数の設定もモチベーションを高めるために効果があります。</t>
    <rPh sb="4" eb="6">
      <t>シュウジュク</t>
    </rPh>
    <rPh sb="6" eb="8">
      <t>ショウキュウ</t>
    </rPh>
    <rPh sb="9" eb="11">
      <t>ジョウゲン</t>
    </rPh>
    <rPh sb="11" eb="13">
      <t>ネンスウ</t>
    </rPh>
    <rPh sb="14" eb="16">
      <t>セッテイ</t>
    </rPh>
    <rPh sb="25" eb="26">
      <t>タカ</t>
    </rPh>
    <rPh sb="31" eb="33">
      <t>コウカ</t>
    </rPh>
    <phoneticPr fontId="5"/>
  </si>
  <si>
    <t>　　　　同じ職務グレード内の習熟昇給額には差を付けず、同じ昇給（定昇）額で設計します。</t>
    <rPh sb="4" eb="5">
      <t>ドウ</t>
    </rPh>
    <rPh sb="6" eb="8">
      <t>ショクム</t>
    </rPh>
    <rPh sb="12" eb="13">
      <t>ナイ</t>
    </rPh>
    <rPh sb="14" eb="16">
      <t>シュウジュク</t>
    </rPh>
    <rPh sb="16" eb="18">
      <t>ショウキュウ</t>
    </rPh>
    <rPh sb="18" eb="19">
      <t>ガク</t>
    </rPh>
    <rPh sb="21" eb="22">
      <t>サ</t>
    </rPh>
    <rPh sb="23" eb="24">
      <t>ツ</t>
    </rPh>
    <rPh sb="27" eb="28">
      <t>オナ</t>
    </rPh>
    <rPh sb="29" eb="31">
      <t>ショウキュウ</t>
    </rPh>
    <rPh sb="32" eb="34">
      <t>テイショウ</t>
    </rPh>
    <rPh sb="35" eb="36">
      <t>ガク</t>
    </rPh>
    <rPh sb="37" eb="39">
      <t>セッケイ</t>
    </rPh>
    <phoneticPr fontId="5"/>
  </si>
  <si>
    <t>　　　　もちろん、自社の考え方に沿った、習熟昇給額、グレード昇級昇格額、昇格昇給額、等で</t>
    <rPh sb="9" eb="11">
      <t>ジシャ</t>
    </rPh>
    <rPh sb="12" eb="13">
      <t>カンガ</t>
    </rPh>
    <rPh sb="14" eb="15">
      <t>カタ</t>
    </rPh>
    <rPh sb="16" eb="17">
      <t>ソ</t>
    </rPh>
    <rPh sb="20" eb="22">
      <t>シュウジュク</t>
    </rPh>
    <rPh sb="22" eb="24">
      <t>ショウキュウ</t>
    </rPh>
    <rPh sb="24" eb="25">
      <t>ガク</t>
    </rPh>
    <rPh sb="30" eb="32">
      <t>ショウキュウ</t>
    </rPh>
    <rPh sb="32" eb="34">
      <t>ショウカク</t>
    </rPh>
    <rPh sb="34" eb="35">
      <t>ガク</t>
    </rPh>
    <rPh sb="36" eb="38">
      <t>ショウカク</t>
    </rPh>
    <rPh sb="38" eb="40">
      <t>ショウキュウ</t>
    </rPh>
    <rPh sb="40" eb="41">
      <t>ガク</t>
    </rPh>
    <rPh sb="42" eb="43">
      <t>トウ</t>
    </rPh>
    <phoneticPr fontId="5"/>
  </si>
  <si>
    <t>　　　　します。</t>
    <phoneticPr fontId="5"/>
  </si>
  <si>
    <r>
      <t>　</t>
    </r>
    <r>
      <rPr>
        <sz val="11"/>
        <color indexed="10"/>
        <rFont val="ＭＳ Ｐゴシック"/>
        <family val="3"/>
        <charset val="128"/>
      </rPr>
      <t>【注】</t>
    </r>
    <r>
      <rPr>
        <sz val="11"/>
        <color indexed="12"/>
        <rFont val="ＭＳ Ｐゴシック"/>
        <family val="3"/>
        <charset val="128"/>
      </rPr>
      <t>人事考課は、上位グレードへの昇級、或いは上位等級への昇格のスピードと賞与に反映</t>
    </r>
    <rPh sb="2" eb="3">
      <t>チュウ</t>
    </rPh>
    <rPh sb="4" eb="6">
      <t>ジンジ</t>
    </rPh>
    <rPh sb="6" eb="8">
      <t>コウカ</t>
    </rPh>
    <rPh sb="10" eb="12">
      <t>ジョウイ</t>
    </rPh>
    <rPh sb="18" eb="20">
      <t>ショウキュウ</t>
    </rPh>
    <rPh sb="21" eb="22">
      <t>アル</t>
    </rPh>
    <rPh sb="24" eb="26">
      <t>ジョウイ</t>
    </rPh>
    <rPh sb="26" eb="28">
      <t>トウキュウ</t>
    </rPh>
    <rPh sb="30" eb="32">
      <t>ショウカク</t>
    </rPh>
    <rPh sb="38" eb="40">
      <t>ショウヨ</t>
    </rPh>
    <rPh sb="41" eb="43">
      <t>ハンエイ</t>
    </rPh>
    <phoneticPr fontId="5"/>
  </si>
  <si>
    <t>　　　　設計できます。</t>
    <phoneticPr fontId="5"/>
  </si>
  <si>
    <t>職務・職責給体系設計ソフト</t>
    <rPh sb="0" eb="2">
      <t>ショクム</t>
    </rPh>
    <rPh sb="3" eb="5">
      <t>ショクセキ</t>
    </rPh>
    <rPh sb="5" eb="6">
      <t>キュウ</t>
    </rPh>
    <rPh sb="6" eb="8">
      <t>タイケイ</t>
    </rPh>
    <rPh sb="8" eb="10">
      <t>セッケイ</t>
    </rPh>
    <phoneticPr fontId="5"/>
  </si>
  <si>
    <t>　　■ 基本給テーブルは、職務（職責）給だけで設計します。</t>
    <rPh sb="4" eb="7">
      <t>キホンキュウ</t>
    </rPh>
    <rPh sb="13" eb="15">
      <t>ショクム</t>
    </rPh>
    <rPh sb="16" eb="18">
      <t>ショクセキ</t>
    </rPh>
    <rPh sb="19" eb="20">
      <t>キュウ</t>
    </rPh>
    <rPh sb="23" eb="25">
      <t>セッケイ</t>
    </rPh>
    <phoneticPr fontId="5"/>
  </si>
  <si>
    <t>　　■ 職群・職務・職責等の人事コースにより、賃金テーブルと昇給幅が決まります。</t>
    <rPh sb="4" eb="5">
      <t>ショク</t>
    </rPh>
    <rPh sb="5" eb="6">
      <t>グン</t>
    </rPh>
    <rPh sb="7" eb="9">
      <t>ショクム</t>
    </rPh>
    <rPh sb="10" eb="12">
      <t>ショクセキ</t>
    </rPh>
    <rPh sb="12" eb="13">
      <t>トウ</t>
    </rPh>
    <rPh sb="14" eb="16">
      <t>ジンジ</t>
    </rPh>
    <rPh sb="23" eb="25">
      <t>チンギン</t>
    </rPh>
    <rPh sb="30" eb="32">
      <t>ショウキュウ</t>
    </rPh>
    <rPh sb="32" eb="33">
      <t>ハバ</t>
    </rPh>
    <rPh sb="34" eb="35">
      <t>キ</t>
    </rPh>
    <phoneticPr fontId="5"/>
  </si>
  <si>
    <t>2.一般職群、総合職群、管理職群の呼称、該当するそれぞれの資格等級の該当範囲、</t>
    <rPh sb="2" eb="4">
      <t>イッパン</t>
    </rPh>
    <rPh sb="4" eb="5">
      <t>ショク</t>
    </rPh>
    <rPh sb="5" eb="6">
      <t>グン</t>
    </rPh>
    <rPh sb="7" eb="9">
      <t>ソウゴウ</t>
    </rPh>
    <rPh sb="9" eb="10">
      <t>ショク</t>
    </rPh>
    <rPh sb="10" eb="11">
      <t>グン</t>
    </rPh>
    <rPh sb="12" eb="14">
      <t>カンリ</t>
    </rPh>
    <rPh sb="14" eb="15">
      <t>ショク</t>
    </rPh>
    <rPh sb="15" eb="16">
      <t>グン</t>
    </rPh>
    <rPh sb="17" eb="19">
      <t>コショウ</t>
    </rPh>
    <rPh sb="20" eb="22">
      <t>ガイトウ</t>
    </rPh>
    <rPh sb="29" eb="31">
      <t>シカク</t>
    </rPh>
    <rPh sb="31" eb="33">
      <t>トウキュウ</t>
    </rPh>
    <rPh sb="34" eb="36">
      <t>ガイトウ</t>
    </rPh>
    <rPh sb="36" eb="38">
      <t>ハンイ</t>
    </rPh>
    <phoneticPr fontId="5"/>
  </si>
  <si>
    <t>　　　　当初の設計事例では、習熟昇給額を抑え、グレード昇級時の昇給額に多く配分しています。</t>
    <rPh sb="4" eb="6">
      <t>トウショ</t>
    </rPh>
    <rPh sb="7" eb="9">
      <t>セッケイ</t>
    </rPh>
    <rPh sb="9" eb="11">
      <t>ジレイ</t>
    </rPh>
    <rPh sb="14" eb="16">
      <t>シュウジュク</t>
    </rPh>
    <rPh sb="16" eb="18">
      <t>ショウキュウ</t>
    </rPh>
    <rPh sb="18" eb="19">
      <t>ガク</t>
    </rPh>
    <rPh sb="20" eb="21">
      <t>オサ</t>
    </rPh>
    <rPh sb="27" eb="29">
      <t>ショウキュウ</t>
    </rPh>
    <rPh sb="29" eb="30">
      <t>ジ</t>
    </rPh>
    <rPh sb="31" eb="33">
      <t>ショウキュウ</t>
    </rPh>
    <rPh sb="33" eb="34">
      <t>ガク</t>
    </rPh>
    <rPh sb="35" eb="36">
      <t>オオ</t>
    </rPh>
    <rPh sb="37" eb="39">
      <t>ハイブン</t>
    </rPh>
    <phoneticPr fontId="5"/>
  </si>
  <si>
    <t>　　　　技能習得意欲の喚起と上位職務への昇級・昇格への動機付け意図があります。</t>
    <rPh sb="4" eb="6">
      <t>ギノウ</t>
    </rPh>
    <rPh sb="6" eb="8">
      <t>シュウトク</t>
    </rPh>
    <rPh sb="8" eb="10">
      <t>イヨク</t>
    </rPh>
    <rPh sb="11" eb="13">
      <t>カンキ</t>
    </rPh>
    <rPh sb="14" eb="16">
      <t>ジョウイ</t>
    </rPh>
    <rPh sb="16" eb="18">
      <t>ショクム</t>
    </rPh>
    <rPh sb="20" eb="22">
      <t>ショウキュウ</t>
    </rPh>
    <rPh sb="23" eb="25">
      <t>ショウカク</t>
    </rPh>
    <rPh sb="27" eb="30">
      <t>ドウキヅ</t>
    </rPh>
    <rPh sb="31" eb="33">
      <t>イト</t>
    </rPh>
    <phoneticPr fontId="5"/>
  </si>
  <si>
    <t>　このことを同意の上、利用者の責任でご使用下さい。</t>
    <rPh sb="6" eb="8">
      <t>ドウイ</t>
    </rPh>
    <rPh sb="9" eb="10">
      <t>ウエ</t>
    </rPh>
    <rPh sb="11" eb="14">
      <t>リヨウシャ</t>
    </rPh>
    <rPh sb="15" eb="17">
      <t>セキニン</t>
    </rPh>
    <rPh sb="19" eb="21">
      <t>シヨウ</t>
    </rPh>
    <rPh sb="21" eb="22">
      <t>クダ</t>
    </rPh>
    <phoneticPr fontId="5"/>
  </si>
  <si>
    <t>　 設計が張り出し昇給で、その昇給の上限となる年齢を設定します。</t>
    <rPh sb="2" eb="4">
      <t>セッケイ</t>
    </rPh>
    <rPh sb="5" eb="6">
      <t>ハ</t>
    </rPh>
    <rPh sb="7" eb="8">
      <t>ダ</t>
    </rPh>
    <rPh sb="9" eb="11">
      <t>ショウキュウ</t>
    </rPh>
    <rPh sb="15" eb="17">
      <t>ショウキュウ</t>
    </rPh>
    <rPh sb="18" eb="20">
      <t>ジョウゲン</t>
    </rPh>
    <rPh sb="23" eb="25">
      <t>ネンレイ</t>
    </rPh>
    <rPh sb="26" eb="28">
      <t>セッテイ</t>
    </rPh>
    <phoneticPr fontId="5"/>
  </si>
  <si>
    <t>諸手当</t>
    <rPh sb="0" eb="3">
      <t>ショテアテ</t>
    </rPh>
    <phoneticPr fontId="5"/>
  </si>
  <si>
    <t>・皆勤手当</t>
    <rPh sb="1" eb="3">
      <t>カイキン</t>
    </rPh>
    <rPh sb="3" eb="5">
      <t>テア</t>
    </rPh>
    <phoneticPr fontId="5"/>
  </si>
  <si>
    <t>・皆勤・家族・役職・技能技術手当等</t>
    <rPh sb="1" eb="3">
      <t>カイキン</t>
    </rPh>
    <rPh sb="4" eb="6">
      <t>カゾク</t>
    </rPh>
    <rPh sb="7" eb="9">
      <t>ヤクショク</t>
    </rPh>
    <rPh sb="10" eb="12">
      <t>ギノウ</t>
    </rPh>
    <rPh sb="12" eb="14">
      <t>ギジュツ</t>
    </rPh>
    <rPh sb="14" eb="16">
      <t>テアテ</t>
    </rPh>
    <rPh sb="16" eb="17">
      <t>トウ</t>
    </rPh>
    <phoneticPr fontId="5"/>
  </si>
  <si>
    <t>大卒初任給</t>
    <rPh sb="0" eb="2">
      <t>ダイソツ</t>
    </rPh>
    <rPh sb="2" eb="5">
      <t>ショニンキュウ</t>
    </rPh>
    <phoneticPr fontId="5"/>
  </si>
  <si>
    <t>昇格昇給</t>
    <rPh sb="0" eb="2">
      <t>ショウカク</t>
    </rPh>
    <rPh sb="2" eb="4">
      <t>ショウキュウ</t>
    </rPh>
    <phoneticPr fontId="5"/>
  </si>
  <si>
    <t>昇級昇給</t>
    <rPh sb="0" eb="2">
      <t>ショウキュウ</t>
    </rPh>
    <rPh sb="2" eb="4">
      <t>ショウキュウ</t>
    </rPh>
    <phoneticPr fontId="5"/>
  </si>
  <si>
    <t>習熟昇給</t>
    <rPh sb="0" eb="2">
      <t>シュウジュク</t>
    </rPh>
    <rPh sb="2" eb="4">
      <t>ショウキュウ</t>
    </rPh>
    <phoneticPr fontId="5"/>
  </si>
  <si>
    <t>設計予算
（検証）</t>
    <rPh sb="0" eb="2">
      <t>セッケイ</t>
    </rPh>
    <rPh sb="2" eb="4">
      <t>ヨサン</t>
    </rPh>
    <rPh sb="6" eb="8">
      <t>ケンショウ</t>
    </rPh>
    <phoneticPr fontId="5"/>
  </si>
  <si>
    <t>張り出し昇給額</t>
    <rPh sb="0" eb="1">
      <t>ハ</t>
    </rPh>
    <rPh sb="2" eb="3">
      <t>ダ</t>
    </rPh>
    <rPh sb="4" eb="6">
      <t>ショウキュウ</t>
    </rPh>
    <rPh sb="6" eb="7">
      <t>ガク</t>
    </rPh>
    <phoneticPr fontId="5"/>
  </si>
  <si>
    <t>※適用年数</t>
    <rPh sb="1" eb="3">
      <t>テキヨウ</t>
    </rPh>
    <rPh sb="3" eb="5">
      <t>ネンスウ</t>
    </rPh>
    <phoneticPr fontId="5"/>
  </si>
  <si>
    <t>１年あたり配分状況</t>
    <rPh sb="1" eb="2">
      <t>ネン</t>
    </rPh>
    <rPh sb="5" eb="7">
      <t>ハイブン</t>
    </rPh>
    <rPh sb="7" eb="9">
      <t>ジョウキョウ</t>
    </rPh>
    <phoneticPr fontId="5"/>
  </si>
  <si>
    <t>班長・主任</t>
    <rPh sb="0" eb="2">
      <t>ハンチョウ</t>
    </rPh>
    <rPh sb="3" eb="5">
      <t>シュニン</t>
    </rPh>
    <phoneticPr fontId="5"/>
  </si>
  <si>
    <t>リーダー・係長</t>
    <rPh sb="5" eb="7">
      <t>カカリチョウ</t>
    </rPh>
    <phoneticPr fontId="5"/>
  </si>
  <si>
    <t>高卒初任給</t>
    <rPh sb="0" eb="2">
      <t>コウソツ</t>
    </rPh>
    <rPh sb="2" eb="5">
      <t>ショニンキュウ</t>
    </rPh>
    <phoneticPr fontId="5"/>
  </si>
  <si>
    <t>標準経験年数</t>
    <rPh sb="0" eb="2">
      <t>ヒョウジュン</t>
    </rPh>
    <rPh sb="2" eb="4">
      <t>ケイケン</t>
    </rPh>
    <rPh sb="4" eb="6">
      <t>ネンスウ</t>
    </rPh>
    <phoneticPr fontId="5"/>
  </si>
  <si>
    <t>モデル基本給</t>
    <rPh sb="3" eb="6">
      <t>キホンキュウ</t>
    </rPh>
    <phoneticPr fontId="5"/>
  </si>
  <si>
    <t>モデル職位
（参照項目）</t>
    <rPh sb="3" eb="5">
      <t>ショクイ</t>
    </rPh>
    <rPh sb="7" eb="9">
      <t>サンショウ</t>
    </rPh>
    <rPh sb="9" eb="11">
      <t>コウモク</t>
    </rPh>
    <phoneticPr fontId="5"/>
  </si>
  <si>
    <t>モデル給与
（参照数値）</t>
    <rPh sb="3" eb="5">
      <t>キュウヨ</t>
    </rPh>
    <rPh sb="7" eb="9">
      <t>サンショウ</t>
    </rPh>
    <rPh sb="9" eb="11">
      <t>スウチ</t>
    </rPh>
    <phoneticPr fontId="5"/>
  </si>
  <si>
    <t>部長（経営管理業務）</t>
    <rPh sb="0" eb="2">
      <t>ブチョウ</t>
    </rPh>
    <rPh sb="3" eb="5">
      <t>ケイエイ</t>
    </rPh>
    <rPh sb="5" eb="7">
      <t>カンリ</t>
    </rPh>
    <rPh sb="7" eb="9">
      <t>ギョウム</t>
    </rPh>
    <phoneticPr fontId="5"/>
  </si>
  <si>
    <t>課長（管理業務）</t>
    <rPh sb="0" eb="2">
      <t>カチョウ</t>
    </rPh>
    <rPh sb="3" eb="5">
      <t>カンリ</t>
    </rPh>
    <rPh sb="5" eb="7">
      <t>ギョウム</t>
    </rPh>
    <phoneticPr fontId="5"/>
  </si>
  <si>
    <t>■最高位資格時の昇級昇給・習熟昇給の
　増減率の設定</t>
    <rPh sb="1" eb="4">
      <t>サイコウイ</t>
    </rPh>
    <rPh sb="4" eb="6">
      <t>シカク</t>
    </rPh>
    <rPh sb="6" eb="7">
      <t>ジ</t>
    </rPh>
    <rPh sb="8" eb="10">
      <t>ショウキュウ</t>
    </rPh>
    <rPh sb="10" eb="12">
      <t>ショウキュウ</t>
    </rPh>
    <rPh sb="13" eb="17">
      <t>シュウジュクショウキュウ</t>
    </rPh>
    <rPh sb="20" eb="22">
      <t>ゾウゲン</t>
    </rPh>
    <rPh sb="22" eb="23">
      <t>リツ</t>
    </rPh>
    <rPh sb="24" eb="26">
      <t>セッテイ</t>
    </rPh>
    <phoneticPr fontId="5"/>
  </si>
  <si>
    <t>※最高位資格時…下記「注２」参照</t>
    <rPh sb="1" eb="4">
      <t>サイコウイ</t>
    </rPh>
    <rPh sb="4" eb="6">
      <t>シカク</t>
    </rPh>
    <rPh sb="6" eb="7">
      <t>ジ</t>
    </rPh>
    <rPh sb="8" eb="10">
      <t>カキ</t>
    </rPh>
    <rPh sb="11" eb="12">
      <t>チュウ</t>
    </rPh>
    <rPh sb="14" eb="16">
      <t>サンショウ</t>
    </rPh>
    <phoneticPr fontId="5"/>
  </si>
  <si>
    <r>
      <t>職務（職責）資格</t>
    </r>
    <r>
      <rPr>
        <sz val="10"/>
        <color rgb="FFFF0000"/>
        <rFont val="ＭＳ ゴシック"/>
        <family val="3"/>
        <charset val="128"/>
      </rPr>
      <t>（必須）</t>
    </r>
    <rPh sb="0" eb="2">
      <t>ショクム</t>
    </rPh>
    <rPh sb="3" eb="5">
      <t>ショクセキ</t>
    </rPh>
    <rPh sb="6" eb="8">
      <t>シカク</t>
    </rPh>
    <rPh sb="9" eb="11">
      <t>ヒッス</t>
    </rPh>
    <phoneticPr fontId="5"/>
  </si>
  <si>
    <r>
      <t>モデル経験年数（年）</t>
    </r>
    <r>
      <rPr>
        <sz val="10"/>
        <color rgb="FFFF0000"/>
        <rFont val="ＭＳ ゴシック"/>
        <family val="3"/>
        <charset val="128"/>
      </rPr>
      <t>（必須）</t>
    </r>
    <rPh sb="8" eb="9">
      <t>ネン</t>
    </rPh>
    <rPh sb="11" eb="13">
      <t>ヒッス</t>
    </rPh>
    <phoneticPr fontId="5"/>
  </si>
  <si>
    <t>(1) 職務（職責）資格制度のフレーム設計</t>
    <rPh sb="4" eb="6">
      <t>ショクム</t>
    </rPh>
    <rPh sb="7" eb="9">
      <t>ショクセキ</t>
    </rPh>
    <rPh sb="10" eb="12">
      <t>シカク</t>
    </rPh>
    <rPh sb="12" eb="14">
      <t>セイド</t>
    </rPh>
    <rPh sb="19" eb="21">
      <t>セッケイ</t>
    </rPh>
    <phoneticPr fontId="5"/>
  </si>
  <si>
    <r>
      <t>※</t>
    </r>
    <r>
      <rPr>
        <b/>
        <sz val="10"/>
        <color rgb="FFFF0000"/>
        <rFont val="ＭＳ ゴシック"/>
        <family val="3"/>
        <charset val="128"/>
      </rPr>
      <t>↑</t>
    </r>
    <r>
      <rPr>
        <sz val="10"/>
        <color theme="1"/>
        <rFont val="ＭＳ ゴシック"/>
        <family val="3"/>
        <charset val="128"/>
      </rPr>
      <t>昇格昇給は昇格時に反映します。</t>
    </r>
    <rPh sb="2" eb="4">
      <t>ショウカク</t>
    </rPh>
    <rPh sb="4" eb="6">
      <t>ショウキュウ</t>
    </rPh>
    <rPh sb="7" eb="10">
      <t>ショウカクジ</t>
    </rPh>
    <rPh sb="11" eb="13">
      <t>ハンエイ</t>
    </rPh>
    <phoneticPr fontId="5"/>
  </si>
  <si>
    <t>＜参照＞</t>
    <rPh sb="1" eb="3">
      <t>サンショウ</t>
    </rPh>
    <phoneticPr fontId="5"/>
  </si>
  <si>
    <t>３.サラリースケール</t>
    <phoneticPr fontId="5"/>
  </si>
  <si>
    <t>２.モデル職務給の設計画面</t>
    <rPh sb="5" eb="8">
      <t>ショクムキュウ</t>
    </rPh>
    <rPh sb="9" eb="11">
      <t>セッケイ</t>
    </rPh>
    <rPh sb="11" eb="13">
      <t>ガメン</t>
    </rPh>
    <phoneticPr fontId="5"/>
  </si>
  <si>
    <t>1.制度のフレーム設計画面</t>
    <rPh sb="2" eb="4">
      <t>セイド</t>
    </rPh>
    <rPh sb="9" eb="11">
      <t>セッケイ</t>
    </rPh>
    <rPh sb="11" eb="13">
      <t>ガメン</t>
    </rPh>
    <phoneticPr fontId="5"/>
  </si>
  <si>
    <t>(1) モデル職位別のモデル給与の設計</t>
    <rPh sb="7" eb="9">
      <t>ショクイ</t>
    </rPh>
    <rPh sb="9" eb="10">
      <t>ベツ</t>
    </rPh>
    <rPh sb="14" eb="16">
      <t>キュウヨ</t>
    </rPh>
    <rPh sb="17" eb="19">
      <t>セッケイ</t>
    </rPh>
    <phoneticPr fontId="5"/>
  </si>
  <si>
    <t>(2) モデル職位別の昇給配分及び昇給上限年数等の設計</t>
    <rPh sb="7" eb="9">
      <t>ショクイ</t>
    </rPh>
    <rPh sb="9" eb="10">
      <t>ベツ</t>
    </rPh>
    <rPh sb="11" eb="13">
      <t>ショウキュウ</t>
    </rPh>
    <rPh sb="13" eb="15">
      <t>ハイブン</t>
    </rPh>
    <rPh sb="15" eb="16">
      <t>オヨ</t>
    </rPh>
    <rPh sb="17" eb="19">
      <t>ショウキュウ</t>
    </rPh>
    <rPh sb="19" eb="21">
      <t>ジョウゲン</t>
    </rPh>
    <rPh sb="21" eb="23">
      <t>ネンスウ</t>
    </rPh>
    <rPh sb="23" eb="24">
      <t>トウ</t>
    </rPh>
    <rPh sb="25" eb="27">
      <t>セッケイ</t>
    </rPh>
    <phoneticPr fontId="5"/>
  </si>
  <si>
    <r>
      <t>定昇
上限</t>
    </r>
    <r>
      <rPr>
        <b/>
        <sz val="10"/>
        <rFont val="ＭＳ Ｐゴシック"/>
        <family val="3"/>
        <charset val="128"/>
      </rPr>
      <t>年数</t>
    </r>
    <rPh sb="0" eb="2">
      <t>テイショウ</t>
    </rPh>
    <rPh sb="3" eb="5">
      <t>ジョウゲン</t>
    </rPh>
    <rPh sb="5" eb="7">
      <t>ネンスウ</t>
    </rPh>
    <phoneticPr fontId="5"/>
  </si>
  <si>
    <r>
      <t>張り出し定昇
上限</t>
    </r>
    <r>
      <rPr>
        <b/>
        <sz val="10"/>
        <rFont val="ＭＳ Ｐゴシック"/>
        <family val="3"/>
        <charset val="128"/>
      </rPr>
      <t>年齢</t>
    </r>
    <rPh sb="0" eb="1">
      <t>ハ</t>
    </rPh>
    <rPh sb="2" eb="3">
      <t>ダ</t>
    </rPh>
    <rPh sb="4" eb="6">
      <t>テイショウ</t>
    </rPh>
    <rPh sb="7" eb="9">
      <t>ジョウゲン</t>
    </rPh>
    <rPh sb="9" eb="11">
      <t>ネンレイ</t>
    </rPh>
    <phoneticPr fontId="5"/>
  </si>
  <si>
    <t>４.職務給賃金表</t>
    <rPh sb="2" eb="5">
      <t>ショクムキュウ</t>
    </rPh>
    <rPh sb="5" eb="7">
      <t>チンギン</t>
    </rPh>
    <rPh sb="7" eb="8">
      <t>ヒョウ</t>
    </rPh>
    <phoneticPr fontId="5"/>
  </si>
  <si>
    <t>５.グラフデータ</t>
    <phoneticPr fontId="5"/>
  </si>
  <si>
    <t xml:space="preserve"> ※グラフへのリンクなし
（メニューバーから表示してください）</t>
    <phoneticPr fontId="5"/>
  </si>
  <si>
    <t>メニュー一覧</t>
    <rPh sb="4" eb="6">
      <t>イチラン</t>
    </rPh>
    <phoneticPr fontId="5"/>
  </si>
  <si>
    <t>クリックして各シートにジャンプ</t>
    <rPh sb="6" eb="7">
      <t>カク</t>
    </rPh>
    <phoneticPr fontId="5"/>
  </si>
  <si>
    <t>２．モデル職務給の設計シート</t>
    <rPh sb="5" eb="8">
      <t>ショクムキュウ</t>
    </rPh>
    <rPh sb="9" eb="11">
      <t>セッケイ</t>
    </rPh>
    <phoneticPr fontId="5"/>
  </si>
  <si>
    <t>３．サラリースケールシート</t>
    <phoneticPr fontId="5"/>
  </si>
  <si>
    <t>「1.制度フレーム設計」と「2.モデル職務給の設計」のシートを受けて、自動で作成されます。</t>
    <rPh sb="3" eb="5">
      <t>セイド</t>
    </rPh>
    <rPh sb="9" eb="11">
      <t>セッケイ</t>
    </rPh>
    <rPh sb="19" eb="22">
      <t>ショクムキュウ</t>
    </rPh>
    <rPh sb="23" eb="25">
      <t>セッケイ</t>
    </rPh>
    <rPh sb="31" eb="32">
      <t>ウ</t>
    </rPh>
    <rPh sb="35" eb="37">
      <t>ジドウ</t>
    </rPh>
    <rPh sb="38" eb="40">
      <t>サクセイ</t>
    </rPh>
    <phoneticPr fontId="5"/>
  </si>
  <si>
    <t>４．職務給賃金表のシート</t>
    <rPh sb="2" eb="5">
      <t>ショクムキュウ</t>
    </rPh>
    <rPh sb="5" eb="7">
      <t>チンギン</t>
    </rPh>
    <rPh sb="7" eb="8">
      <t>ヒョウ</t>
    </rPh>
    <phoneticPr fontId="5"/>
  </si>
  <si>
    <t>５．グラフデータシート</t>
    <phoneticPr fontId="5"/>
  </si>
  <si>
    <t>　「6.グレード別モデル基本給グラフ」作成用のデータが自動で作成されます。</t>
    <rPh sb="8" eb="9">
      <t>ベツ</t>
    </rPh>
    <rPh sb="12" eb="15">
      <t>キホンキュウ</t>
    </rPh>
    <rPh sb="19" eb="21">
      <t>サクセイ</t>
    </rPh>
    <rPh sb="21" eb="22">
      <t>ヨウ</t>
    </rPh>
    <rPh sb="27" eb="29">
      <t>ジドウ</t>
    </rPh>
    <rPh sb="30" eb="32">
      <t>サクセイ</t>
    </rPh>
    <phoneticPr fontId="5"/>
  </si>
  <si>
    <t>６．グレード別モデル基本給グラフシート</t>
    <rPh sb="6" eb="7">
      <t>ベツ</t>
    </rPh>
    <rPh sb="10" eb="13">
      <t>キホンキュウ</t>
    </rPh>
    <phoneticPr fontId="5"/>
  </si>
  <si>
    <t>　グレード別モデル基本給グラフが作成されます。</t>
    <rPh sb="5" eb="6">
      <t>ベツ</t>
    </rPh>
    <rPh sb="9" eb="12">
      <t>キホンキュウ</t>
    </rPh>
    <rPh sb="16" eb="18">
      <t>サクセイ</t>
    </rPh>
    <phoneticPr fontId="5"/>
  </si>
  <si>
    <t>　グラフから金額ゼロの描画線を削除するためには、「5.データシート」の「Ｑ７～ＢＦ３９」範囲の空白セルの</t>
    <rPh sb="6" eb="8">
      <t>キンガク</t>
    </rPh>
    <rPh sb="44" eb="46">
      <t>ハンイ</t>
    </rPh>
    <rPh sb="47" eb="49">
      <t>クウハク</t>
    </rPh>
    <phoneticPr fontId="5"/>
  </si>
  <si>
    <t>　　使用上の注意</t>
    <rPh sb="2" eb="5">
      <t>シヨウジョウ</t>
    </rPh>
    <rPh sb="6" eb="8">
      <t>チュウイ</t>
    </rPh>
    <phoneticPr fontId="5"/>
  </si>
  <si>
    <t>７．標準生計費のデータシート</t>
    <rPh sb="2" eb="4">
      <t>ヒョウジュン</t>
    </rPh>
    <rPh sb="4" eb="7">
      <t>セイケイヒ</t>
    </rPh>
    <phoneticPr fontId="5"/>
  </si>
  <si>
    <r>
      <t>職務（職責）資格制度の基本給テーブルを</t>
    </r>
    <r>
      <rPr>
        <b/>
        <u/>
        <sz val="12"/>
        <color rgb="FF0000CC"/>
        <rFont val="ＭＳ 明朝"/>
        <family val="1"/>
        <charset val="128"/>
      </rPr>
      <t>等級とグレート</t>
    </r>
    <r>
      <rPr>
        <b/>
        <sz val="12"/>
        <color rgb="FF0000CC"/>
        <rFont val="ＭＳ 明朝"/>
        <family val="1"/>
        <charset val="128"/>
      </rPr>
      <t>により設計します。</t>
    </r>
    <rPh sb="0" eb="2">
      <t>ショクム</t>
    </rPh>
    <rPh sb="3" eb="5">
      <t>ショクセキ</t>
    </rPh>
    <rPh sb="6" eb="8">
      <t>シカク</t>
    </rPh>
    <rPh sb="8" eb="10">
      <t>セイド</t>
    </rPh>
    <rPh sb="19" eb="21">
      <t>トウキュウ</t>
    </rPh>
    <rPh sb="29" eb="31">
      <t>セッケイ</t>
    </rPh>
    <phoneticPr fontId="5"/>
  </si>
  <si>
    <r>
      <t>　　</t>
    </r>
    <r>
      <rPr>
        <u/>
        <sz val="11"/>
        <color indexed="12"/>
        <rFont val="ＭＳ Ｐゴシック"/>
        <family val="3"/>
        <charset val="128"/>
      </rPr>
      <t>(1) 職務（職責）資格制度のフレーム設計</t>
    </r>
    <rPh sb="6" eb="8">
      <t>ショクム</t>
    </rPh>
    <rPh sb="9" eb="11">
      <t>ショクセキ</t>
    </rPh>
    <rPh sb="12" eb="14">
      <t>シカク</t>
    </rPh>
    <rPh sb="14" eb="16">
      <t>セイド</t>
    </rPh>
    <rPh sb="21" eb="23">
      <t>セッケイ</t>
    </rPh>
    <phoneticPr fontId="5"/>
  </si>
  <si>
    <t>1..職務（職責）資格の呼称は、自社に合わせ自由に変更して下さい。</t>
    <rPh sb="3" eb="5">
      <t>ショクム</t>
    </rPh>
    <rPh sb="6" eb="8">
      <t>ショクセキ</t>
    </rPh>
    <rPh sb="9" eb="11">
      <t>シカク</t>
    </rPh>
    <rPh sb="12" eb="14">
      <t>コショウ</t>
    </rPh>
    <rPh sb="16" eb="18">
      <t>ジシャ</t>
    </rPh>
    <rPh sb="19" eb="20">
      <t>ア</t>
    </rPh>
    <rPh sb="22" eb="24">
      <t>ジユウ</t>
    </rPh>
    <rPh sb="25" eb="27">
      <t>ヘンコウ</t>
    </rPh>
    <rPh sb="29" eb="30">
      <t>クダ</t>
    </rPh>
    <phoneticPr fontId="5"/>
  </si>
  <si>
    <t>　　　「職務（職責）資格制度フレーム」では、原則として、モデル経験年数を入力することで、</t>
    <rPh sb="4" eb="6">
      <t>ショクム</t>
    </rPh>
    <rPh sb="7" eb="9">
      <t>ショクセキ</t>
    </rPh>
    <rPh sb="10" eb="12">
      <t>シカク</t>
    </rPh>
    <rPh sb="12" eb="14">
      <t>セイド</t>
    </rPh>
    <rPh sb="22" eb="24">
      <t>ゲンソク</t>
    </rPh>
    <rPh sb="31" eb="33">
      <t>ケイケン</t>
    </rPh>
    <rPh sb="33" eb="35">
      <t>ネンスウ</t>
    </rPh>
    <rPh sb="36" eb="38">
      <t>ニュウリョク</t>
    </rPh>
    <phoneticPr fontId="5"/>
  </si>
  <si>
    <r>
      <t>　　</t>
    </r>
    <r>
      <rPr>
        <u/>
        <sz val="11"/>
        <color indexed="12"/>
        <rFont val="ＭＳ Ｐゴシック"/>
        <family val="3"/>
        <charset val="128"/>
      </rPr>
      <t>(1) モデル職位別のモデル給与の設計</t>
    </r>
    <rPh sb="9" eb="11">
      <t>ショクイ</t>
    </rPh>
    <rPh sb="11" eb="12">
      <t>ベツ</t>
    </rPh>
    <rPh sb="16" eb="18">
      <t>キュウヨ</t>
    </rPh>
    <rPh sb="19" eb="21">
      <t>セッケイ</t>
    </rPh>
    <phoneticPr fontId="5"/>
  </si>
  <si>
    <t>2.大卒初任給を入力します。</t>
    <rPh sb="2" eb="4">
      <t>ダイソツ</t>
    </rPh>
    <rPh sb="4" eb="7">
      <t>ショニンキュウ</t>
    </rPh>
    <rPh sb="8" eb="10">
      <t>ニュウリョク</t>
    </rPh>
    <phoneticPr fontId="5"/>
  </si>
  <si>
    <t>3.以下、各職務資格のグレード１に該当するモデル職位のモデル基本給を入力します。</t>
    <rPh sb="2" eb="4">
      <t>イカ</t>
    </rPh>
    <rPh sb="5" eb="6">
      <t>カク</t>
    </rPh>
    <rPh sb="6" eb="8">
      <t>ショクム</t>
    </rPh>
    <rPh sb="8" eb="10">
      <t>シカク</t>
    </rPh>
    <rPh sb="17" eb="19">
      <t>ガイトウ</t>
    </rPh>
    <rPh sb="24" eb="26">
      <t>ショクイ</t>
    </rPh>
    <rPh sb="30" eb="33">
      <t>キホンキュウ</t>
    </rPh>
    <rPh sb="34" eb="36">
      <t>ニュウリョク</t>
    </rPh>
    <phoneticPr fontId="5"/>
  </si>
  <si>
    <t>　　(2) モデル職位別の昇給配分及び昇給上限年数等の設計</t>
    <phoneticPr fontId="5"/>
  </si>
  <si>
    <t>1.職務資格等級ごとに、昇格昇給・昇級昇給・習熟昇給の配分（率）を入力します。</t>
    <rPh sb="2" eb="4">
      <t>ショクム</t>
    </rPh>
    <rPh sb="4" eb="6">
      <t>シカク</t>
    </rPh>
    <rPh sb="6" eb="8">
      <t>トウキュウ</t>
    </rPh>
    <rPh sb="12" eb="14">
      <t>ショウカク</t>
    </rPh>
    <rPh sb="14" eb="16">
      <t>ショウキュウ</t>
    </rPh>
    <rPh sb="17" eb="19">
      <t>ショウキュウ</t>
    </rPh>
    <rPh sb="19" eb="21">
      <t>ショウキュウ</t>
    </rPh>
    <rPh sb="22" eb="24">
      <t>シュウジュク</t>
    </rPh>
    <rPh sb="24" eb="26">
      <t>ショウキュウ</t>
    </rPh>
    <rPh sb="27" eb="29">
      <t>ハイブン</t>
    </rPh>
    <rPh sb="30" eb="31">
      <t>リツ</t>
    </rPh>
    <rPh sb="33" eb="35">
      <t>ニュウリョク</t>
    </rPh>
    <phoneticPr fontId="5"/>
  </si>
  <si>
    <t>※「昇格昇給」…昇格時に加算します。</t>
  </si>
  <si>
    <t>※「昇級昇給」…同じ資格内でグレード昇級時に加算します。</t>
  </si>
  <si>
    <t>※「習熟昇給」…原則、毎年UPする昇給額です（上限あり）。</t>
  </si>
  <si>
    <t>　　そこで、グレード昇級や資格昇格がストップした者の処遇を、いつまで昇給（定昇）させるのかの</t>
    <rPh sb="13" eb="15">
      <t>シカク</t>
    </rPh>
    <rPh sb="34" eb="36">
      <t>ショウキュウ</t>
    </rPh>
    <rPh sb="37" eb="39">
      <t>テイショウ</t>
    </rPh>
    <phoneticPr fontId="5"/>
  </si>
  <si>
    <r>
      <t>2.習熟昇給に「上限</t>
    </r>
    <r>
      <rPr>
        <sz val="11"/>
        <color rgb="FF0000CC"/>
        <rFont val="ＭＳ Ｐゴシック"/>
        <family val="3"/>
        <charset val="128"/>
      </rPr>
      <t>年数</t>
    </r>
    <r>
      <rPr>
        <sz val="11"/>
        <rFont val="ＭＳ Ｐゴシック"/>
        <family val="3"/>
        <charset val="128"/>
      </rPr>
      <t>」と「張り出し上限</t>
    </r>
    <r>
      <rPr>
        <sz val="11"/>
        <color rgb="FF0000CC"/>
        <rFont val="ＭＳ Ｐゴシック"/>
        <family val="3"/>
        <charset val="128"/>
      </rPr>
      <t>年齢</t>
    </r>
    <r>
      <rPr>
        <sz val="11"/>
        <rFont val="ＭＳ Ｐゴシック"/>
        <family val="3"/>
        <charset val="128"/>
      </rPr>
      <t>」を設定して入力します。</t>
    </r>
    <rPh sb="2" eb="6">
      <t>シュウジュクショウキュウ</t>
    </rPh>
    <rPh sb="8" eb="10">
      <t>ジョウゲン</t>
    </rPh>
    <rPh sb="10" eb="12">
      <t>ネンスウ</t>
    </rPh>
    <rPh sb="15" eb="16">
      <t>ハ</t>
    </rPh>
    <rPh sb="17" eb="18">
      <t>ダ</t>
    </rPh>
    <rPh sb="19" eb="21">
      <t>ジョウゲン</t>
    </rPh>
    <rPh sb="21" eb="23">
      <t>ネンレイ</t>
    </rPh>
    <rPh sb="25" eb="27">
      <t>セッテイ</t>
    </rPh>
    <rPh sb="29" eb="31">
      <t>ニュウリョク</t>
    </rPh>
    <phoneticPr fontId="5"/>
  </si>
  <si>
    <t>　　張出上限年齢：上限年数に到達したが、その後もしばらくは金額を減額して昇給させる</t>
    <rPh sb="2" eb="4">
      <t>ハリダシ</t>
    </rPh>
    <rPh sb="4" eb="6">
      <t>ジョウゲン</t>
    </rPh>
    <rPh sb="6" eb="8">
      <t>ネンレイ</t>
    </rPh>
    <rPh sb="9" eb="11">
      <t>ジョウゲン</t>
    </rPh>
    <rPh sb="11" eb="13">
      <t>ネンスウ</t>
    </rPh>
    <rPh sb="14" eb="16">
      <t>トウタツ</t>
    </rPh>
    <rPh sb="22" eb="23">
      <t>ゴ</t>
    </rPh>
    <rPh sb="29" eb="31">
      <t>キンガク</t>
    </rPh>
    <rPh sb="32" eb="34">
      <t>ゲンガク</t>
    </rPh>
    <rPh sb="36" eb="38">
      <t>ショウキュウ</t>
    </rPh>
    <phoneticPr fontId="5"/>
  </si>
  <si>
    <t>　 張出上限年齢を設計しないこともできます。</t>
    <rPh sb="2" eb="4">
      <t>ハリダシ</t>
    </rPh>
    <rPh sb="4" eb="6">
      <t>ジョウゲン</t>
    </rPh>
    <rPh sb="6" eb="8">
      <t>ネンレイ</t>
    </rPh>
    <rPh sb="9" eb="11">
      <t>セッケイ</t>
    </rPh>
    <phoneticPr fontId="5"/>
  </si>
  <si>
    <t>計算式を一時的に削除します。又は、ファイルをコピーして別ファイルで前述の作業を行います。</t>
    <rPh sb="14" eb="15">
      <t>マタ</t>
    </rPh>
    <rPh sb="27" eb="28">
      <t>ベツ</t>
    </rPh>
    <rPh sb="33" eb="35">
      <t>ゼンジュツ</t>
    </rPh>
    <rPh sb="36" eb="38">
      <t>サギョウ</t>
    </rPh>
    <rPh sb="39" eb="40">
      <t>オコナ</t>
    </rPh>
    <phoneticPr fontId="5"/>
  </si>
  <si>
    <t>　　（昇格昇給時には、次に記述するグレード昇級時の「昇級昇給」は行いません。）</t>
    <rPh sb="3" eb="5">
      <t>ショウカク</t>
    </rPh>
    <rPh sb="5" eb="7">
      <t>ショウキュウ</t>
    </rPh>
    <rPh sb="7" eb="8">
      <t>ジ</t>
    </rPh>
    <rPh sb="11" eb="12">
      <t>ツギ</t>
    </rPh>
    <rPh sb="13" eb="15">
      <t>キジュツ</t>
    </rPh>
    <rPh sb="21" eb="23">
      <t>ショウキュウ</t>
    </rPh>
    <rPh sb="23" eb="24">
      <t>ジ</t>
    </rPh>
    <rPh sb="26" eb="28">
      <t>ショウキュウ</t>
    </rPh>
    <rPh sb="28" eb="30">
      <t>ショウキュウ</t>
    </rPh>
    <rPh sb="32" eb="33">
      <t>オコナ</t>
    </rPh>
    <phoneticPr fontId="5"/>
  </si>
  <si>
    <t>　　年数を設計するのが、上限年数と張り出し上限年齢になります。</t>
    <rPh sb="2" eb="4">
      <t>ネンスウ</t>
    </rPh>
    <rPh sb="12" eb="14">
      <t>ジョウゲン</t>
    </rPh>
    <rPh sb="14" eb="16">
      <t>ネンスウ</t>
    </rPh>
    <rPh sb="17" eb="18">
      <t>ハ</t>
    </rPh>
    <rPh sb="19" eb="20">
      <t>ダ</t>
    </rPh>
    <rPh sb="21" eb="23">
      <t>ジョウゲン</t>
    </rPh>
    <rPh sb="23" eb="25">
      <t>ネンレイ</t>
    </rPh>
    <phoneticPr fontId="5"/>
  </si>
  <si>
    <t>張り出し支給率</t>
    <rPh sb="0" eb="1">
      <t>ハ</t>
    </rPh>
    <rPh sb="2" eb="3">
      <t>ダ</t>
    </rPh>
    <rPh sb="4" eb="6">
      <t>シキュウ</t>
    </rPh>
    <rPh sb="6" eb="7">
      <t>リツ</t>
    </rPh>
    <phoneticPr fontId="5"/>
  </si>
  <si>
    <t>3.張り出し支給率を決め入力します。</t>
    <rPh sb="2" eb="3">
      <t>ハ</t>
    </rPh>
    <rPh sb="4" eb="5">
      <t>ダ</t>
    </rPh>
    <rPh sb="6" eb="8">
      <t>シキュウ</t>
    </rPh>
    <rPh sb="8" eb="9">
      <t>リツ</t>
    </rPh>
    <rPh sb="10" eb="11">
      <t>キ</t>
    </rPh>
    <rPh sb="12" eb="14">
      <t>ニュウリョク</t>
    </rPh>
    <phoneticPr fontId="5"/>
  </si>
  <si>
    <t>　　張り出し支給率：上記の上限年数に到達した後の、昇給額減額後の張り出し昇給の支給率に</t>
    <rPh sb="2" eb="3">
      <t>ハ</t>
    </rPh>
    <rPh sb="4" eb="5">
      <t>ダ</t>
    </rPh>
    <rPh sb="6" eb="8">
      <t>シキュウ</t>
    </rPh>
    <rPh sb="8" eb="9">
      <t>リツ</t>
    </rPh>
    <rPh sb="10" eb="12">
      <t>ジョウキ</t>
    </rPh>
    <rPh sb="13" eb="15">
      <t>ジョウゲン</t>
    </rPh>
    <rPh sb="15" eb="17">
      <t>ネンスウ</t>
    </rPh>
    <rPh sb="18" eb="20">
      <t>トウタツ</t>
    </rPh>
    <rPh sb="22" eb="23">
      <t>ノチ</t>
    </rPh>
    <rPh sb="25" eb="27">
      <t>ショウキュウ</t>
    </rPh>
    <rPh sb="27" eb="28">
      <t>ガク</t>
    </rPh>
    <rPh sb="28" eb="30">
      <t>ゲンガク</t>
    </rPh>
    <rPh sb="30" eb="31">
      <t>ゴ</t>
    </rPh>
    <rPh sb="32" eb="33">
      <t>ハ</t>
    </rPh>
    <rPh sb="34" eb="35">
      <t>ダ</t>
    </rPh>
    <rPh sb="36" eb="38">
      <t>ショウキュウ</t>
    </rPh>
    <rPh sb="39" eb="41">
      <t>シキュウ</t>
    </rPh>
    <rPh sb="41" eb="42">
      <t>リツ</t>
    </rPh>
    <phoneticPr fontId="5"/>
  </si>
  <si>
    <t>職務・職責給賃金表です。すべて自動で作成されます。</t>
    <rPh sb="0" eb="2">
      <t>ショクム</t>
    </rPh>
    <rPh sb="3" eb="5">
      <t>ショクセキ</t>
    </rPh>
    <rPh sb="5" eb="6">
      <t>キュウ</t>
    </rPh>
    <rPh sb="6" eb="8">
      <t>チンギン</t>
    </rPh>
    <rPh sb="8" eb="9">
      <t>ヒョウ</t>
    </rPh>
    <rPh sb="15" eb="17">
      <t>ジドウ</t>
    </rPh>
    <rPh sb="18" eb="20">
      <t>サクセイ</t>
    </rPh>
    <phoneticPr fontId="5"/>
  </si>
  <si>
    <t>賃金表（職務・職責給）の設計をします！</t>
    <rPh sb="0" eb="2">
      <t>チンギン</t>
    </rPh>
    <rPh sb="2" eb="3">
      <t>ヒョウ</t>
    </rPh>
    <rPh sb="4" eb="6">
      <t>ショクム</t>
    </rPh>
    <rPh sb="7" eb="9">
      <t>ショクセキ</t>
    </rPh>
    <rPh sb="9" eb="10">
      <t>キュウ</t>
    </rPh>
    <rPh sb="12" eb="14">
      <t>セッケイ</t>
    </rPh>
    <phoneticPr fontId="5"/>
  </si>
  <si>
    <t>職務・職責給体系設計－「賃金表」（Ver.12-3）12.03　説明</t>
    <rPh sb="0" eb="2">
      <t>ショクム</t>
    </rPh>
    <rPh sb="3" eb="5">
      <t>ショクセキ</t>
    </rPh>
    <rPh sb="5" eb="6">
      <t>キュウ</t>
    </rPh>
    <rPh sb="6" eb="8">
      <t>タイケイ</t>
    </rPh>
    <rPh sb="8" eb="10">
      <t>セッケイ</t>
    </rPh>
    <rPh sb="12" eb="14">
      <t>チンギン</t>
    </rPh>
    <rPh sb="14" eb="15">
      <t>ヒョウ</t>
    </rPh>
    <rPh sb="32" eb="34">
      <t>セツメイ</t>
    </rPh>
    <phoneticPr fontId="5"/>
  </si>
  <si>
    <t>Ｂ-負担費修正値
Ａ×1.318</t>
    <rPh sb="2" eb="4">
      <t>フタン</t>
    </rPh>
    <rPh sb="4" eb="5">
      <t>ヒ</t>
    </rPh>
    <rPh sb="5" eb="7">
      <t>シュウセイ</t>
    </rPh>
    <rPh sb="7" eb="8">
      <t>チ</t>
    </rPh>
    <phoneticPr fontId="2"/>
  </si>
  <si>
    <t>最低生計費
Ｂ×80％</t>
    <rPh sb="0" eb="2">
      <t>サイテイ</t>
    </rPh>
    <rPh sb="2" eb="5">
      <t>セイケイヒ</t>
    </rPh>
    <phoneticPr fontId="7"/>
  </si>
  <si>
    <t>負担費修正値</t>
    <rPh sb="0" eb="1">
      <t>フタン</t>
    </rPh>
    <rPh sb="1" eb="2">
      <t>ヒ</t>
    </rPh>
    <rPh sb="2" eb="4">
      <t>シュウセイ</t>
    </rPh>
    <rPh sb="4" eb="5">
      <t>チ</t>
    </rPh>
    <phoneticPr fontId="5"/>
  </si>
  <si>
    <t>年齢別標準生計費</t>
    <rPh sb="0" eb="2">
      <t>ネンレイ</t>
    </rPh>
    <rPh sb="2" eb="3">
      <t>ベツ</t>
    </rPh>
    <rPh sb="3" eb="5">
      <t>ヒョウジュン</t>
    </rPh>
    <rPh sb="5" eb="8">
      <t>セイケイヒ</t>
    </rPh>
    <phoneticPr fontId="5"/>
  </si>
  <si>
    <t>　下図の2025年年齢別標準生計費は、全国令和7年4月世帯別標準生計費データを、</t>
    <rPh sb="1" eb="3">
      <t>カズ</t>
    </rPh>
    <rPh sb="8" eb="9">
      <t>ネン</t>
    </rPh>
    <rPh sb="9" eb="11">
      <t>ネンレイ</t>
    </rPh>
    <rPh sb="11" eb="12">
      <t>ベツ</t>
    </rPh>
    <rPh sb="12" eb="14">
      <t>ヒョウジュン</t>
    </rPh>
    <rPh sb="14" eb="17">
      <t>セイケイヒ</t>
    </rPh>
    <rPh sb="19" eb="21">
      <t>ゼンコク</t>
    </rPh>
    <rPh sb="27" eb="29">
      <t>セタイ</t>
    </rPh>
    <rPh sb="29" eb="30">
      <t>ベツ</t>
    </rPh>
    <rPh sb="30" eb="32">
      <t>ヒョウジュン</t>
    </rPh>
    <rPh sb="32" eb="35">
      <t>セイケイヒ</t>
    </rPh>
    <phoneticPr fontId="1"/>
  </si>
  <si>
    <t>　2015年版「賃金決定のための物価と生計費資料（労務行政研究所発行）」の年齢別分布データを基に、</t>
    <rPh sb="5" eb="7">
      <t>ネンバン</t>
    </rPh>
    <rPh sb="8" eb="10">
      <t>チンギン</t>
    </rPh>
    <rPh sb="10" eb="12">
      <t>ケッテイ</t>
    </rPh>
    <rPh sb="16" eb="18">
      <t>ブッカ</t>
    </rPh>
    <rPh sb="19" eb="22">
      <t>セイケイヒ</t>
    </rPh>
    <rPh sb="22" eb="24">
      <t>シリョウ</t>
    </rPh>
    <rPh sb="37" eb="39">
      <t>ネンレイ</t>
    </rPh>
    <rPh sb="39" eb="40">
      <t>ベツ</t>
    </rPh>
    <rPh sb="40" eb="42">
      <t>ブンプ</t>
    </rPh>
    <rPh sb="46" eb="47">
      <t>モト</t>
    </rPh>
    <phoneticPr fontId="21"/>
  </si>
  <si>
    <t>　加工させていただいております。</t>
    <rPh sb="1" eb="3">
      <t>カコウ</t>
    </rPh>
    <phoneticPr fontId="1"/>
  </si>
  <si>
    <t>Ａ－2025年年齢別
標準生計費</t>
    <rPh sb="7" eb="9">
      <t>ネンレイ</t>
    </rPh>
    <rPh sb="9" eb="10">
      <t>ベツ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</si>
</sst>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 #,##0_ ;_ * \-#,##0_ ;_ * &quot;-&quot;_ ;_ @_ "/>
    <numFmt numFmtId="176" formatCode="[$-411]ggge&quot;年&quot;m&quot;月&quot;d&quot;日&quot;;@"/>
  </numFmts>
  <fonts count="76">
    <font>
      <sz val="11"/>
      <name val="ＭＳ Ｐゴシック"/>
      <family val="3"/>
      <charset val="128"/>
    </font>
    <font>
      <sz val="11"/>
      <name val="Yu Gothic"/>
      <family val="3"/>
      <charset val="128"/>
    </font>
    <font>
      <sz val="11"/>
      <name val="Yu Gothic"/>
      <family val="3"/>
      <charset val="128"/>
    </font>
    <font>
      <sz val="11"/>
      <name val="ＭＳ Ｐゴシック"/>
      <family val="3"/>
      <charset val="128"/>
    </font>
    <font>
      <sz val="11"/>
      <name val="ＭＳ Ｐゴシック"/>
      <family val="3"/>
      <charset val="128"/>
    </font>
    <font>
      <sz val="6"/>
      <name val="ＭＳ Ｐゴシック"/>
      <family val="3"/>
      <charset val="128"/>
    </font>
    <font>
      <sz val="11"/>
      <name val="ＭＳ ゴシック"/>
      <family val="3"/>
      <charset val="128"/>
    </font>
    <font>
      <sz val="11"/>
      <color indexed="12"/>
      <name val="ＭＳ ゴシック"/>
      <family val="3"/>
      <charset val="128"/>
    </font>
    <font>
      <b/>
      <sz val="11"/>
      <color indexed="12"/>
      <name val="ＭＳ ゴシック"/>
      <family val="3"/>
      <charset val="128"/>
    </font>
    <font>
      <sz val="11"/>
      <color indexed="8"/>
      <name val="ＭＳ ゴシック"/>
      <family val="3"/>
      <charset val="128"/>
    </font>
    <font>
      <b/>
      <sz val="14"/>
      <name val="ＭＳ ゴシック"/>
      <family val="3"/>
      <charset val="128"/>
    </font>
    <font>
      <sz val="10"/>
      <name val="ＭＳ ゴシック"/>
      <family val="3"/>
      <charset val="128"/>
    </font>
    <font>
      <sz val="10"/>
      <name val="ＭＳ 明朝"/>
      <family val="1"/>
      <charset val="128"/>
    </font>
    <font>
      <sz val="10"/>
      <name val="ＭＳ Ｐゴシック"/>
      <family val="3"/>
      <charset val="128"/>
    </font>
    <font>
      <sz val="6"/>
      <name val="ＭＳ 明朝"/>
      <family val="1"/>
      <charset val="128"/>
    </font>
    <font>
      <sz val="11"/>
      <name val="ＭＳ 明朝"/>
      <family val="1"/>
      <charset val="128"/>
    </font>
    <font>
      <b/>
      <sz val="11"/>
      <color indexed="10"/>
      <name val="ＭＳ Ｐゴシック"/>
      <family val="3"/>
      <charset val="128"/>
    </font>
    <font>
      <b/>
      <u/>
      <sz val="12"/>
      <name val="ＭＳ Ｐゴシック"/>
      <family val="3"/>
      <charset val="128"/>
    </font>
    <font>
      <sz val="11"/>
      <color indexed="12"/>
      <name val="ＭＳ Ｐゴシック"/>
      <family val="3"/>
      <charset val="128"/>
    </font>
    <font>
      <b/>
      <u/>
      <sz val="12"/>
      <color indexed="10"/>
      <name val="ＭＳ Ｐゴシック"/>
      <family val="3"/>
      <charset val="128"/>
    </font>
    <font>
      <b/>
      <u/>
      <sz val="11"/>
      <color indexed="10"/>
      <name val="ＭＳ Ｐゴシック"/>
      <family val="3"/>
      <charset val="128"/>
    </font>
    <font>
      <u/>
      <sz val="14"/>
      <color indexed="12"/>
      <name val="ＭＳ ゴシック"/>
      <family val="3"/>
      <charset val="128"/>
    </font>
    <font>
      <u/>
      <sz val="11"/>
      <color indexed="8"/>
      <name val="ＭＳ ゴシック"/>
      <family val="3"/>
      <charset val="128"/>
    </font>
    <font>
      <u/>
      <sz val="11"/>
      <color indexed="10"/>
      <name val="ＭＳ ゴシック"/>
      <family val="3"/>
      <charset val="128"/>
    </font>
    <font>
      <sz val="11"/>
      <color indexed="8"/>
      <name val="ＭＳ Ｐゴシック"/>
      <family val="3"/>
      <charset val="128"/>
    </font>
    <font>
      <u/>
      <sz val="10"/>
      <color indexed="10"/>
      <name val="ＭＳ Ｐゴシック"/>
      <family val="3"/>
      <charset val="128"/>
    </font>
    <font>
      <u/>
      <sz val="10"/>
      <color indexed="10"/>
      <name val="ＭＳ ゴシック"/>
      <family val="3"/>
      <charset val="128"/>
    </font>
    <font>
      <sz val="11"/>
      <color indexed="8"/>
      <name val="ＭＳ 明朝"/>
      <family val="1"/>
      <charset val="128"/>
    </font>
    <font>
      <u/>
      <sz val="10"/>
      <name val="ＭＳ 明朝"/>
      <family val="1"/>
      <charset val="128"/>
    </font>
    <font>
      <sz val="11"/>
      <color indexed="10"/>
      <name val="ＭＳ Ｐゴシック"/>
      <family val="3"/>
      <charset val="128"/>
    </font>
    <font>
      <b/>
      <sz val="12"/>
      <color indexed="12"/>
      <name val="ＭＳ ゴシック"/>
      <family val="3"/>
      <charset val="128"/>
    </font>
    <font>
      <sz val="8"/>
      <name val="ＭＳ ゴシック"/>
      <family val="3"/>
      <charset val="128"/>
    </font>
    <font>
      <b/>
      <u/>
      <sz val="11"/>
      <color indexed="12"/>
      <name val="ＭＳ Ｐゴシック"/>
      <family val="3"/>
      <charset val="128"/>
    </font>
    <font>
      <u/>
      <sz val="11"/>
      <color indexed="12"/>
      <name val="ＭＳ Ｐゴシック"/>
      <family val="3"/>
      <charset val="128"/>
    </font>
    <font>
      <sz val="10.5"/>
      <color theme="1"/>
      <name val="ＭＳ ゴシック"/>
      <family val="3"/>
      <charset val="128"/>
    </font>
    <font>
      <b/>
      <sz val="12"/>
      <color rgb="FF0000CC"/>
      <name val="ＭＳ ゴシック"/>
      <family val="3"/>
      <charset val="128"/>
    </font>
    <font>
      <sz val="10"/>
      <color rgb="FF0000CC"/>
      <name val="ＭＳ ゴシック"/>
      <family val="3"/>
      <charset val="128"/>
    </font>
    <font>
      <sz val="11"/>
      <color theme="1"/>
      <name val="ＭＳ 明朝"/>
      <family val="1"/>
      <charset val="128"/>
    </font>
    <font>
      <sz val="10"/>
      <color rgb="FF0000CC"/>
      <name val="ＭＳ 明朝"/>
      <family val="1"/>
      <charset val="128"/>
    </font>
    <font>
      <b/>
      <sz val="11"/>
      <color rgb="FF0000CC"/>
      <name val="ＭＳ ゴシック"/>
      <family val="3"/>
      <charset val="128"/>
    </font>
    <font>
      <b/>
      <sz val="11"/>
      <color rgb="FF0000CC"/>
      <name val="ＭＳ Ｐゴシック"/>
      <family val="3"/>
      <charset val="128"/>
    </font>
    <font>
      <sz val="10"/>
      <color theme="1"/>
      <name val="ＭＳ 明朝"/>
      <family val="1"/>
      <charset val="128"/>
    </font>
    <font>
      <b/>
      <sz val="11"/>
      <color theme="1"/>
      <name val="ＭＳ 明朝"/>
      <family val="1"/>
      <charset val="128"/>
    </font>
    <font>
      <u/>
      <sz val="11"/>
      <color rgb="FFFF0000"/>
      <name val="ＭＳ ゴシック"/>
      <family val="3"/>
      <charset val="128"/>
    </font>
    <font>
      <u/>
      <sz val="10"/>
      <color rgb="FFFF0000"/>
      <name val="ＭＳ ゴシック"/>
      <family val="3"/>
      <charset val="128"/>
    </font>
    <font>
      <u/>
      <sz val="10.5"/>
      <color rgb="FFFF0000"/>
      <name val="ＭＳ ゴシック"/>
      <family val="3"/>
      <charset val="128"/>
    </font>
    <font>
      <sz val="10"/>
      <color theme="1"/>
      <name val="ＭＳ ゴシック"/>
      <family val="3"/>
      <charset val="128"/>
    </font>
    <font>
      <b/>
      <u/>
      <sz val="14"/>
      <color rgb="FF0000CC"/>
      <name val="ＭＳ ゴシック"/>
      <family val="3"/>
      <charset val="128"/>
    </font>
    <font>
      <b/>
      <sz val="12"/>
      <color rgb="FF0000CC"/>
      <name val="ＭＳ Ｐゴシック"/>
      <family val="3"/>
      <charset val="128"/>
    </font>
    <font>
      <sz val="11"/>
      <color rgb="FF0000CC"/>
      <name val="ＭＳ Ｐゴシック"/>
      <family val="3"/>
      <charset val="128"/>
    </font>
    <font>
      <sz val="11"/>
      <color theme="1"/>
      <name val="ＭＳ Ｐゴシック"/>
      <family val="3"/>
      <charset val="128"/>
    </font>
    <font>
      <sz val="11"/>
      <color rgb="FFFF0000"/>
      <name val="ＭＳ Ｐゴシック"/>
      <family val="3"/>
      <charset val="128"/>
    </font>
    <font>
      <sz val="11"/>
      <color theme="1"/>
      <name val="ＭＳ ゴシック"/>
      <family val="3"/>
      <charset val="128"/>
    </font>
    <font>
      <sz val="10.5"/>
      <color rgb="FF0000CC"/>
      <name val="ＭＳ ゴシック"/>
      <family val="3"/>
      <charset val="128"/>
    </font>
    <font>
      <u/>
      <sz val="11"/>
      <color rgb="FFFF0000"/>
      <name val="ＭＳ Ｐゴシック"/>
      <family val="3"/>
      <charset val="128"/>
    </font>
    <font>
      <b/>
      <sz val="11"/>
      <color theme="1"/>
      <name val="ＭＳ Ｐゴシック"/>
      <family val="3"/>
      <charset val="128"/>
    </font>
    <font>
      <sz val="10"/>
      <color theme="1"/>
      <name val="ＭＳ Ｐゴシック"/>
      <family val="3"/>
      <charset val="128"/>
    </font>
    <font>
      <sz val="10"/>
      <color rgb="FFFF0000"/>
      <name val="ＭＳ ゴシック"/>
      <family val="3"/>
      <charset val="128"/>
    </font>
    <font>
      <u/>
      <sz val="10"/>
      <color rgb="FF0000CC"/>
      <name val="ＭＳ Ｐゴシック"/>
      <family val="3"/>
      <charset val="128"/>
    </font>
    <font>
      <sz val="11"/>
      <color rgb="FF0000CC"/>
      <name val="ＭＳ ゴシック"/>
      <family val="3"/>
      <charset val="128"/>
    </font>
    <font>
      <b/>
      <sz val="10"/>
      <color rgb="FFFF0000"/>
      <name val="ＭＳ ゴシック"/>
      <family val="3"/>
      <charset val="128"/>
    </font>
    <font>
      <b/>
      <sz val="11"/>
      <name val="ＭＳ Ｐゴシック"/>
      <family val="3"/>
      <charset val="128"/>
    </font>
    <font>
      <b/>
      <sz val="11"/>
      <name val="ＭＳ ゴシック"/>
      <family val="3"/>
      <charset val="128"/>
    </font>
    <font>
      <b/>
      <sz val="10"/>
      <name val="ＭＳ Ｐゴシック"/>
      <family val="3"/>
      <charset val="128"/>
    </font>
    <font>
      <b/>
      <u/>
      <sz val="14"/>
      <color theme="1"/>
      <name val="ＭＳ Ｐゴシック"/>
      <family val="3"/>
      <charset val="128"/>
    </font>
    <font>
      <b/>
      <u/>
      <sz val="14"/>
      <color theme="0"/>
      <name val="ＭＳ Ｐゴシック"/>
      <family val="3"/>
      <charset val="128"/>
    </font>
    <font>
      <sz val="11"/>
      <color theme="0"/>
      <name val="ＭＳ Ｐゴシック"/>
      <family val="3"/>
      <charset val="128"/>
    </font>
    <font>
      <b/>
      <u/>
      <sz val="16"/>
      <color rgb="FF0000CC"/>
      <name val="ＭＳ Ｐゴシック"/>
      <family val="3"/>
      <charset val="128"/>
    </font>
    <font>
      <u/>
      <sz val="11"/>
      <color rgb="FFC00000"/>
      <name val="ＭＳ Ｐゴシック"/>
      <family val="3"/>
      <charset val="128"/>
    </font>
    <font>
      <b/>
      <u/>
      <sz val="10"/>
      <color theme="1"/>
      <name val="ＭＳ Ｐゴシック"/>
      <family val="3"/>
      <charset val="128"/>
    </font>
    <font>
      <b/>
      <sz val="12"/>
      <color rgb="FF0000CC"/>
      <name val="ＭＳ 明朝"/>
      <family val="1"/>
      <charset val="128"/>
    </font>
    <font>
      <b/>
      <u/>
      <sz val="12"/>
      <color rgb="FF0000CC"/>
      <name val="ＭＳ 明朝"/>
      <family val="1"/>
      <charset val="128"/>
    </font>
    <font>
      <sz val="10"/>
      <color rgb="FF000000"/>
      <name val="ＭＳ Ｐゴシック"/>
      <family val="3"/>
      <charset val="128"/>
    </font>
    <font>
      <b/>
      <sz val="10"/>
      <color rgb="FF0000CC"/>
      <name val="ＭＳ Ｐゴシック"/>
      <family val="3"/>
      <charset val="128"/>
    </font>
    <font>
      <sz val="12"/>
      <name val="ＭＳ Ｐゴシック"/>
      <family val="3"/>
      <charset val="128"/>
    </font>
    <font>
      <sz val="12"/>
      <color indexed="8"/>
      <name val="ＭＳ ゴシック"/>
      <family val="3"/>
      <charset val="128"/>
    </font>
  </fonts>
  <fills count="17">
    <fill>
      <patternFill patternType="none"/>
    </fill>
    <fill>
      <patternFill patternType="gray125"/>
    </fill>
    <fill>
      <patternFill patternType="solid">
        <fgColor indexed="15"/>
        <bgColor indexed="64"/>
      </patternFill>
    </fill>
    <fill>
      <patternFill patternType="solid">
        <fgColor indexed="44"/>
        <bgColor indexed="64"/>
      </patternFill>
    </fill>
    <fill>
      <patternFill patternType="solid">
        <fgColor theme="0"/>
        <bgColor indexed="64"/>
      </patternFill>
    </fill>
    <fill>
      <patternFill patternType="solid">
        <fgColor rgb="FFFFFFCC"/>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rgb="FFF0F8FA"/>
        <bgColor indexed="64"/>
      </patternFill>
    </fill>
    <fill>
      <patternFill patternType="solid">
        <fgColor rgb="FFD0EBB3"/>
        <bgColor indexed="64"/>
      </patternFill>
    </fill>
    <fill>
      <patternFill patternType="solid">
        <fgColor theme="8" tint="0.59999389629810485"/>
        <bgColor indexed="64"/>
      </patternFill>
    </fill>
    <fill>
      <patternFill patternType="solid">
        <fgColor theme="4" tint="0.79998168889431442"/>
        <bgColor indexed="64"/>
      </patternFill>
    </fill>
    <fill>
      <patternFill patternType="solid">
        <fgColor rgb="FF00FFFF"/>
        <bgColor indexed="64"/>
      </patternFill>
    </fill>
    <fill>
      <patternFill patternType="solid">
        <fgColor rgb="FFFFFF00"/>
        <bgColor indexed="64"/>
      </patternFill>
    </fill>
    <fill>
      <patternFill patternType="solid">
        <fgColor rgb="FF0000CC"/>
        <bgColor indexed="64"/>
      </patternFill>
    </fill>
  </fills>
  <borders count="10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medium">
        <color indexed="64"/>
      </bottom>
      <diagonal/>
    </border>
    <border>
      <left style="thin">
        <color indexed="64"/>
      </left>
      <right style="thin">
        <color indexed="64"/>
      </right>
      <top style="medium">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medium">
        <color indexed="64"/>
      </bottom>
      <diagonal/>
    </border>
    <border>
      <left style="thin">
        <color indexed="64"/>
      </left>
      <right/>
      <top style="medium">
        <color indexed="64"/>
      </top>
      <bottom style="dotted">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right style="thin">
        <color indexed="64"/>
      </right>
      <top style="dotted">
        <color indexed="64"/>
      </top>
      <bottom style="dotted">
        <color indexed="64"/>
      </bottom>
      <diagonal/>
    </border>
    <border>
      <left/>
      <right style="thin">
        <color indexed="64"/>
      </right>
      <top style="medium">
        <color indexed="64"/>
      </top>
      <bottom style="dotted">
        <color indexed="64"/>
      </bottom>
      <diagonal/>
    </border>
    <border>
      <left/>
      <right style="thin">
        <color indexed="64"/>
      </right>
      <top style="dotted">
        <color indexed="64"/>
      </top>
      <bottom style="medium">
        <color indexed="64"/>
      </bottom>
      <diagonal/>
    </border>
    <border>
      <left/>
      <right style="thin">
        <color indexed="64"/>
      </right>
      <top style="dotted">
        <color indexed="64"/>
      </top>
      <bottom/>
      <diagonal/>
    </border>
    <border>
      <left/>
      <right/>
      <top style="dotted">
        <color indexed="64"/>
      </top>
      <bottom style="medium">
        <color indexed="64"/>
      </bottom>
      <diagonal/>
    </border>
    <border>
      <left style="thin">
        <color indexed="64"/>
      </left>
      <right style="thin">
        <color indexed="64"/>
      </right>
      <top style="dotted">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diagonal/>
    </border>
    <border>
      <left style="thin">
        <color indexed="64"/>
      </left>
      <right style="thin">
        <color indexed="64"/>
      </right>
      <top/>
      <bottom style="dotted">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thin">
        <color indexed="64"/>
      </right>
      <top style="medium">
        <color indexed="64"/>
      </top>
      <bottom style="dotted">
        <color indexed="64"/>
      </bottom>
      <diagonal/>
    </border>
    <border>
      <left style="medium">
        <color indexed="64"/>
      </left>
      <right style="thin">
        <color indexed="64"/>
      </right>
      <top style="dotted">
        <color indexed="64"/>
      </top>
      <bottom style="dotted">
        <color indexed="64"/>
      </bottom>
      <diagonal/>
    </border>
    <border>
      <left style="medium">
        <color indexed="64"/>
      </left>
      <right style="thin">
        <color indexed="64"/>
      </right>
      <top style="dotted">
        <color indexed="64"/>
      </top>
      <bottom style="medium">
        <color indexed="64"/>
      </bottom>
      <diagonal/>
    </border>
    <border>
      <left style="thin">
        <color indexed="64"/>
      </left>
      <right style="medium">
        <color indexed="64"/>
      </right>
      <top style="medium">
        <color indexed="64"/>
      </top>
      <bottom style="dotted">
        <color indexed="64"/>
      </bottom>
      <diagonal/>
    </border>
    <border>
      <left style="thin">
        <color indexed="64"/>
      </left>
      <right style="medium">
        <color indexed="64"/>
      </right>
      <top style="dotted">
        <color indexed="64"/>
      </top>
      <bottom style="dotted">
        <color indexed="64"/>
      </bottom>
      <diagonal/>
    </border>
    <border>
      <left style="thin">
        <color indexed="64"/>
      </left>
      <right style="medium">
        <color indexed="64"/>
      </right>
      <top style="dotted">
        <color indexed="64"/>
      </top>
      <bottom style="medium">
        <color indexed="64"/>
      </bottom>
      <diagonal/>
    </border>
    <border>
      <left style="medium">
        <color indexed="64"/>
      </left>
      <right style="medium">
        <color indexed="64"/>
      </right>
      <top style="dotted">
        <color indexed="64"/>
      </top>
      <bottom style="medium">
        <color indexed="64"/>
      </bottom>
      <diagonal/>
    </border>
    <border>
      <left style="thin">
        <color indexed="64"/>
      </left>
      <right/>
      <top style="dotted">
        <color indexed="64"/>
      </top>
      <bottom/>
      <diagonal/>
    </border>
    <border diagonalUp="1">
      <left style="thin">
        <color indexed="64"/>
      </left>
      <right/>
      <top/>
      <bottom style="medium">
        <color indexed="64"/>
      </bottom>
      <diagonal style="thin">
        <color indexed="64"/>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dotted">
        <color indexed="64"/>
      </bottom>
      <diagonal/>
    </border>
    <border>
      <left style="medium">
        <color indexed="64"/>
      </left>
      <right style="medium">
        <color indexed="64"/>
      </right>
      <top style="dotted">
        <color indexed="64"/>
      </top>
      <bottom style="dotted">
        <color indexed="64"/>
      </bottom>
      <diagonal/>
    </border>
    <border>
      <left style="thin">
        <color indexed="64"/>
      </left>
      <right style="medium">
        <color indexed="64"/>
      </right>
      <top/>
      <bottom style="dotted">
        <color indexed="64"/>
      </bottom>
      <diagonal/>
    </border>
    <border>
      <left style="medium">
        <color indexed="64"/>
      </left>
      <right style="medium">
        <color indexed="64"/>
      </right>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style="hair">
        <color indexed="64"/>
      </top>
      <bottom style="medium">
        <color indexed="64"/>
      </bottom>
      <diagonal/>
    </border>
    <border>
      <left/>
      <right style="thin">
        <color indexed="64"/>
      </right>
      <top style="medium">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medium">
        <color indexed="64"/>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thin">
        <color indexed="64"/>
      </top>
      <bottom style="thin">
        <color indexed="64"/>
      </bottom>
      <diagonal/>
    </border>
    <border diagonalUp="1">
      <left style="medium">
        <color indexed="64"/>
      </left>
      <right style="medium">
        <color indexed="64"/>
      </right>
      <top/>
      <bottom style="thin">
        <color indexed="64"/>
      </bottom>
      <diagonal style="thin">
        <color indexed="64"/>
      </diagonal>
    </border>
    <border>
      <left/>
      <right style="thin">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right style="medium">
        <color indexed="64"/>
      </right>
      <top/>
      <bottom style="thin">
        <color indexed="64"/>
      </bottom>
      <diagonal/>
    </border>
    <border>
      <left style="thin">
        <color indexed="64"/>
      </left>
      <right style="medium">
        <color indexed="64"/>
      </right>
      <top style="dotted">
        <color indexed="64"/>
      </top>
      <bottom/>
      <diagonal/>
    </border>
    <border>
      <left style="thin">
        <color indexed="64"/>
      </left>
      <right/>
      <top/>
      <bottom style="dotted">
        <color indexed="64"/>
      </bottom>
      <diagonal/>
    </border>
    <border>
      <left/>
      <right style="thin">
        <color indexed="64"/>
      </right>
      <top/>
      <bottom style="dotted">
        <color indexed="64"/>
      </bottom>
      <diagonal/>
    </border>
    <border>
      <left style="thin">
        <color indexed="64"/>
      </left>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s>
  <cellStyleXfs count="4">
    <xf numFmtId="0" fontId="0" fillId="0" borderId="0">
      <alignment vertical="center"/>
    </xf>
    <xf numFmtId="9" fontId="4" fillId="0" borderId="0" applyFont="0" applyFill="0" applyBorder="0" applyAlignment="0" applyProtection="0">
      <alignment vertical="center"/>
    </xf>
    <xf numFmtId="38" fontId="4" fillId="0" borderId="0" applyFont="0" applyFill="0" applyBorder="0" applyAlignment="0" applyProtection="0">
      <alignment vertical="center"/>
    </xf>
    <xf numFmtId="0" fontId="4" fillId="0" borderId="0"/>
  </cellStyleXfs>
  <cellXfs count="431">
    <xf numFmtId="0" fontId="0" fillId="0" borderId="0" xfId="0">
      <alignment vertical="center"/>
    </xf>
    <xf numFmtId="0" fontId="6" fillId="0" borderId="0" xfId="0" applyFont="1" applyProtection="1">
      <alignment vertical="center"/>
      <protection hidden="1"/>
    </xf>
    <xf numFmtId="0" fontId="10" fillId="0" borderId="0" xfId="3" applyFont="1" applyProtection="1">
      <protection hidden="1"/>
    </xf>
    <xf numFmtId="0" fontId="0" fillId="0" borderId="0" xfId="0" applyProtection="1">
      <alignment vertical="center"/>
      <protection hidden="1"/>
    </xf>
    <xf numFmtId="38" fontId="6" fillId="0" borderId="0" xfId="2" applyFont="1" applyProtection="1">
      <alignment vertical="center"/>
      <protection hidden="1"/>
    </xf>
    <xf numFmtId="0" fontId="23" fillId="0" borderId="0" xfId="0" applyFont="1" applyProtection="1">
      <alignment vertical="center"/>
      <protection hidden="1"/>
    </xf>
    <xf numFmtId="0" fontId="26" fillId="0" borderId="0" xfId="0" applyFont="1" applyProtection="1">
      <alignment vertical="center"/>
      <protection hidden="1"/>
    </xf>
    <xf numFmtId="0" fontId="13" fillId="0" borderId="0" xfId="0" applyFont="1" applyProtection="1">
      <alignment vertical="center"/>
      <protection hidden="1"/>
    </xf>
    <xf numFmtId="0" fontId="25" fillId="0" borderId="0" xfId="0" applyFont="1" applyAlignment="1" applyProtection="1">
      <protection hidden="1"/>
    </xf>
    <xf numFmtId="0" fontId="6" fillId="0" borderId="0" xfId="0" quotePrefix="1" applyFont="1" applyAlignment="1" applyProtection="1">
      <alignment horizontal="left"/>
      <protection hidden="1"/>
    </xf>
    <xf numFmtId="55" fontId="0" fillId="0" borderId="0" xfId="0" applyNumberFormat="1" applyProtection="1">
      <alignment vertical="center"/>
      <protection hidden="1"/>
    </xf>
    <xf numFmtId="38" fontId="6" fillId="0" borderId="0" xfId="0" applyNumberFormat="1" applyFont="1" applyProtection="1">
      <alignment vertical="center"/>
      <protection hidden="1"/>
    </xf>
    <xf numFmtId="0" fontId="35" fillId="0" borderId="0" xfId="0" applyFont="1" applyProtection="1">
      <alignment vertical="center"/>
      <protection hidden="1"/>
    </xf>
    <xf numFmtId="0" fontId="36" fillId="2" borderId="14" xfId="0" applyFont="1" applyFill="1" applyBorder="1" applyAlignment="1" applyProtection="1">
      <alignment horizontal="center" vertical="center" wrapText="1"/>
      <protection hidden="1"/>
    </xf>
    <xf numFmtId="0" fontId="36" fillId="2" borderId="26" xfId="0" applyFont="1" applyFill="1" applyBorder="1" applyAlignment="1" applyProtection="1">
      <alignment horizontal="center" vertical="center" wrapText="1"/>
      <protection hidden="1"/>
    </xf>
    <xf numFmtId="0" fontId="38" fillId="2" borderId="26" xfId="0" applyFont="1" applyFill="1" applyBorder="1" applyAlignment="1" applyProtection="1">
      <alignment horizontal="center" vertical="center" wrapText="1"/>
      <protection hidden="1"/>
    </xf>
    <xf numFmtId="0" fontId="39" fillId="0" borderId="18" xfId="0" applyFont="1" applyBorder="1" applyAlignment="1" applyProtection="1">
      <alignment horizontal="center" vertical="center"/>
      <protection hidden="1"/>
    </xf>
    <xf numFmtId="0" fontId="12" fillId="6" borderId="34" xfId="0" applyFont="1" applyFill="1" applyBorder="1" applyAlignment="1" applyProtection="1">
      <alignment horizontal="center" vertical="center" wrapText="1"/>
      <protection hidden="1"/>
    </xf>
    <xf numFmtId="38" fontId="15" fillId="6" borderId="22" xfId="2" applyFont="1" applyFill="1" applyBorder="1" applyAlignment="1" applyProtection="1">
      <alignment horizontal="center" vertical="center" wrapText="1"/>
      <protection hidden="1"/>
    </xf>
    <xf numFmtId="38" fontId="37" fillId="6" borderId="22" xfId="2" applyFont="1" applyFill="1" applyBorder="1" applyAlignment="1" applyProtection="1">
      <alignment horizontal="center" vertical="center" wrapText="1"/>
      <protection hidden="1"/>
    </xf>
    <xf numFmtId="0" fontId="12" fillId="6" borderId="35" xfId="0" applyFont="1" applyFill="1" applyBorder="1" applyAlignment="1" applyProtection="1">
      <alignment horizontal="center" vertical="center" wrapText="1"/>
      <protection hidden="1"/>
    </xf>
    <xf numFmtId="38" fontId="15" fillId="6" borderId="20" xfId="2" applyFont="1" applyFill="1" applyBorder="1" applyAlignment="1" applyProtection="1">
      <alignment horizontal="center" vertical="center" wrapText="1"/>
      <protection hidden="1"/>
    </xf>
    <xf numFmtId="38" fontId="37" fillId="6" borderId="20" xfId="2" applyFont="1" applyFill="1" applyBorder="1" applyAlignment="1" applyProtection="1">
      <alignment horizontal="center" vertical="center" wrapText="1"/>
      <protection hidden="1"/>
    </xf>
    <xf numFmtId="38" fontId="37" fillId="6" borderId="33" xfId="2" applyFont="1" applyFill="1" applyBorder="1" applyAlignment="1" applyProtection="1">
      <alignment horizontal="center" vertical="center" wrapText="1"/>
      <protection hidden="1"/>
    </xf>
    <xf numFmtId="0" fontId="12" fillId="6" borderId="36" xfId="0" applyFont="1" applyFill="1" applyBorder="1" applyAlignment="1" applyProtection="1">
      <alignment horizontal="center" vertical="center" wrapText="1"/>
      <protection hidden="1"/>
    </xf>
    <xf numFmtId="38" fontId="37" fillId="6" borderId="30" xfId="2" applyFont="1" applyFill="1" applyBorder="1" applyAlignment="1" applyProtection="1">
      <alignment horizontal="center" vertical="center" wrapText="1"/>
      <protection hidden="1"/>
    </xf>
    <xf numFmtId="38" fontId="15" fillId="6" borderId="21" xfId="2" applyFont="1" applyFill="1" applyBorder="1" applyAlignment="1" applyProtection="1">
      <alignment horizontal="center" vertical="center" wrapText="1"/>
      <protection hidden="1"/>
    </xf>
    <xf numFmtId="0" fontId="41" fillId="7" borderId="26" xfId="0" applyFont="1" applyFill="1" applyBorder="1" applyAlignment="1" applyProtection="1">
      <alignment horizontal="center" vertical="center" wrapText="1"/>
      <protection hidden="1"/>
    </xf>
    <xf numFmtId="0" fontId="41" fillId="7" borderId="37" xfId="0" applyFont="1" applyFill="1" applyBorder="1" applyAlignment="1" applyProtection="1">
      <alignment horizontal="center" vertical="center" wrapText="1"/>
      <protection hidden="1"/>
    </xf>
    <xf numFmtId="0" fontId="6" fillId="4" borderId="0" xfId="0" applyFont="1" applyFill="1" applyProtection="1">
      <alignment vertical="center"/>
      <protection hidden="1"/>
    </xf>
    <xf numFmtId="0" fontId="38" fillId="4" borderId="0" xfId="0" applyFont="1" applyFill="1" applyAlignment="1" applyProtection="1">
      <alignment horizontal="center" vertical="center" wrapText="1"/>
      <protection hidden="1"/>
    </xf>
    <xf numFmtId="0" fontId="39" fillId="4" borderId="18" xfId="0" applyFont="1" applyFill="1" applyBorder="1" applyAlignment="1" applyProtection="1">
      <alignment horizontal="center" vertical="center"/>
      <protection hidden="1"/>
    </xf>
    <xf numFmtId="9" fontId="40" fillId="4" borderId="18" xfId="1" applyFont="1" applyFill="1" applyBorder="1" applyAlignment="1" applyProtection="1">
      <alignment horizontal="center" vertical="center"/>
      <protection hidden="1"/>
    </xf>
    <xf numFmtId="0" fontId="0" fillId="4" borderId="18" xfId="0" applyFill="1" applyBorder="1" applyProtection="1">
      <alignment vertical="center"/>
      <protection hidden="1"/>
    </xf>
    <xf numFmtId="0" fontId="6" fillId="4" borderId="18" xfId="0" applyFont="1" applyFill="1" applyBorder="1" applyProtection="1">
      <alignment vertical="center"/>
      <protection hidden="1"/>
    </xf>
    <xf numFmtId="0" fontId="13" fillId="4" borderId="18" xfId="0" applyFont="1" applyFill="1" applyBorder="1" applyAlignment="1" applyProtection="1">
      <alignment horizontal="center" vertical="center"/>
      <protection hidden="1"/>
    </xf>
    <xf numFmtId="0" fontId="6" fillId="0" borderId="18" xfId="0" applyFont="1" applyBorder="1" applyProtection="1">
      <alignment vertical="center"/>
      <protection hidden="1"/>
    </xf>
    <xf numFmtId="38" fontId="42" fillId="6" borderId="27" xfId="2" applyFont="1" applyFill="1" applyBorder="1" applyAlignment="1" applyProtection="1">
      <alignment horizontal="center" vertical="center" wrapText="1"/>
      <protection hidden="1"/>
    </xf>
    <xf numFmtId="38" fontId="37" fillId="6" borderId="32" xfId="2" applyFont="1" applyFill="1" applyBorder="1" applyAlignment="1" applyProtection="1">
      <alignment horizontal="center" vertical="center" wrapText="1"/>
      <protection hidden="1"/>
    </xf>
    <xf numFmtId="0" fontId="43" fillId="0" borderId="0" xfId="0" applyFont="1" applyProtection="1">
      <alignment vertical="center"/>
      <protection hidden="1"/>
    </xf>
    <xf numFmtId="0" fontId="13" fillId="4" borderId="0" xfId="0" applyFont="1" applyFill="1" applyAlignment="1" applyProtection="1">
      <alignment horizontal="center" vertical="center"/>
      <protection hidden="1"/>
    </xf>
    <xf numFmtId="0" fontId="11" fillId="9" borderId="13" xfId="0" applyFont="1" applyFill="1" applyBorder="1" applyAlignment="1" applyProtection="1">
      <alignment horizontal="center" vertical="center" wrapText="1"/>
      <protection hidden="1"/>
    </xf>
    <xf numFmtId="0" fontId="46" fillId="9" borderId="12" xfId="0" applyFont="1" applyFill="1" applyBorder="1" applyAlignment="1" applyProtection="1">
      <alignment horizontal="center" vertical="center" wrapText="1"/>
      <protection hidden="1"/>
    </xf>
    <xf numFmtId="0" fontId="11" fillId="9" borderId="26" xfId="0" applyFont="1" applyFill="1" applyBorder="1" applyAlignment="1" applyProtection="1">
      <alignment horizontal="center" vertical="center" wrapText="1"/>
      <protection hidden="1"/>
    </xf>
    <xf numFmtId="0" fontId="41" fillId="9" borderId="26" xfId="0" applyFont="1" applyFill="1" applyBorder="1" applyAlignment="1" applyProtection="1">
      <alignment horizontal="center" vertical="center" wrapText="1"/>
      <protection hidden="1"/>
    </xf>
    <xf numFmtId="0" fontId="31" fillId="0" borderId="0" xfId="0" applyFont="1" applyProtection="1">
      <alignment vertical="center"/>
      <protection hidden="1"/>
    </xf>
    <xf numFmtId="0" fontId="12" fillId="10" borderId="1" xfId="0" applyFont="1" applyFill="1" applyBorder="1" applyAlignment="1" applyProtection="1">
      <alignment horizontal="center" vertical="center" wrapText="1"/>
      <protection hidden="1"/>
    </xf>
    <xf numFmtId="38" fontId="37" fillId="10" borderId="1" xfId="2" applyFont="1" applyFill="1" applyBorder="1" applyAlignment="1" applyProtection="1">
      <alignment horizontal="center" vertical="center" wrapText="1"/>
      <protection hidden="1"/>
    </xf>
    <xf numFmtId="0" fontId="12" fillId="10" borderId="50" xfId="0" applyFont="1" applyFill="1" applyBorder="1" applyAlignment="1" applyProtection="1">
      <alignment horizontal="center" vertical="center" wrapText="1"/>
      <protection hidden="1"/>
    </xf>
    <xf numFmtId="0" fontId="12" fillId="10" borderId="51" xfId="0" applyFont="1" applyFill="1" applyBorder="1" applyAlignment="1" applyProtection="1">
      <alignment horizontal="center" vertical="center" wrapText="1"/>
      <protection hidden="1"/>
    </xf>
    <xf numFmtId="38" fontId="37" fillId="10" borderId="50" xfId="2" applyFont="1" applyFill="1" applyBorder="1" applyAlignment="1" applyProtection="1">
      <alignment horizontal="center" vertical="center" wrapText="1"/>
      <protection hidden="1"/>
    </xf>
    <xf numFmtId="38" fontId="37" fillId="10" borderId="51" xfId="2" applyFont="1" applyFill="1" applyBorder="1" applyAlignment="1" applyProtection="1">
      <alignment horizontal="center" vertical="center" wrapText="1"/>
      <protection hidden="1"/>
    </xf>
    <xf numFmtId="0" fontId="41" fillId="9" borderId="52" xfId="0" applyFont="1" applyFill="1" applyBorder="1" applyAlignment="1" applyProtection="1">
      <alignment horizontal="center" vertical="center" wrapText="1"/>
      <protection hidden="1"/>
    </xf>
    <xf numFmtId="0" fontId="41" fillId="9" borderId="53" xfId="0" applyFont="1" applyFill="1" applyBorder="1" applyAlignment="1" applyProtection="1">
      <alignment horizontal="center" vertical="center" wrapText="1"/>
      <protection hidden="1"/>
    </xf>
    <xf numFmtId="0" fontId="41" fillId="9" borderId="54" xfId="0" applyFont="1" applyFill="1" applyBorder="1" applyAlignment="1" applyProtection="1">
      <alignment horizontal="center" vertical="center" wrapText="1"/>
      <protection hidden="1"/>
    </xf>
    <xf numFmtId="0" fontId="41" fillId="9" borderId="55" xfId="0" applyFont="1" applyFill="1" applyBorder="1" applyAlignment="1" applyProtection="1">
      <alignment horizontal="center" vertical="center" wrapText="1"/>
      <protection hidden="1"/>
    </xf>
    <xf numFmtId="0" fontId="47" fillId="0" borderId="0" xfId="3" applyFont="1" applyProtection="1">
      <protection hidden="1"/>
    </xf>
    <xf numFmtId="0" fontId="0" fillId="0" borderId="0" xfId="0" applyAlignment="1" applyProtection="1">
      <alignment horizontal="left" vertical="top"/>
      <protection hidden="1"/>
    </xf>
    <xf numFmtId="0" fontId="32" fillId="0" borderId="0" xfId="0" applyFont="1" applyAlignment="1" applyProtection="1">
      <alignment horizontal="left"/>
      <protection hidden="1"/>
    </xf>
    <xf numFmtId="0" fontId="11" fillId="0" borderId="1" xfId="0" applyFont="1" applyBorder="1" applyAlignment="1" applyProtection="1">
      <alignment horizontal="center" vertical="center"/>
      <protection hidden="1"/>
    </xf>
    <xf numFmtId="0" fontId="0" fillId="4" borderId="0" xfId="0" applyFill="1" applyProtection="1">
      <alignment vertical="center"/>
      <protection hidden="1"/>
    </xf>
    <xf numFmtId="0" fontId="0" fillId="6" borderId="4" xfId="0" applyFill="1" applyBorder="1" applyProtection="1">
      <alignment vertical="center"/>
      <protection hidden="1"/>
    </xf>
    <xf numFmtId="0" fontId="0" fillId="6" borderId="5" xfId="0" applyFill="1" applyBorder="1" applyProtection="1">
      <alignment vertical="center"/>
      <protection hidden="1"/>
    </xf>
    <xf numFmtId="0" fontId="0" fillId="6" borderId="6" xfId="0" applyFill="1" applyBorder="1" applyProtection="1">
      <alignment vertical="center"/>
      <protection hidden="1"/>
    </xf>
    <xf numFmtId="0" fontId="48" fillId="0" borderId="0" xfId="0" applyFont="1" applyProtection="1">
      <alignment vertical="center"/>
      <protection hidden="1"/>
    </xf>
    <xf numFmtId="0" fontId="0" fillId="6" borderId="7" xfId="0" applyFill="1" applyBorder="1" applyProtection="1">
      <alignment vertical="center"/>
      <protection hidden="1"/>
    </xf>
    <xf numFmtId="0" fontId="16" fillId="6" borderId="0" xfId="0" applyFont="1" applyFill="1" applyProtection="1">
      <alignment vertical="center"/>
      <protection hidden="1"/>
    </xf>
    <xf numFmtId="0" fontId="0" fillId="6" borderId="0" xfId="0" applyFill="1" applyProtection="1">
      <alignment vertical="center"/>
      <protection hidden="1"/>
    </xf>
    <xf numFmtId="0" fontId="28" fillId="6" borderId="0" xfId="0" applyFont="1" applyFill="1" applyProtection="1">
      <alignment vertical="center"/>
      <protection hidden="1"/>
    </xf>
    <xf numFmtId="0" fontId="0" fillId="6" borderId="8" xfId="0" applyFill="1" applyBorder="1" applyProtection="1">
      <alignment vertical="center"/>
      <protection hidden="1"/>
    </xf>
    <xf numFmtId="0" fontId="17" fillId="6" borderId="0" xfId="0" applyFont="1" applyFill="1" applyProtection="1">
      <alignment vertical="center"/>
      <protection hidden="1"/>
    </xf>
    <xf numFmtId="0" fontId="4" fillId="6" borderId="7" xfId="0" applyFont="1" applyFill="1" applyBorder="1" applyProtection="1">
      <alignment vertical="center"/>
      <protection hidden="1"/>
    </xf>
    <xf numFmtId="0" fontId="4" fillId="6" borderId="0" xfId="0" applyFont="1" applyFill="1" applyProtection="1">
      <alignment vertical="center"/>
      <protection hidden="1"/>
    </xf>
    <xf numFmtId="0" fontId="4" fillId="6" borderId="8" xfId="0" applyFont="1" applyFill="1" applyBorder="1" applyProtection="1">
      <alignment vertical="center"/>
      <protection hidden="1"/>
    </xf>
    <xf numFmtId="0" fontId="4" fillId="4" borderId="0" xfId="0" applyFont="1" applyFill="1" applyProtection="1">
      <alignment vertical="center"/>
      <protection hidden="1"/>
    </xf>
    <xf numFmtId="0" fontId="4" fillId="0" borderId="0" xfId="0" applyFont="1" applyProtection="1">
      <alignment vertical="center"/>
      <protection hidden="1"/>
    </xf>
    <xf numFmtId="0" fontId="18" fillId="6" borderId="0" xfId="0" applyFont="1" applyFill="1" applyProtection="1">
      <alignment vertical="center"/>
      <protection hidden="1"/>
    </xf>
    <xf numFmtId="0" fontId="0" fillId="4" borderId="12" xfId="0" applyFill="1" applyBorder="1" applyProtection="1">
      <alignment vertical="center"/>
      <protection hidden="1"/>
    </xf>
    <xf numFmtId="0" fontId="0" fillId="4" borderId="13" xfId="0" applyFill="1" applyBorder="1" applyProtection="1">
      <alignment vertical="center"/>
      <protection hidden="1"/>
    </xf>
    <xf numFmtId="0" fontId="18" fillId="4" borderId="13" xfId="0" applyFont="1" applyFill="1" applyBorder="1" applyProtection="1">
      <alignment vertical="center"/>
      <protection hidden="1"/>
    </xf>
    <xf numFmtId="0" fontId="0" fillId="4" borderId="14" xfId="0" applyFill="1" applyBorder="1" applyProtection="1">
      <alignment vertical="center"/>
      <protection hidden="1"/>
    </xf>
    <xf numFmtId="0" fontId="18" fillId="4" borderId="15" xfId="0" applyFont="1" applyFill="1" applyBorder="1" applyProtection="1">
      <alignment vertical="center"/>
      <protection hidden="1"/>
    </xf>
    <xf numFmtId="0" fontId="18" fillId="4" borderId="0" xfId="0" applyFont="1" applyFill="1" applyProtection="1">
      <alignment vertical="center"/>
      <protection hidden="1"/>
    </xf>
    <xf numFmtId="0" fontId="0" fillId="4" borderId="16" xfId="0" applyFill="1" applyBorder="1" applyProtection="1">
      <alignment vertical="center"/>
      <protection hidden="1"/>
    </xf>
    <xf numFmtId="0" fontId="18" fillId="4" borderId="17" xfId="0" applyFont="1" applyFill="1" applyBorder="1" applyProtection="1">
      <alignment vertical="center"/>
      <protection hidden="1"/>
    </xf>
    <xf numFmtId="0" fontId="0" fillId="4" borderId="19" xfId="0" applyFill="1" applyBorder="1" applyProtection="1">
      <alignment vertical="center"/>
      <protection hidden="1"/>
    </xf>
    <xf numFmtId="0" fontId="49" fillId="6" borderId="0" xfId="0" applyFont="1" applyFill="1" applyProtection="1">
      <alignment vertical="center"/>
      <protection hidden="1"/>
    </xf>
    <xf numFmtId="0" fontId="0" fillId="6" borderId="0" xfId="0" applyFill="1" applyAlignment="1" applyProtection="1">
      <alignment horizontal="left" vertical="center"/>
      <protection hidden="1"/>
    </xf>
    <xf numFmtId="0" fontId="0" fillId="4" borderId="12" xfId="0" applyFill="1" applyBorder="1" applyAlignment="1" applyProtection="1">
      <alignment horizontal="left" vertical="center"/>
      <protection hidden="1"/>
    </xf>
    <xf numFmtId="0" fontId="49" fillId="4" borderId="15" xfId="0" applyFont="1" applyFill="1" applyBorder="1" applyProtection="1">
      <alignment vertical="center"/>
      <protection hidden="1"/>
    </xf>
    <xf numFmtId="0" fontId="51" fillId="4" borderId="17" xfId="0" applyFont="1" applyFill="1" applyBorder="1" applyProtection="1">
      <alignment vertical="center"/>
      <protection hidden="1"/>
    </xf>
    <xf numFmtId="0" fontId="50" fillId="6" borderId="0" xfId="0" applyFont="1" applyFill="1" applyAlignment="1" applyProtection="1">
      <alignment horizontal="left" vertical="center"/>
      <protection hidden="1"/>
    </xf>
    <xf numFmtId="0" fontId="0" fillId="6" borderId="9" xfId="0" applyFill="1" applyBorder="1" applyProtection="1">
      <alignment vertical="center"/>
      <protection hidden="1"/>
    </xf>
    <xf numFmtId="0" fontId="0" fillId="6" borderId="10" xfId="0" applyFill="1" applyBorder="1" applyProtection="1">
      <alignment vertical="center"/>
      <protection hidden="1"/>
    </xf>
    <xf numFmtId="0" fontId="0" fillId="6" borderId="11" xfId="0" applyFill="1" applyBorder="1" applyProtection="1">
      <alignment vertical="center"/>
      <protection hidden="1"/>
    </xf>
    <xf numFmtId="0" fontId="34" fillId="6" borderId="58" xfId="0" quotePrefix="1" applyFont="1" applyFill="1" applyBorder="1" applyAlignment="1" applyProtection="1">
      <alignment horizontal="center" vertical="center" wrapText="1"/>
      <protection hidden="1"/>
    </xf>
    <xf numFmtId="0" fontId="34" fillId="6" borderId="22" xfId="0" quotePrefix="1" applyFont="1" applyFill="1" applyBorder="1" applyAlignment="1" applyProtection="1">
      <alignment horizontal="center" vertical="center" wrapText="1"/>
      <protection hidden="1"/>
    </xf>
    <xf numFmtId="0" fontId="34" fillId="6" borderId="59" xfId="0" quotePrefix="1" applyFont="1" applyFill="1" applyBorder="1" applyAlignment="1" applyProtection="1">
      <alignment horizontal="center" vertical="center" wrapText="1"/>
      <protection hidden="1"/>
    </xf>
    <xf numFmtId="0" fontId="34" fillId="6" borderId="20" xfId="0" quotePrefix="1" applyFont="1" applyFill="1" applyBorder="1" applyAlignment="1" applyProtection="1">
      <alignment horizontal="center" vertical="center" wrapText="1"/>
      <protection hidden="1"/>
    </xf>
    <xf numFmtId="0" fontId="34" fillId="6" borderId="60" xfId="0" quotePrefix="1" applyFont="1" applyFill="1" applyBorder="1" applyAlignment="1" applyProtection="1">
      <alignment horizontal="center" vertical="center" wrapText="1"/>
      <protection hidden="1"/>
    </xf>
    <xf numFmtId="0" fontId="34" fillId="6" borderId="21" xfId="0" quotePrefix="1" applyFont="1" applyFill="1" applyBorder="1" applyAlignment="1" applyProtection="1">
      <alignment horizontal="center" vertical="center" wrapText="1"/>
      <protection hidden="1"/>
    </xf>
    <xf numFmtId="0" fontId="34" fillId="6" borderId="25" xfId="0" quotePrefix="1" applyFont="1" applyFill="1" applyBorder="1" applyAlignment="1" applyProtection="1">
      <alignment horizontal="center" vertical="center" wrapText="1"/>
      <protection hidden="1"/>
    </xf>
    <xf numFmtId="0" fontId="34" fillId="6" borderId="23" xfId="0" quotePrefix="1" applyFont="1" applyFill="1" applyBorder="1" applyAlignment="1" applyProtection="1">
      <alignment horizontal="center" vertical="center" wrapText="1"/>
      <protection hidden="1"/>
    </xf>
    <xf numFmtId="0" fontId="34" fillId="6" borderId="24" xfId="0" quotePrefix="1" applyFont="1" applyFill="1" applyBorder="1" applyAlignment="1" applyProtection="1">
      <alignment horizontal="center" vertical="center" wrapText="1"/>
      <protection hidden="1"/>
    </xf>
    <xf numFmtId="0" fontId="34" fillId="5" borderId="61" xfId="0" applyFont="1" applyFill="1" applyBorder="1" applyAlignment="1" applyProtection="1">
      <alignment horizontal="center" vertical="center" wrapText="1"/>
      <protection hidden="1"/>
    </xf>
    <xf numFmtId="0" fontId="34" fillId="5" borderId="62" xfId="0" applyFont="1" applyFill="1" applyBorder="1" applyAlignment="1" applyProtection="1">
      <alignment horizontal="center" vertical="center" wrapText="1"/>
      <protection hidden="1"/>
    </xf>
    <xf numFmtId="0" fontId="34" fillId="5" borderId="63" xfId="0" applyFont="1" applyFill="1" applyBorder="1" applyAlignment="1" applyProtection="1">
      <alignment horizontal="center" vertical="center" wrapText="1"/>
      <protection hidden="1"/>
    </xf>
    <xf numFmtId="0" fontId="6" fillId="4" borderId="0" xfId="0" applyFont="1" applyFill="1" applyAlignment="1" applyProtection="1">
      <alignment horizontal="center" vertical="center"/>
      <protection hidden="1"/>
    </xf>
    <xf numFmtId="0" fontId="0" fillId="0" borderId="0" xfId="0" applyAlignment="1" applyProtection="1">
      <alignment horizontal="left" vertical="center"/>
      <protection hidden="1"/>
    </xf>
    <xf numFmtId="38" fontId="0" fillId="0" borderId="0" xfId="2" applyFont="1" applyFill="1" applyBorder="1" applyProtection="1">
      <alignment vertical="center"/>
      <protection hidden="1"/>
    </xf>
    <xf numFmtId="38" fontId="8" fillId="4" borderId="0" xfId="0" applyNumberFormat="1" applyFont="1" applyFill="1" applyAlignment="1" applyProtection="1">
      <alignment horizontal="right" vertical="center"/>
      <protection hidden="1"/>
    </xf>
    <xf numFmtId="38" fontId="0" fillId="0" borderId="0" xfId="2" applyFont="1" applyProtection="1">
      <alignment vertical="center"/>
      <protection hidden="1"/>
    </xf>
    <xf numFmtId="0" fontId="0" fillId="3" borderId="1" xfId="0" applyFill="1" applyBorder="1" applyAlignment="1" applyProtection="1">
      <alignment horizontal="center" vertical="center"/>
      <protection hidden="1"/>
    </xf>
    <xf numFmtId="3" fontId="37" fillId="6" borderId="22" xfId="0" applyNumberFormat="1" applyFont="1" applyFill="1" applyBorder="1" applyAlignment="1" applyProtection="1">
      <alignment horizontal="center" vertical="center" wrapText="1"/>
      <protection hidden="1"/>
    </xf>
    <xf numFmtId="38" fontId="3" fillId="8" borderId="26" xfId="2" applyFont="1" applyFill="1" applyBorder="1" applyProtection="1">
      <alignment vertical="center"/>
      <protection hidden="1"/>
    </xf>
    <xf numFmtId="3" fontId="37" fillId="6" borderId="20" xfId="0" applyNumberFormat="1" applyFont="1" applyFill="1" applyBorder="1" applyAlignment="1" applyProtection="1">
      <alignment horizontal="center" vertical="center" wrapText="1"/>
      <protection hidden="1"/>
    </xf>
    <xf numFmtId="3" fontId="37" fillId="6" borderId="65" xfId="0" applyNumberFormat="1" applyFont="1" applyFill="1" applyBorder="1" applyAlignment="1" applyProtection="1">
      <alignment horizontal="center" vertical="center" wrapText="1"/>
      <protection hidden="1"/>
    </xf>
    <xf numFmtId="3" fontId="42" fillId="6" borderId="27" xfId="0" applyNumberFormat="1" applyFont="1" applyFill="1" applyBorder="1" applyAlignment="1" applyProtection="1">
      <alignment horizontal="center" vertical="center" wrapText="1"/>
      <protection hidden="1"/>
    </xf>
    <xf numFmtId="3" fontId="37" fillId="6" borderId="33" xfId="0" applyNumberFormat="1" applyFont="1" applyFill="1" applyBorder="1" applyAlignment="1" applyProtection="1">
      <alignment horizontal="center" vertical="center" wrapText="1"/>
      <protection hidden="1"/>
    </xf>
    <xf numFmtId="3" fontId="37" fillId="6" borderId="38" xfId="0" applyNumberFormat="1" applyFont="1" applyFill="1" applyBorder="1" applyAlignment="1" applyProtection="1">
      <alignment horizontal="center" vertical="center" wrapText="1"/>
      <protection hidden="1"/>
    </xf>
    <xf numFmtId="3" fontId="37" fillId="6" borderId="21" xfId="0" applyNumberFormat="1" applyFont="1" applyFill="1" applyBorder="1" applyAlignment="1" applyProtection="1">
      <alignment horizontal="center" vertical="center" wrapText="1"/>
      <protection hidden="1"/>
    </xf>
    <xf numFmtId="38" fontId="37" fillId="6" borderId="38" xfId="2" applyFont="1" applyFill="1" applyBorder="1" applyAlignment="1" applyProtection="1">
      <alignment horizontal="center" vertical="center" wrapText="1"/>
      <protection hidden="1"/>
    </xf>
    <xf numFmtId="3" fontId="37" fillId="6" borderId="23" xfId="0" applyNumberFormat="1" applyFont="1" applyFill="1" applyBorder="1" applyAlignment="1" applyProtection="1">
      <alignment horizontal="center" vertical="center" wrapText="1"/>
      <protection hidden="1"/>
    </xf>
    <xf numFmtId="38" fontId="37" fillId="6" borderId="21" xfId="2" applyFont="1" applyFill="1" applyBorder="1" applyAlignment="1" applyProtection="1">
      <alignment horizontal="center" vertical="center" wrapText="1"/>
      <protection hidden="1"/>
    </xf>
    <xf numFmtId="38" fontId="37" fillId="6" borderId="66" xfId="2" applyFont="1" applyFill="1" applyBorder="1" applyAlignment="1" applyProtection="1">
      <alignment horizontal="center" vertical="center" wrapText="1"/>
      <protection hidden="1"/>
    </xf>
    <xf numFmtId="56" fontId="13" fillId="6" borderId="1" xfId="0" quotePrefix="1" applyNumberFormat="1" applyFont="1" applyFill="1" applyBorder="1" applyAlignment="1" applyProtection="1">
      <alignment horizontal="center" vertical="center"/>
      <protection hidden="1"/>
    </xf>
    <xf numFmtId="38" fontId="3" fillId="6" borderId="1" xfId="2" applyFont="1" applyFill="1" applyBorder="1" applyProtection="1">
      <alignment vertical="center"/>
      <protection hidden="1"/>
    </xf>
    <xf numFmtId="56" fontId="0" fillId="0" borderId="0" xfId="0" quotePrefix="1" applyNumberFormat="1" applyAlignment="1" applyProtection="1">
      <alignment horizontal="center" vertical="center"/>
      <protection hidden="1"/>
    </xf>
    <xf numFmtId="0" fontId="0" fillId="3" borderId="26" xfId="0" applyFill="1" applyBorder="1" applyAlignment="1" applyProtection="1">
      <alignment horizontal="center" vertical="center"/>
      <protection hidden="1"/>
    </xf>
    <xf numFmtId="38" fontId="3" fillId="8" borderId="1" xfId="2" applyFont="1" applyFill="1" applyBorder="1" applyProtection="1">
      <alignment vertical="center"/>
      <protection hidden="1"/>
    </xf>
    <xf numFmtId="3" fontId="37" fillId="10" borderId="50" xfId="0" applyNumberFormat="1" applyFont="1" applyFill="1" applyBorder="1" applyAlignment="1" applyProtection="1">
      <alignment horizontal="center" vertical="center" wrapText="1"/>
      <protection hidden="1"/>
    </xf>
    <xf numFmtId="3" fontId="37" fillId="10" borderId="1" xfId="0" applyNumberFormat="1" applyFont="1" applyFill="1" applyBorder="1" applyAlignment="1" applyProtection="1">
      <alignment horizontal="center" vertical="center" wrapText="1"/>
      <protection hidden="1"/>
    </xf>
    <xf numFmtId="3" fontId="37" fillId="10" borderId="51" xfId="0" applyNumberFormat="1" applyFont="1" applyFill="1" applyBorder="1" applyAlignment="1" applyProtection="1">
      <alignment horizontal="center" vertical="center" wrapText="1"/>
      <protection hidden="1"/>
    </xf>
    <xf numFmtId="38" fontId="52" fillId="10" borderId="51" xfId="0" applyNumberFormat="1" applyFont="1" applyFill="1" applyBorder="1" applyAlignment="1" applyProtection="1">
      <alignment horizontal="right" vertical="center"/>
      <protection hidden="1"/>
    </xf>
    <xf numFmtId="0" fontId="0" fillId="9" borderId="47" xfId="0" applyFill="1" applyBorder="1" applyAlignment="1" applyProtection="1">
      <alignment horizontal="center" vertical="center"/>
      <protection hidden="1"/>
    </xf>
    <xf numFmtId="38" fontId="3" fillId="4" borderId="48" xfId="2" applyFont="1" applyFill="1" applyBorder="1" applyProtection="1">
      <alignment vertical="center"/>
      <protection hidden="1"/>
    </xf>
    <xf numFmtId="38" fontId="3" fillId="4" borderId="49" xfId="2" applyFont="1" applyFill="1" applyBorder="1" applyProtection="1">
      <alignment vertical="center"/>
      <protection hidden="1"/>
    </xf>
    <xf numFmtId="0" fontId="0" fillId="9" borderId="50" xfId="0" applyFill="1" applyBorder="1" applyAlignment="1" applyProtection="1">
      <alignment horizontal="center" vertical="center"/>
      <protection hidden="1"/>
    </xf>
    <xf numFmtId="38" fontId="3" fillId="4" borderId="3" xfId="2" applyFont="1" applyFill="1" applyBorder="1" applyProtection="1">
      <alignment vertical="center"/>
      <protection hidden="1"/>
    </xf>
    <xf numFmtId="38" fontId="3" fillId="4" borderId="67" xfId="2" applyFont="1" applyFill="1" applyBorder="1" applyProtection="1">
      <alignment vertical="center"/>
      <protection hidden="1"/>
    </xf>
    <xf numFmtId="0" fontId="0" fillId="9" borderId="68" xfId="0" applyFill="1" applyBorder="1" applyAlignment="1" applyProtection="1">
      <alignment horizontal="center" vertical="center"/>
      <protection hidden="1"/>
    </xf>
    <xf numFmtId="38" fontId="3" fillId="4" borderId="41" xfId="2" applyFont="1" applyFill="1" applyBorder="1" applyProtection="1">
      <alignment vertical="center"/>
      <protection hidden="1"/>
    </xf>
    <xf numFmtId="38" fontId="3" fillId="4" borderId="42" xfId="2" applyFont="1" applyFill="1" applyBorder="1" applyProtection="1">
      <alignment vertical="center"/>
      <protection hidden="1"/>
    </xf>
    <xf numFmtId="0" fontId="21" fillId="0" borderId="0" xfId="0" applyFont="1" applyProtection="1">
      <alignment vertical="center"/>
      <protection hidden="1"/>
    </xf>
    <xf numFmtId="0" fontId="22" fillId="0" borderId="0" xfId="0" applyFont="1" applyProtection="1">
      <alignment vertical="center"/>
      <protection hidden="1"/>
    </xf>
    <xf numFmtId="0" fontId="9" fillId="0" borderId="0" xfId="0" applyFont="1" applyProtection="1">
      <alignment vertical="center"/>
      <protection hidden="1"/>
    </xf>
    <xf numFmtId="0" fontId="34" fillId="6" borderId="84" xfId="0" applyFont="1" applyFill="1" applyBorder="1" applyAlignment="1" applyProtection="1">
      <alignment horizontal="center" vertical="center" wrapText="1"/>
      <protection hidden="1"/>
    </xf>
    <xf numFmtId="0" fontId="34" fillId="6" borderId="85" xfId="0" applyFont="1" applyFill="1" applyBorder="1" applyAlignment="1" applyProtection="1">
      <alignment horizontal="center" vertical="center" wrapText="1"/>
      <protection hidden="1"/>
    </xf>
    <xf numFmtId="0" fontId="34" fillId="6" borderId="62" xfId="0" applyFont="1" applyFill="1" applyBorder="1" applyAlignment="1" applyProtection="1">
      <alignment horizontal="center" vertical="center" wrapText="1"/>
      <protection hidden="1"/>
    </xf>
    <xf numFmtId="0" fontId="56" fillId="0" borderId="0" xfId="0" applyFont="1" applyAlignment="1" applyProtection="1">
      <alignment horizontal="center"/>
      <protection hidden="1"/>
    </xf>
    <xf numFmtId="38" fontId="13" fillId="13" borderId="1" xfId="2" applyFont="1" applyFill="1" applyBorder="1" applyAlignment="1" applyProtection="1">
      <alignment horizontal="center" vertical="center" wrapText="1"/>
      <protection hidden="1"/>
    </xf>
    <xf numFmtId="38" fontId="0" fillId="6" borderId="1" xfId="2" applyFont="1" applyFill="1" applyBorder="1" applyAlignment="1" applyProtection="1">
      <alignment horizontal="center" vertical="center"/>
      <protection hidden="1"/>
    </xf>
    <xf numFmtId="0" fontId="13" fillId="13" borderId="26" xfId="0" applyFont="1" applyFill="1" applyBorder="1" applyAlignment="1" applyProtection="1">
      <alignment horizontal="center" vertical="center" wrapText="1"/>
      <protection hidden="1"/>
    </xf>
    <xf numFmtId="0" fontId="13" fillId="14" borderId="26" xfId="0" applyFont="1" applyFill="1" applyBorder="1" applyAlignment="1" applyProtection="1">
      <alignment horizontal="center" vertical="center"/>
      <protection hidden="1"/>
    </xf>
    <xf numFmtId="38" fontId="13" fillId="6" borderId="2" xfId="2" applyFont="1" applyFill="1" applyBorder="1" applyAlignment="1" applyProtection="1">
      <alignment horizontal="center" vertical="center"/>
      <protection hidden="1"/>
    </xf>
    <xf numFmtId="38" fontId="0" fillId="6" borderId="2" xfId="2" applyFont="1" applyFill="1" applyBorder="1" applyAlignment="1" applyProtection="1">
      <alignment horizontal="center" vertical="center"/>
      <protection hidden="1"/>
    </xf>
    <xf numFmtId="38" fontId="0" fillId="6" borderId="40" xfId="2" applyFont="1" applyFill="1" applyBorder="1" applyAlignment="1" applyProtection="1">
      <alignment horizontal="center" vertical="center"/>
      <protection hidden="1"/>
    </xf>
    <xf numFmtId="0" fontId="6" fillId="6" borderId="1" xfId="0" applyFont="1" applyFill="1" applyBorder="1" applyAlignment="1" applyProtection="1">
      <alignment horizontal="center" vertical="center"/>
      <protection hidden="1"/>
    </xf>
    <xf numFmtId="38" fontId="0" fillId="6" borderId="51" xfId="2" applyFont="1" applyFill="1" applyBorder="1" applyAlignment="1" applyProtection="1">
      <alignment horizontal="center" vertical="center"/>
      <protection hidden="1"/>
    </xf>
    <xf numFmtId="0" fontId="13" fillId="13" borderId="2" xfId="0" applyFont="1" applyFill="1" applyBorder="1" applyAlignment="1" applyProtection="1">
      <alignment horizontal="center" vertical="center" wrapText="1"/>
      <protection hidden="1"/>
    </xf>
    <xf numFmtId="0" fontId="52" fillId="6" borderId="1" xfId="0" applyFont="1" applyFill="1" applyBorder="1" applyAlignment="1" applyProtection="1">
      <alignment horizontal="center" vertical="center"/>
      <protection hidden="1"/>
    </xf>
    <xf numFmtId="38" fontId="50" fillId="6" borderId="1" xfId="2" applyFont="1" applyFill="1" applyBorder="1" applyAlignment="1" applyProtection="1">
      <alignment horizontal="center" vertical="center"/>
      <protection hidden="1"/>
    </xf>
    <xf numFmtId="0" fontId="12" fillId="6" borderId="1" xfId="0" applyFont="1" applyFill="1" applyBorder="1" applyAlignment="1" applyProtection="1">
      <alignment horizontal="center" vertical="center" wrapText="1"/>
      <protection hidden="1"/>
    </xf>
    <xf numFmtId="3" fontId="37" fillId="6" borderId="1" xfId="0" applyNumberFormat="1" applyFont="1" applyFill="1" applyBorder="1" applyAlignment="1" applyProtection="1">
      <alignment horizontal="center" vertical="center" wrapText="1"/>
      <protection hidden="1"/>
    </xf>
    <xf numFmtId="38" fontId="37" fillId="6" borderId="1" xfId="2" applyFont="1" applyFill="1" applyBorder="1" applyAlignment="1" applyProtection="1">
      <alignment horizontal="center" vertical="center" wrapText="1"/>
      <protection hidden="1"/>
    </xf>
    <xf numFmtId="0" fontId="27" fillId="6" borderId="1" xfId="0" applyFont="1" applyFill="1" applyBorder="1" applyAlignment="1" applyProtection="1">
      <alignment horizontal="center" vertical="center" wrapText="1"/>
      <protection hidden="1"/>
    </xf>
    <xf numFmtId="38" fontId="11" fillId="6" borderId="3" xfId="0" applyNumberFormat="1" applyFont="1" applyFill="1" applyBorder="1" applyAlignment="1" applyProtection="1">
      <alignment horizontal="center" vertical="center"/>
      <protection hidden="1"/>
    </xf>
    <xf numFmtId="38" fontId="0" fillId="6" borderId="19" xfId="2" applyFont="1" applyFill="1" applyBorder="1" applyAlignment="1" applyProtection="1">
      <alignment horizontal="center" vertical="center"/>
      <protection hidden="1"/>
    </xf>
    <xf numFmtId="38" fontId="11" fillId="6" borderId="1" xfId="2" applyFont="1" applyFill="1" applyBorder="1" applyAlignment="1" applyProtection="1">
      <alignment horizontal="center" vertical="center"/>
      <protection hidden="1"/>
    </xf>
    <xf numFmtId="38" fontId="0" fillId="6" borderId="89" xfId="2" applyFont="1" applyFill="1" applyBorder="1" applyAlignment="1" applyProtection="1">
      <alignment horizontal="center" vertical="center"/>
      <protection hidden="1"/>
    </xf>
    <xf numFmtId="0" fontId="6" fillId="6" borderId="1" xfId="0" applyFont="1" applyFill="1" applyBorder="1" applyProtection="1">
      <alignment vertical="center"/>
      <protection hidden="1"/>
    </xf>
    <xf numFmtId="0" fontId="6" fillId="6" borderId="26" xfId="0" applyFont="1" applyFill="1" applyBorder="1" applyProtection="1">
      <alignment vertical="center"/>
      <protection hidden="1"/>
    </xf>
    <xf numFmtId="38" fontId="0" fillId="6" borderId="14" xfId="2" applyFont="1" applyFill="1" applyBorder="1" applyAlignment="1" applyProtection="1">
      <alignment horizontal="center" vertical="center"/>
      <protection hidden="1"/>
    </xf>
    <xf numFmtId="38" fontId="55" fillId="6" borderId="44" xfId="2" applyFont="1" applyFill="1" applyBorder="1" applyAlignment="1" applyProtection="1">
      <alignment horizontal="center" vertical="center"/>
      <protection hidden="1"/>
    </xf>
    <xf numFmtId="0" fontId="13" fillId="14" borderId="14" xfId="0" applyFont="1" applyFill="1" applyBorder="1" applyAlignment="1" applyProtection="1">
      <alignment horizontal="center" vertical="center" wrapText="1"/>
      <protection hidden="1"/>
    </xf>
    <xf numFmtId="38" fontId="0" fillId="6" borderId="35" xfId="2" applyFont="1" applyFill="1" applyBorder="1" applyAlignment="1" applyProtection="1">
      <alignment vertical="center"/>
      <protection hidden="1"/>
    </xf>
    <xf numFmtId="38" fontId="0" fillId="6" borderId="36" xfId="2" applyFont="1" applyFill="1" applyBorder="1" applyAlignment="1" applyProtection="1">
      <alignment vertical="center"/>
      <protection hidden="1"/>
    </xf>
    <xf numFmtId="38" fontId="0" fillId="6" borderId="37" xfId="2" applyFont="1" applyFill="1" applyBorder="1" applyAlignment="1" applyProtection="1">
      <alignment vertical="center"/>
      <protection hidden="1"/>
    </xf>
    <xf numFmtId="38" fontId="0" fillId="6" borderId="41" xfId="2" applyFont="1" applyFill="1" applyBorder="1" applyAlignment="1" applyProtection="1">
      <alignment vertical="center"/>
      <protection hidden="1"/>
    </xf>
    <xf numFmtId="38" fontId="0" fillId="6" borderId="3" xfId="2" applyFont="1" applyFill="1" applyBorder="1" applyAlignment="1" applyProtection="1">
      <alignment vertical="center"/>
      <protection hidden="1"/>
    </xf>
    <xf numFmtId="38" fontId="13" fillId="6" borderId="1" xfId="2" applyFont="1" applyFill="1" applyBorder="1" applyAlignment="1" applyProtection="1">
      <alignment horizontal="center" vertical="center"/>
      <protection hidden="1"/>
    </xf>
    <xf numFmtId="38" fontId="13" fillId="14" borderId="1" xfId="2" applyFont="1" applyFill="1" applyBorder="1" applyAlignment="1" applyProtection="1">
      <alignment horizontal="center" vertical="center" wrapText="1"/>
      <protection hidden="1"/>
    </xf>
    <xf numFmtId="38" fontId="13" fillId="14" borderId="3" xfId="2" applyFont="1" applyFill="1" applyBorder="1" applyAlignment="1" applyProtection="1">
      <alignment horizontal="center" vertical="center" wrapText="1"/>
      <protection hidden="1"/>
    </xf>
    <xf numFmtId="38" fontId="13" fillId="14" borderId="1" xfId="2" applyFont="1" applyFill="1" applyBorder="1" applyAlignment="1" applyProtection="1">
      <alignment horizontal="center" vertical="center"/>
      <protection hidden="1"/>
    </xf>
    <xf numFmtId="38" fontId="13" fillId="14" borderId="86" xfId="2" applyFont="1" applyFill="1" applyBorder="1" applyAlignment="1" applyProtection="1">
      <alignment horizontal="center" vertical="center"/>
      <protection hidden="1"/>
    </xf>
    <xf numFmtId="38" fontId="50" fillId="6" borderId="86" xfId="2" applyFont="1" applyFill="1" applyBorder="1" applyAlignment="1" applyProtection="1">
      <alignment horizontal="center" vertical="center"/>
      <protection hidden="1"/>
    </xf>
    <xf numFmtId="38" fontId="50" fillId="6" borderId="44" xfId="2" applyFont="1" applyFill="1" applyBorder="1" applyAlignment="1" applyProtection="1">
      <alignment horizontal="center" vertical="center"/>
      <protection hidden="1"/>
    </xf>
    <xf numFmtId="38" fontId="50" fillId="6" borderId="45" xfId="2" applyFont="1" applyFill="1" applyBorder="1" applyAlignment="1" applyProtection="1">
      <alignment horizontal="center" vertical="center"/>
      <protection hidden="1"/>
    </xf>
    <xf numFmtId="38" fontId="50" fillId="6" borderId="46" xfId="2" applyFont="1" applyFill="1" applyBorder="1" applyAlignment="1" applyProtection="1">
      <alignment horizontal="center" vertical="center"/>
      <protection hidden="1"/>
    </xf>
    <xf numFmtId="38" fontId="0" fillId="6" borderId="7" xfId="2" applyFont="1" applyFill="1" applyBorder="1" applyAlignment="1" applyProtection="1">
      <alignment vertical="center"/>
      <protection hidden="1"/>
    </xf>
    <xf numFmtId="38" fontId="0" fillId="6" borderId="27" xfId="2" applyFont="1" applyFill="1" applyBorder="1" applyAlignment="1" applyProtection="1">
      <alignment horizontal="center" vertical="center"/>
      <protection hidden="1"/>
    </xf>
    <xf numFmtId="0" fontId="59" fillId="6" borderId="82" xfId="0" applyFont="1" applyFill="1" applyBorder="1" applyProtection="1">
      <alignment vertical="center"/>
      <protection hidden="1"/>
    </xf>
    <xf numFmtId="0" fontId="59" fillId="6" borderId="83" xfId="0" applyFont="1" applyFill="1" applyBorder="1" applyProtection="1">
      <alignment vertical="center"/>
      <protection hidden="1"/>
    </xf>
    <xf numFmtId="0" fontId="59" fillId="6" borderId="77" xfId="0" applyFont="1" applyFill="1" applyBorder="1" applyProtection="1">
      <alignment vertical="center"/>
      <protection hidden="1"/>
    </xf>
    <xf numFmtId="9" fontId="61" fillId="6" borderId="52" xfId="1" applyFont="1" applyFill="1" applyBorder="1" applyAlignment="1" applyProtection="1">
      <alignment horizontal="center" vertical="center"/>
      <protection hidden="1"/>
    </xf>
    <xf numFmtId="0" fontId="12" fillId="13" borderId="26" xfId="0" applyFont="1" applyFill="1" applyBorder="1" applyAlignment="1" applyProtection="1">
      <alignment horizontal="center" vertical="center" wrapText="1"/>
      <protection hidden="1"/>
    </xf>
    <xf numFmtId="0" fontId="12" fillId="13" borderId="2" xfId="0" applyFont="1" applyFill="1" applyBorder="1" applyAlignment="1" applyProtection="1">
      <alignment horizontal="center" vertical="center" wrapText="1"/>
      <protection hidden="1"/>
    </xf>
    <xf numFmtId="0" fontId="12" fillId="13" borderId="40" xfId="0" applyFont="1" applyFill="1" applyBorder="1" applyAlignment="1" applyProtection="1">
      <alignment horizontal="center" vertical="center" wrapText="1"/>
      <protection hidden="1"/>
    </xf>
    <xf numFmtId="0" fontId="12" fillId="13" borderId="27" xfId="0" applyFont="1" applyFill="1" applyBorder="1" applyAlignment="1" applyProtection="1">
      <alignment horizontal="center" vertical="center" wrapText="1"/>
      <protection hidden="1"/>
    </xf>
    <xf numFmtId="0" fontId="12" fillId="13" borderId="14" xfId="0" applyFont="1" applyFill="1" applyBorder="1" applyAlignment="1" applyProtection="1">
      <alignment horizontal="center" vertical="center" wrapText="1"/>
      <protection hidden="1"/>
    </xf>
    <xf numFmtId="0" fontId="12" fillId="13" borderId="37" xfId="0" applyFont="1" applyFill="1" applyBorder="1" applyAlignment="1" applyProtection="1">
      <alignment horizontal="center" vertical="center" wrapText="1"/>
      <protection hidden="1"/>
    </xf>
    <xf numFmtId="0" fontId="12" fillId="9" borderId="26" xfId="0" applyFont="1" applyFill="1" applyBorder="1" applyAlignment="1" applyProtection="1">
      <alignment horizontal="center" vertical="center" wrapText="1"/>
      <protection hidden="1"/>
    </xf>
    <xf numFmtId="0" fontId="46" fillId="6" borderId="25" xfId="0" quotePrefix="1" applyFont="1" applyFill="1" applyBorder="1" applyAlignment="1" applyProtection="1">
      <alignment horizontal="center" vertical="center" wrapText="1"/>
      <protection hidden="1"/>
    </xf>
    <xf numFmtId="0" fontId="46" fillId="6" borderId="23" xfId="0" quotePrefix="1" applyFont="1" applyFill="1" applyBorder="1" applyAlignment="1" applyProtection="1">
      <alignment horizontal="center" vertical="center" wrapText="1"/>
      <protection hidden="1"/>
    </xf>
    <xf numFmtId="0" fontId="46" fillId="6" borderId="85" xfId="0" applyFont="1" applyFill="1" applyBorder="1" applyAlignment="1" applyProtection="1">
      <alignment horizontal="center" vertical="center" wrapText="1"/>
      <protection hidden="1"/>
    </xf>
    <xf numFmtId="0" fontId="46" fillId="6" borderId="62" xfId="0" applyFont="1" applyFill="1" applyBorder="1" applyAlignment="1" applyProtection="1">
      <alignment horizontal="center" vertical="center" wrapText="1"/>
      <protection hidden="1"/>
    </xf>
    <xf numFmtId="0" fontId="46" fillId="6" borderId="24" xfId="0" quotePrefix="1" applyFont="1" applyFill="1" applyBorder="1" applyAlignment="1" applyProtection="1">
      <alignment horizontal="center" vertical="center" wrapText="1"/>
      <protection hidden="1"/>
    </xf>
    <xf numFmtId="0" fontId="46" fillId="6" borderId="22" xfId="0" quotePrefix="1" applyFont="1" applyFill="1" applyBorder="1" applyAlignment="1" applyProtection="1">
      <alignment horizontal="center" vertical="center" wrapText="1"/>
      <protection hidden="1"/>
    </xf>
    <xf numFmtId="0" fontId="46" fillId="6" borderId="20" xfId="0" quotePrefix="1" applyFont="1" applyFill="1" applyBorder="1" applyAlignment="1" applyProtection="1">
      <alignment horizontal="center" vertical="center" wrapText="1"/>
      <protection hidden="1"/>
    </xf>
    <xf numFmtId="0" fontId="46" fillId="6" borderId="21" xfId="0" quotePrefix="1" applyFont="1" applyFill="1" applyBorder="1" applyAlignment="1" applyProtection="1">
      <alignment horizontal="center" vertical="center" wrapText="1"/>
      <protection hidden="1"/>
    </xf>
    <xf numFmtId="0" fontId="11" fillId="6" borderId="20" xfId="0" applyFont="1" applyFill="1" applyBorder="1" applyAlignment="1" applyProtection="1">
      <alignment horizontal="center" vertical="center" wrapText="1"/>
      <protection hidden="1"/>
    </xf>
    <xf numFmtId="0" fontId="11" fillId="6" borderId="21" xfId="0" applyFont="1" applyFill="1" applyBorder="1" applyAlignment="1" applyProtection="1">
      <alignment horizontal="center" vertical="center" wrapText="1"/>
      <protection hidden="1"/>
    </xf>
    <xf numFmtId="0" fontId="46" fillId="6" borderId="63" xfId="0" applyFont="1" applyFill="1" applyBorder="1" applyAlignment="1" applyProtection="1">
      <alignment horizontal="center" vertical="center" wrapText="1"/>
      <protection hidden="1"/>
    </xf>
    <xf numFmtId="0" fontId="11" fillId="6" borderId="22" xfId="0" applyFont="1" applyFill="1" applyBorder="1" applyAlignment="1" applyProtection="1">
      <alignment horizontal="center" vertical="center" wrapText="1"/>
      <protection hidden="1"/>
    </xf>
    <xf numFmtId="0" fontId="46" fillId="6" borderId="61" xfId="0" applyFont="1" applyFill="1" applyBorder="1" applyAlignment="1" applyProtection="1">
      <alignment horizontal="center" vertical="center" wrapText="1"/>
      <protection hidden="1"/>
    </xf>
    <xf numFmtId="0" fontId="11" fillId="6" borderId="28" xfId="0" applyFont="1" applyFill="1" applyBorder="1" applyAlignment="1" applyProtection="1">
      <alignment horizontal="center" vertical="center" wrapText="1"/>
      <protection hidden="1"/>
    </xf>
    <xf numFmtId="0" fontId="11" fillId="6" borderId="30" xfId="0" applyFont="1" applyFill="1" applyBorder="1" applyAlignment="1" applyProtection="1">
      <alignment horizontal="center" vertical="center" wrapText="1"/>
      <protection hidden="1"/>
    </xf>
    <xf numFmtId="0" fontId="46" fillId="6" borderId="61" xfId="0" quotePrefix="1" applyFont="1" applyFill="1" applyBorder="1" applyAlignment="1" applyProtection="1">
      <alignment horizontal="center" vertical="center" wrapText="1"/>
      <protection hidden="1"/>
    </xf>
    <xf numFmtId="0" fontId="46" fillId="6" borderId="65" xfId="0" quotePrefix="1" applyFont="1" applyFill="1" applyBorder="1" applyAlignment="1" applyProtection="1">
      <alignment horizontal="center" vertical="center" wrapText="1"/>
      <protection hidden="1"/>
    </xf>
    <xf numFmtId="0" fontId="11" fillId="6" borderId="33" xfId="0" applyFont="1" applyFill="1" applyBorder="1" applyAlignment="1" applyProtection="1">
      <alignment horizontal="center" vertical="center" wrapText="1"/>
      <protection hidden="1"/>
    </xf>
    <xf numFmtId="0" fontId="46" fillId="6" borderId="97" xfId="0" applyFont="1" applyFill="1" applyBorder="1" applyAlignment="1" applyProtection="1">
      <alignment horizontal="center" vertical="center" wrapText="1"/>
      <protection hidden="1"/>
    </xf>
    <xf numFmtId="0" fontId="46" fillId="6" borderId="98" xfId="0" quotePrefix="1" applyFont="1" applyFill="1" applyBorder="1" applyAlignment="1" applyProtection="1">
      <alignment horizontal="center" vertical="center" wrapText="1"/>
      <protection hidden="1"/>
    </xf>
    <xf numFmtId="0" fontId="11" fillId="6" borderId="38" xfId="0" applyFont="1" applyFill="1" applyBorder="1" applyAlignment="1" applyProtection="1">
      <alignment horizontal="center" vertical="center" wrapText="1"/>
      <protection hidden="1"/>
    </xf>
    <xf numFmtId="0" fontId="46" fillId="6" borderId="71" xfId="0" applyFont="1" applyFill="1" applyBorder="1" applyAlignment="1" applyProtection="1">
      <alignment horizontal="center" vertical="center" wrapText="1"/>
      <protection hidden="1"/>
    </xf>
    <xf numFmtId="0" fontId="46" fillId="6" borderId="38" xfId="0" quotePrefix="1" applyFont="1" applyFill="1" applyBorder="1" applyAlignment="1" applyProtection="1">
      <alignment horizontal="center" vertical="center" wrapText="1"/>
      <protection hidden="1"/>
    </xf>
    <xf numFmtId="0" fontId="46" fillId="6" borderId="33" xfId="0" quotePrefix="1" applyFont="1" applyFill="1" applyBorder="1" applyAlignment="1" applyProtection="1">
      <alignment horizontal="center" vertical="center" wrapText="1"/>
      <protection hidden="1"/>
    </xf>
    <xf numFmtId="0" fontId="11" fillId="6" borderId="99" xfId="0" applyFont="1" applyFill="1" applyBorder="1" applyAlignment="1" applyProtection="1">
      <alignment horizontal="center" vertical="center" wrapText="1"/>
      <protection hidden="1"/>
    </xf>
    <xf numFmtId="0" fontId="62" fillId="0" borderId="0" xfId="0" applyFont="1" applyProtection="1">
      <alignment vertical="center"/>
      <protection hidden="1"/>
    </xf>
    <xf numFmtId="0" fontId="12" fillId="6" borderId="95" xfId="0" applyFont="1" applyFill="1" applyBorder="1" applyAlignment="1" applyProtection="1">
      <alignment horizontal="center" vertical="center" wrapText="1"/>
      <protection hidden="1"/>
    </xf>
    <xf numFmtId="0" fontId="41" fillId="6" borderId="20" xfId="0" applyFont="1" applyFill="1" applyBorder="1" applyAlignment="1" applyProtection="1">
      <alignment horizontal="center" vertical="center" wrapText="1"/>
      <protection hidden="1"/>
    </xf>
    <xf numFmtId="0" fontId="37" fillId="6" borderId="20" xfId="0" applyFont="1" applyFill="1" applyBorder="1" applyAlignment="1" applyProtection="1">
      <alignment horizontal="center" vertical="center" wrapText="1"/>
      <protection hidden="1"/>
    </xf>
    <xf numFmtId="0" fontId="41" fillId="6" borderId="21" xfId="0" applyFont="1" applyFill="1" applyBorder="1" applyAlignment="1" applyProtection="1">
      <alignment horizontal="center" vertical="center" wrapText="1"/>
      <protection hidden="1"/>
    </xf>
    <xf numFmtId="0" fontId="37" fillId="6" borderId="21" xfId="0" applyFont="1" applyFill="1" applyBorder="1" applyAlignment="1" applyProtection="1">
      <alignment horizontal="center" vertical="center" wrapText="1"/>
      <protection hidden="1"/>
    </xf>
    <xf numFmtId="0" fontId="41" fillId="6" borderId="22" xfId="0" applyFont="1" applyFill="1" applyBorder="1" applyAlignment="1" applyProtection="1">
      <alignment horizontal="center" vertical="center" wrapText="1"/>
      <protection hidden="1"/>
    </xf>
    <xf numFmtId="0" fontId="37" fillId="6" borderId="22" xfId="0" applyFont="1" applyFill="1" applyBorder="1" applyAlignment="1" applyProtection="1">
      <alignment horizontal="center" vertical="center" wrapText="1"/>
      <protection hidden="1"/>
    </xf>
    <xf numFmtId="38" fontId="37" fillId="6" borderId="37" xfId="2" applyFont="1" applyFill="1" applyBorder="1" applyAlignment="1" applyProtection="1">
      <alignment horizontal="center" vertical="center" wrapText="1"/>
      <protection hidden="1"/>
    </xf>
    <xf numFmtId="38" fontId="37" fillId="6" borderId="87" xfId="2" applyFont="1" applyFill="1" applyBorder="1" applyAlignment="1" applyProtection="1">
      <alignment horizontal="center" vertical="center" wrapText="1"/>
      <protection hidden="1"/>
    </xf>
    <xf numFmtId="0" fontId="41" fillId="6" borderId="24" xfId="0" applyFont="1" applyFill="1" applyBorder="1" applyAlignment="1" applyProtection="1">
      <alignment horizontal="center" vertical="center" wrapText="1"/>
      <protection hidden="1"/>
    </xf>
    <xf numFmtId="3" fontId="37" fillId="6" borderId="30" xfId="0" applyNumberFormat="1" applyFont="1" applyFill="1" applyBorder="1" applyAlignment="1" applyProtection="1">
      <alignment horizontal="center" vertical="center" wrapText="1"/>
      <protection hidden="1"/>
    </xf>
    <xf numFmtId="0" fontId="47" fillId="0" borderId="0" xfId="3" applyFont="1" applyAlignment="1" applyProtection="1">
      <alignment vertical="center"/>
      <protection hidden="1"/>
    </xf>
    <xf numFmtId="38" fontId="13" fillId="13" borderId="37" xfId="2" applyFont="1" applyFill="1" applyBorder="1" applyAlignment="1" applyProtection="1">
      <alignment horizontal="center" vertical="center"/>
      <protection hidden="1"/>
    </xf>
    <xf numFmtId="38" fontId="50" fillId="6" borderId="3" xfId="2" applyFont="1" applyFill="1" applyBorder="1" applyAlignment="1" applyProtection="1">
      <alignment horizontal="center" vertical="center"/>
      <protection hidden="1"/>
    </xf>
    <xf numFmtId="38" fontId="13" fillId="13" borderId="3" xfId="2" applyFont="1" applyFill="1" applyBorder="1" applyAlignment="1" applyProtection="1">
      <alignment horizontal="center" vertical="center"/>
      <protection hidden="1"/>
    </xf>
    <xf numFmtId="38" fontId="52" fillId="6" borderId="1" xfId="0" applyNumberFormat="1" applyFont="1" applyFill="1" applyBorder="1" applyAlignment="1" applyProtection="1">
      <alignment horizontal="center" vertical="center"/>
      <protection hidden="1"/>
    </xf>
    <xf numFmtId="0" fontId="32" fillId="0" borderId="0" xfId="0" applyFont="1" applyAlignment="1" applyProtection="1">
      <alignment horizontal="left" vertical="center"/>
      <protection hidden="1"/>
    </xf>
    <xf numFmtId="0" fontId="27" fillId="10" borderId="3" xfId="0" applyFont="1" applyFill="1" applyBorder="1" applyAlignment="1" applyProtection="1">
      <alignment horizontal="center" vertical="center" wrapText="1"/>
      <protection hidden="1"/>
    </xf>
    <xf numFmtId="38" fontId="37" fillId="9" borderId="68" xfId="2" applyFont="1" applyFill="1" applyBorder="1" applyAlignment="1" applyProtection="1">
      <alignment horizontal="center" vertical="center" wrapText="1"/>
      <protection hidden="1"/>
    </xf>
    <xf numFmtId="38" fontId="37" fillId="9" borderId="2" xfId="2" applyFont="1" applyFill="1" applyBorder="1" applyAlignment="1" applyProtection="1">
      <alignment horizontal="center" vertical="center" wrapText="1"/>
      <protection hidden="1"/>
    </xf>
    <xf numFmtId="38" fontId="37" fillId="9" borderId="40" xfId="2" applyFont="1" applyFill="1" applyBorder="1" applyAlignment="1" applyProtection="1">
      <alignment horizontal="center" vertical="center" wrapText="1"/>
      <protection hidden="1"/>
    </xf>
    <xf numFmtId="38" fontId="37" fillId="9" borderId="39" xfId="2" applyFont="1" applyFill="1" applyBorder="1" applyAlignment="1" applyProtection="1">
      <alignment horizontal="center" vertical="center" wrapText="1"/>
      <protection hidden="1"/>
    </xf>
    <xf numFmtId="38" fontId="37" fillId="9" borderId="90" xfId="2" applyFont="1" applyFill="1" applyBorder="1" applyAlignment="1" applyProtection="1">
      <alignment horizontal="center" vertical="center" wrapText="1"/>
      <protection hidden="1"/>
    </xf>
    <xf numFmtId="0" fontId="12" fillId="9" borderId="68" xfId="0" applyFont="1" applyFill="1" applyBorder="1" applyAlignment="1" applyProtection="1">
      <alignment horizontal="center" vertical="center" wrapText="1"/>
      <protection hidden="1"/>
    </xf>
    <xf numFmtId="0" fontId="12" fillId="9" borderId="2" xfId="0" applyFont="1" applyFill="1" applyBorder="1" applyAlignment="1" applyProtection="1">
      <alignment horizontal="center" vertical="center" wrapText="1"/>
      <protection hidden="1"/>
    </xf>
    <xf numFmtId="0" fontId="12" fillId="9" borderId="40" xfId="0" applyFont="1" applyFill="1" applyBorder="1" applyAlignment="1" applyProtection="1">
      <alignment horizontal="center" vertical="center" wrapText="1"/>
      <protection hidden="1"/>
    </xf>
    <xf numFmtId="0" fontId="12" fillId="10" borderId="86" xfId="0" applyFont="1" applyFill="1" applyBorder="1" applyAlignment="1" applyProtection="1">
      <alignment horizontal="center" vertical="center" wrapText="1"/>
      <protection hidden="1"/>
    </xf>
    <xf numFmtId="3" fontId="37" fillId="10" borderId="86" xfId="0" applyNumberFormat="1" applyFont="1" applyFill="1" applyBorder="1" applyAlignment="1" applyProtection="1">
      <alignment horizontal="center" vertical="center" wrapText="1"/>
      <protection hidden="1"/>
    </xf>
    <xf numFmtId="38" fontId="37" fillId="10" borderId="86" xfId="2" applyFont="1" applyFill="1" applyBorder="1" applyAlignment="1" applyProtection="1">
      <alignment horizontal="center" vertical="center" wrapText="1"/>
      <protection hidden="1"/>
    </xf>
    <xf numFmtId="3" fontId="37" fillId="10" borderId="50" xfId="0" applyNumberFormat="1" applyFont="1" applyFill="1" applyBorder="1" applyAlignment="1" applyProtection="1">
      <alignment horizontal="left" vertical="center" wrapText="1" indent="1"/>
      <protection hidden="1"/>
    </xf>
    <xf numFmtId="0" fontId="27" fillId="10" borderId="101" xfId="0" applyFont="1" applyFill="1" applyBorder="1" applyAlignment="1" applyProtection="1">
      <alignment horizontal="center" vertical="center" wrapText="1"/>
      <protection hidden="1"/>
    </xf>
    <xf numFmtId="0" fontId="27" fillId="10" borderId="67" xfId="0" applyFont="1" applyFill="1" applyBorder="1" applyAlignment="1" applyProtection="1">
      <alignment horizontal="center" vertical="center" wrapText="1"/>
      <protection hidden="1"/>
    </xf>
    <xf numFmtId="0" fontId="12" fillId="10" borderId="68" xfId="0" applyFont="1" applyFill="1" applyBorder="1" applyAlignment="1" applyProtection="1">
      <alignment horizontal="center" vertical="center" wrapText="1"/>
      <protection hidden="1"/>
    </xf>
    <xf numFmtId="0" fontId="12" fillId="10" borderId="2" xfId="0" applyFont="1" applyFill="1" applyBorder="1" applyAlignment="1" applyProtection="1">
      <alignment horizontal="center" vertical="center" wrapText="1"/>
      <protection hidden="1"/>
    </xf>
    <xf numFmtId="0" fontId="12" fillId="10" borderId="40" xfId="0" applyFont="1" applyFill="1" applyBorder="1" applyAlignment="1" applyProtection="1">
      <alignment horizontal="center" vertical="center" wrapText="1"/>
      <protection hidden="1"/>
    </xf>
    <xf numFmtId="0" fontId="12" fillId="10" borderId="89" xfId="0" applyFont="1" applyFill="1" applyBorder="1" applyAlignment="1" applyProtection="1">
      <alignment horizontal="center" vertical="center" wrapText="1"/>
      <protection hidden="1"/>
    </xf>
    <xf numFmtId="0" fontId="12" fillId="10" borderId="48" xfId="0" applyFont="1" applyFill="1" applyBorder="1" applyAlignment="1" applyProtection="1">
      <alignment horizontal="center" vertical="center" wrapText="1"/>
      <protection hidden="1"/>
    </xf>
    <xf numFmtId="0" fontId="0" fillId="15" borderId="0" xfId="0" applyFill="1" applyProtection="1">
      <alignment vertical="center"/>
      <protection hidden="1"/>
    </xf>
    <xf numFmtId="0" fontId="13" fillId="6" borderId="0" xfId="0" applyFont="1" applyFill="1" applyProtection="1">
      <alignment vertical="center"/>
      <protection hidden="1"/>
    </xf>
    <xf numFmtId="0" fontId="70" fillId="6" borderId="0" xfId="0" applyFont="1" applyFill="1" applyProtection="1">
      <alignment vertical="center"/>
      <protection hidden="1"/>
    </xf>
    <xf numFmtId="0" fontId="40" fillId="15" borderId="0" xfId="0" applyFont="1" applyFill="1" applyProtection="1">
      <alignment vertical="center"/>
      <protection hidden="1"/>
    </xf>
    <xf numFmtId="0" fontId="49" fillId="15" borderId="0" xfId="0" applyFont="1" applyFill="1" applyProtection="1">
      <alignment vertical="center"/>
      <protection hidden="1"/>
    </xf>
    <xf numFmtId="0" fontId="0" fillId="15" borderId="0" xfId="0" applyFill="1" applyAlignment="1" applyProtection="1">
      <alignment horizontal="left" vertical="center"/>
      <protection hidden="1"/>
    </xf>
    <xf numFmtId="0" fontId="40" fillId="15" borderId="0" xfId="0" applyFont="1" applyFill="1" applyAlignment="1" applyProtection="1">
      <alignment horizontal="left" vertical="center"/>
      <protection hidden="1"/>
    </xf>
    <xf numFmtId="0" fontId="13" fillId="6" borderId="0" xfId="0" applyFont="1" applyFill="1" applyAlignment="1" applyProtection="1">
      <alignment horizontal="left" vertical="center"/>
      <protection hidden="1"/>
    </xf>
    <xf numFmtId="0" fontId="72" fillId="6" borderId="0" xfId="0" applyFont="1" applyFill="1" applyProtection="1">
      <alignment vertical="center"/>
      <protection hidden="1"/>
    </xf>
    <xf numFmtId="0" fontId="72" fillId="6" borderId="0" xfId="0" applyFont="1" applyFill="1" applyAlignment="1" applyProtection="1">
      <alignment horizontal="left" vertical="center"/>
      <protection hidden="1"/>
    </xf>
    <xf numFmtId="0" fontId="58" fillId="6" borderId="81" xfId="0" quotePrefix="1" applyFont="1" applyFill="1" applyBorder="1" applyAlignment="1" applyProtection="1">
      <alignment horizontal="center" vertical="center" wrapText="1"/>
      <protection hidden="1"/>
    </xf>
    <xf numFmtId="0" fontId="58" fillId="6" borderId="82" xfId="0" quotePrefix="1" applyFont="1" applyFill="1" applyBorder="1" applyAlignment="1" applyProtection="1">
      <alignment horizontal="center" vertical="center" wrapText="1"/>
      <protection hidden="1"/>
    </xf>
    <xf numFmtId="0" fontId="58" fillId="6" borderId="76" xfId="0" quotePrefix="1" applyFont="1" applyFill="1" applyBorder="1" applyAlignment="1" applyProtection="1">
      <alignment horizontal="center" vertical="center" wrapText="1"/>
      <protection hidden="1"/>
    </xf>
    <xf numFmtId="0" fontId="53" fillId="6" borderId="75" xfId="0" quotePrefix="1" applyFont="1" applyFill="1" applyBorder="1" applyAlignment="1" applyProtection="1">
      <alignment horizontal="center" vertical="center" wrapText="1"/>
      <protection hidden="1"/>
    </xf>
    <xf numFmtId="0" fontId="35" fillId="0" borderId="22" xfId="0" applyFont="1" applyBorder="1" applyAlignment="1" applyProtection="1">
      <alignment horizontal="center" vertical="center" wrapText="1"/>
      <protection locked="0"/>
    </xf>
    <xf numFmtId="0" fontId="35" fillId="0" borderId="20" xfId="0" applyFont="1" applyBorder="1" applyAlignment="1" applyProtection="1">
      <alignment horizontal="center" vertical="center" wrapText="1"/>
      <protection locked="0"/>
    </xf>
    <xf numFmtId="0" fontId="35" fillId="0" borderId="21" xfId="0" applyFont="1" applyBorder="1" applyAlignment="1" applyProtection="1">
      <alignment horizontal="center" vertical="center" wrapText="1"/>
      <protection locked="0"/>
    </xf>
    <xf numFmtId="0" fontId="11" fillId="6" borderId="4" xfId="0" applyFont="1" applyFill="1" applyBorder="1" applyAlignment="1" applyProtection="1">
      <alignment horizontal="center" vertical="center" wrapText="1"/>
      <protection hidden="1"/>
    </xf>
    <xf numFmtId="0" fontId="11" fillId="6" borderId="7" xfId="0" applyFont="1" applyFill="1" applyBorder="1" applyAlignment="1" applyProtection="1">
      <alignment horizontal="center" vertical="center" wrapText="1"/>
      <protection hidden="1"/>
    </xf>
    <xf numFmtId="0" fontId="11" fillId="6" borderId="9" xfId="0" applyFont="1" applyFill="1" applyBorder="1" applyAlignment="1" applyProtection="1">
      <alignment horizontal="center" vertical="center" wrapText="1"/>
      <protection hidden="1"/>
    </xf>
    <xf numFmtId="0" fontId="11" fillId="6" borderId="29" xfId="0" applyFont="1" applyFill="1" applyBorder="1" applyAlignment="1" applyProtection="1">
      <alignment horizontal="center" vertical="center" wrapText="1"/>
      <protection hidden="1"/>
    </xf>
    <xf numFmtId="0" fontId="11" fillId="6" borderId="31" xfId="0" applyFont="1" applyFill="1" applyBorder="1" applyAlignment="1" applyProtection="1">
      <alignment horizontal="center" vertical="center" wrapText="1"/>
      <protection hidden="1"/>
    </xf>
    <xf numFmtId="38" fontId="40" fillId="0" borderId="88" xfId="2" applyFont="1" applyBorder="1" applyAlignment="1" applyProtection="1">
      <alignment horizontal="center" vertical="center"/>
      <protection locked="0"/>
    </xf>
    <xf numFmtId="38" fontId="40" fillId="0" borderId="46" xfId="2" applyFont="1" applyBorder="1" applyAlignment="1" applyProtection="1">
      <alignment horizontal="center" vertical="center"/>
      <protection locked="0"/>
    </xf>
    <xf numFmtId="9" fontId="40" fillId="0" borderId="26" xfId="1" applyFont="1" applyBorder="1" applyAlignment="1" applyProtection="1">
      <alignment horizontal="center" vertical="center"/>
      <protection locked="0"/>
    </xf>
    <xf numFmtId="9" fontId="40" fillId="0" borderId="12" xfId="1" applyFont="1" applyBorder="1" applyAlignment="1" applyProtection="1">
      <alignment horizontal="center" vertical="center"/>
      <protection locked="0"/>
    </xf>
    <xf numFmtId="38" fontId="40" fillId="0" borderId="68" xfId="2" applyFont="1" applyBorder="1" applyAlignment="1" applyProtection="1">
      <alignment horizontal="center" vertical="center"/>
      <protection locked="0"/>
    </xf>
    <xf numFmtId="9" fontId="40" fillId="0" borderId="37" xfId="1" applyFont="1" applyBorder="1" applyAlignment="1" applyProtection="1">
      <alignment horizontal="center" vertical="center"/>
      <protection locked="0"/>
    </xf>
    <xf numFmtId="9" fontId="40" fillId="0" borderId="15" xfId="1" applyFont="1" applyBorder="1" applyAlignment="1" applyProtection="1">
      <alignment horizontal="center" vertical="center"/>
      <protection locked="0"/>
    </xf>
    <xf numFmtId="38" fontId="40" fillId="0" borderId="44" xfId="2" applyFont="1" applyBorder="1" applyAlignment="1" applyProtection="1">
      <alignment horizontal="center" vertical="center"/>
      <protection locked="0"/>
    </xf>
    <xf numFmtId="38" fontId="40" fillId="0" borderId="45" xfId="2" applyFont="1" applyBorder="1" applyAlignment="1" applyProtection="1">
      <alignment horizontal="center" vertical="center"/>
      <protection locked="0"/>
    </xf>
    <xf numFmtId="0" fontId="41" fillId="9" borderId="56" xfId="0" applyFont="1" applyFill="1" applyBorder="1" applyAlignment="1" applyProtection="1">
      <alignment horizontal="center" vertical="center" wrapText="1"/>
      <protection hidden="1"/>
    </xf>
    <xf numFmtId="0" fontId="41" fillId="9" borderId="57" xfId="0" applyFont="1" applyFill="1" applyBorder="1" applyAlignment="1" applyProtection="1">
      <alignment horizontal="center" vertical="center" wrapText="1"/>
      <protection hidden="1"/>
    </xf>
    <xf numFmtId="0" fontId="9" fillId="6" borderId="1" xfId="0" applyFont="1" applyFill="1" applyBorder="1" applyAlignment="1" applyProtection="1">
      <alignment horizontal="center" vertical="center"/>
      <protection hidden="1"/>
    </xf>
    <xf numFmtId="41" fontId="9" fillId="6" borderId="1" xfId="2" applyNumberFormat="1" applyFont="1" applyFill="1" applyBorder="1" applyAlignment="1" applyProtection="1">
      <protection hidden="1"/>
    </xf>
    <xf numFmtId="0" fontId="9" fillId="6" borderId="3" xfId="0" applyFont="1" applyFill="1" applyBorder="1" applyAlignment="1" applyProtection="1">
      <alignment horizontal="center" vertical="center"/>
      <protection hidden="1"/>
    </xf>
    <xf numFmtId="41" fontId="9" fillId="6" borderId="3" xfId="2" applyNumberFormat="1" applyFont="1" applyFill="1" applyBorder="1" applyAlignment="1" applyProtection="1">
      <protection hidden="1"/>
    </xf>
    <xf numFmtId="0" fontId="24" fillId="0" borderId="0" xfId="0" applyFont="1" applyProtection="1">
      <alignment vertical="center"/>
      <protection hidden="1"/>
    </xf>
    <xf numFmtId="0" fontId="66" fillId="4" borderId="0" xfId="0" applyFont="1" applyFill="1" applyProtection="1">
      <alignment vertical="center"/>
      <protection hidden="1"/>
    </xf>
    <xf numFmtId="0" fontId="50" fillId="0" borderId="0" xfId="0" applyFont="1" applyProtection="1">
      <alignment vertical="center"/>
      <protection hidden="1"/>
    </xf>
    <xf numFmtId="0" fontId="64" fillId="4" borderId="0" xfId="0" applyFont="1" applyFill="1" applyAlignment="1" applyProtection="1">
      <alignment horizontal="center" vertical="center"/>
      <protection hidden="1"/>
    </xf>
    <xf numFmtId="0" fontId="50" fillId="4" borderId="0" xfId="0" applyFont="1" applyFill="1" applyProtection="1">
      <alignment vertical="center"/>
      <protection hidden="1"/>
    </xf>
    <xf numFmtId="0" fontId="65" fillId="16" borderId="0" xfId="0" applyFont="1" applyFill="1" applyAlignment="1" applyProtection="1">
      <alignment horizontal="center" vertical="center"/>
      <protection hidden="1"/>
    </xf>
    <xf numFmtId="0" fontId="69" fillId="0" borderId="0" xfId="0" applyFont="1" applyAlignment="1" applyProtection="1">
      <alignment horizontal="left" vertical="center"/>
      <protection hidden="1"/>
    </xf>
    <xf numFmtId="0" fontId="64" fillId="0" borderId="0" xfId="0" applyFont="1" applyAlignment="1" applyProtection="1">
      <alignment horizontal="center" vertical="center"/>
      <protection hidden="1"/>
    </xf>
    <xf numFmtId="0" fontId="68" fillId="0" borderId="0" xfId="0" applyFont="1" applyProtection="1">
      <alignment vertical="center"/>
      <protection hidden="1"/>
    </xf>
    <xf numFmtId="0" fontId="54" fillId="0" borderId="0" xfId="0" applyFont="1" applyAlignment="1" applyProtection="1">
      <alignment horizontal="left" vertical="center" wrapText="1"/>
      <protection hidden="1"/>
    </xf>
    <xf numFmtId="0" fontId="54" fillId="0" borderId="0" xfId="0" applyFont="1" applyProtection="1">
      <alignment vertical="center"/>
      <protection hidden="1"/>
    </xf>
    <xf numFmtId="0" fontId="67" fillId="0" borderId="0" xfId="0" applyFont="1" applyProtection="1">
      <alignment vertical="center"/>
      <protection hidden="1"/>
    </xf>
    <xf numFmtId="0" fontId="9" fillId="6" borderId="1" xfId="0" applyFont="1" applyFill="1" applyBorder="1" applyAlignment="1" applyProtection="1">
      <alignment horizontal="center" vertical="center" wrapText="1"/>
      <protection hidden="1"/>
    </xf>
    <xf numFmtId="0" fontId="9" fillId="6" borderId="26" xfId="0" applyFont="1" applyFill="1" applyBorder="1" applyAlignment="1" applyProtection="1">
      <alignment vertical="center" wrapText="1"/>
      <protection hidden="1"/>
    </xf>
    <xf numFmtId="0" fontId="9" fillId="13" borderId="1" xfId="0" applyFont="1" applyFill="1" applyBorder="1" applyAlignment="1" applyProtection="1">
      <alignment horizontal="center" vertical="center" wrapText="1"/>
      <protection hidden="1"/>
    </xf>
    <xf numFmtId="38" fontId="0" fillId="6" borderId="37" xfId="2" applyFont="1" applyFill="1" applyBorder="1" applyAlignment="1" applyProtection="1">
      <alignment horizontal="center" vertical="center"/>
      <protection hidden="1"/>
    </xf>
    <xf numFmtId="0" fontId="13" fillId="6" borderId="37" xfId="0" applyFont="1" applyFill="1" applyBorder="1" applyAlignment="1" applyProtection="1">
      <alignment horizontal="center" vertical="center" wrapText="1"/>
      <protection hidden="1"/>
    </xf>
    <xf numFmtId="38" fontId="55" fillId="6" borderId="27" xfId="2" applyFont="1" applyFill="1" applyBorder="1" applyAlignment="1" applyProtection="1">
      <alignment horizontal="center" vertical="center"/>
      <protection hidden="1"/>
    </xf>
    <xf numFmtId="38" fontId="11" fillId="6" borderId="86" xfId="2" applyFont="1" applyFill="1" applyBorder="1" applyAlignment="1" applyProtection="1">
      <alignment horizontal="center" vertical="center"/>
      <protection hidden="1"/>
    </xf>
    <xf numFmtId="38" fontId="0" fillId="6" borderId="16" xfId="2" applyFont="1" applyFill="1" applyBorder="1" applyAlignment="1" applyProtection="1">
      <alignment horizontal="center" vertical="center"/>
      <protection hidden="1"/>
    </xf>
    <xf numFmtId="38" fontId="0" fillId="6" borderId="41" xfId="2" applyFont="1" applyFill="1" applyBorder="1" applyAlignment="1" applyProtection="1">
      <alignment horizontal="center" vertical="center"/>
      <protection hidden="1"/>
    </xf>
    <xf numFmtId="0" fontId="34" fillId="6" borderId="78" xfId="0" quotePrefix="1" applyFont="1" applyFill="1" applyBorder="1" applyAlignment="1" applyProtection="1">
      <alignment horizontal="center" vertical="center" wrapText="1"/>
      <protection locked="0"/>
    </xf>
    <xf numFmtId="0" fontId="34" fillId="6" borderId="79" xfId="0" quotePrefix="1" applyFont="1" applyFill="1" applyBorder="1" applyAlignment="1" applyProtection="1">
      <alignment horizontal="center" vertical="center" wrapText="1"/>
      <protection locked="0"/>
    </xf>
    <xf numFmtId="0" fontId="34" fillId="6" borderId="80" xfId="0" quotePrefix="1" applyFont="1" applyFill="1" applyBorder="1" applyAlignment="1" applyProtection="1">
      <alignment horizontal="center" vertical="center" wrapText="1"/>
      <protection locked="0"/>
    </xf>
    <xf numFmtId="0" fontId="53" fillId="6" borderId="29" xfId="0" quotePrefix="1" applyFont="1" applyFill="1" applyBorder="1" applyAlignment="1" applyProtection="1">
      <alignment horizontal="center" vertical="center" wrapText="1"/>
      <protection locked="0"/>
    </xf>
    <xf numFmtId="0" fontId="53" fillId="6" borderId="28" xfId="0" quotePrefix="1" applyFont="1" applyFill="1" applyBorder="1" applyAlignment="1" applyProtection="1">
      <alignment horizontal="center" vertical="center" wrapText="1"/>
      <protection locked="0"/>
    </xf>
    <xf numFmtId="0" fontId="53" fillId="6" borderId="30" xfId="0" quotePrefix="1" applyFont="1" applyFill="1" applyBorder="1" applyAlignment="1" applyProtection="1">
      <alignment horizontal="center" vertical="center" wrapText="1"/>
      <protection locked="0"/>
    </xf>
    <xf numFmtId="38" fontId="40" fillId="0" borderId="2" xfId="2" applyFont="1" applyBorder="1" applyAlignment="1" applyProtection="1">
      <alignment horizontal="center" vertical="center"/>
      <protection locked="0"/>
    </xf>
    <xf numFmtId="9" fontId="40" fillId="0" borderId="27" xfId="1" applyFont="1" applyBorder="1" applyAlignment="1" applyProtection="1">
      <alignment horizontal="center" vertical="center"/>
      <protection locked="0"/>
    </xf>
    <xf numFmtId="9" fontId="40" fillId="0" borderId="45" xfId="1" applyFont="1" applyBorder="1" applyAlignment="1" applyProtection="1">
      <alignment horizontal="center" vertical="center"/>
      <protection locked="0"/>
    </xf>
    <xf numFmtId="9" fontId="40" fillId="0" borderId="100" xfId="1" applyFont="1" applyBorder="1" applyAlignment="1" applyProtection="1">
      <alignment horizontal="center" vertical="center"/>
      <protection locked="0"/>
    </xf>
    <xf numFmtId="38" fontId="73" fillId="0" borderId="27" xfId="2" applyFont="1" applyBorder="1" applyAlignment="1" applyProtection="1">
      <alignment horizontal="center" vertical="center"/>
      <protection locked="0"/>
    </xf>
    <xf numFmtId="38" fontId="73" fillId="4" borderId="27" xfId="2" applyFont="1" applyFill="1" applyBorder="1" applyAlignment="1" applyProtection="1">
      <alignment horizontal="center" vertical="center"/>
      <protection locked="0"/>
    </xf>
    <xf numFmtId="38" fontId="73" fillId="0" borderId="27" xfId="2" applyFont="1" applyFill="1" applyBorder="1" applyAlignment="1" applyProtection="1">
      <alignment horizontal="center" vertical="center"/>
      <protection locked="0"/>
    </xf>
    <xf numFmtId="0" fontId="52" fillId="0" borderId="0" xfId="0" applyFont="1" applyProtection="1">
      <alignment vertical="center"/>
      <protection hidden="1"/>
    </xf>
    <xf numFmtId="0" fontId="6" fillId="6" borderId="5" xfId="0" applyFont="1" applyFill="1" applyBorder="1" applyProtection="1">
      <alignment vertical="center"/>
      <protection hidden="1"/>
    </xf>
    <xf numFmtId="0" fontId="19" fillId="6" borderId="0" xfId="0" applyFont="1" applyFill="1" applyProtection="1">
      <alignment vertical="center"/>
      <protection hidden="1"/>
    </xf>
    <xf numFmtId="0" fontId="6" fillId="6" borderId="0" xfId="0" applyFont="1" applyFill="1" applyProtection="1">
      <alignment vertical="center"/>
      <protection hidden="1"/>
    </xf>
    <xf numFmtId="0" fontId="20" fillId="6" borderId="0" xfId="0" applyFont="1" applyFill="1" applyProtection="1">
      <alignment vertical="center"/>
      <protection hidden="1"/>
    </xf>
    <xf numFmtId="0" fontId="6" fillId="6" borderId="10" xfId="0" applyFont="1" applyFill="1" applyBorder="1" applyProtection="1">
      <alignment vertical="center"/>
      <protection hidden="1"/>
    </xf>
    <xf numFmtId="38" fontId="74" fillId="0" borderId="0" xfId="2" applyFont="1" applyFill="1" applyBorder="1" applyAlignment="1">
      <alignment horizontal="left" vertical="center"/>
    </xf>
    <xf numFmtId="0" fontId="75" fillId="0" borderId="0" xfId="0" applyFont="1" applyProtection="1">
      <alignment vertical="center"/>
      <protection hidden="1"/>
    </xf>
    <xf numFmtId="0" fontId="12" fillId="10" borderId="92" xfId="0" applyFont="1" applyFill="1" applyBorder="1" applyAlignment="1" applyProtection="1">
      <alignment horizontal="center" vertical="center" wrapText="1"/>
      <protection hidden="1"/>
    </xf>
    <xf numFmtId="3" fontId="37" fillId="10" borderId="68" xfId="0" applyNumberFormat="1" applyFont="1" applyFill="1" applyBorder="1" applyAlignment="1" applyProtection="1">
      <alignment horizontal="center" vertical="center" wrapText="1"/>
      <protection hidden="1"/>
    </xf>
    <xf numFmtId="3" fontId="37" fillId="10" borderId="2" xfId="0" applyNumberFormat="1" applyFont="1" applyFill="1" applyBorder="1" applyAlignment="1" applyProtection="1">
      <alignment horizontal="center" vertical="center" wrapText="1"/>
      <protection hidden="1"/>
    </xf>
    <xf numFmtId="3" fontId="37" fillId="10" borderId="40" xfId="0" applyNumberFormat="1" applyFont="1" applyFill="1" applyBorder="1" applyAlignment="1" applyProtection="1">
      <alignment horizontal="center" vertical="center" wrapText="1"/>
      <protection hidden="1"/>
    </xf>
    <xf numFmtId="176" fontId="6" fillId="6" borderId="0" xfId="0" applyNumberFormat="1" applyFont="1" applyFill="1" applyAlignment="1" applyProtection="1">
      <alignment horizontal="center" vertical="center"/>
      <protection hidden="1"/>
    </xf>
    <xf numFmtId="0" fontId="30" fillId="0" borderId="12" xfId="0" applyFont="1" applyBorder="1" applyAlignment="1" applyProtection="1">
      <alignment horizontal="center" vertical="center" wrapText="1"/>
      <protection locked="0"/>
    </xf>
    <xf numFmtId="0" fontId="30" fillId="0" borderId="15" xfId="0" applyFont="1" applyBorder="1" applyAlignment="1" applyProtection="1">
      <alignment horizontal="center" vertical="center" wrapText="1"/>
      <protection locked="0"/>
    </xf>
    <xf numFmtId="0" fontId="30" fillId="0" borderId="17" xfId="0" applyFont="1" applyBorder="1" applyAlignment="1" applyProtection="1">
      <alignment horizontal="center" vertical="center" wrapText="1"/>
      <protection locked="0"/>
    </xf>
    <xf numFmtId="0" fontId="53" fillId="11" borderId="69" xfId="0" quotePrefix="1" applyFont="1" applyFill="1" applyBorder="1" applyAlignment="1" applyProtection="1">
      <alignment horizontal="center" vertical="center" wrapText="1"/>
      <protection locked="0"/>
    </xf>
    <xf numFmtId="0" fontId="53" fillId="11" borderId="70" xfId="0" quotePrefix="1" applyFont="1" applyFill="1" applyBorder="1" applyAlignment="1" applyProtection="1">
      <alignment horizontal="center" vertical="center" wrapText="1"/>
      <protection locked="0"/>
    </xf>
    <xf numFmtId="0" fontId="53" fillId="11" borderId="64" xfId="0" quotePrefix="1" applyFont="1" applyFill="1" applyBorder="1" applyAlignment="1" applyProtection="1">
      <alignment horizontal="center" vertical="center" wrapText="1"/>
      <protection locked="0"/>
    </xf>
    <xf numFmtId="0" fontId="53" fillId="5" borderId="69" xfId="0" quotePrefix="1" applyFont="1" applyFill="1" applyBorder="1" applyAlignment="1" applyProtection="1">
      <alignment horizontal="center" vertical="center" wrapText="1"/>
      <protection locked="0"/>
    </xf>
    <xf numFmtId="0" fontId="53" fillId="5" borderId="70" xfId="0" quotePrefix="1" applyFont="1" applyFill="1" applyBorder="1" applyAlignment="1" applyProtection="1">
      <alignment horizontal="center" vertical="center" wrapText="1"/>
      <protection locked="0"/>
    </xf>
    <xf numFmtId="0" fontId="53" fillId="5" borderId="64" xfId="0" quotePrefix="1" applyFont="1" applyFill="1" applyBorder="1" applyAlignment="1" applyProtection="1">
      <alignment horizontal="center" vertical="center" wrapText="1"/>
      <protection locked="0"/>
    </xf>
    <xf numFmtId="38" fontId="13" fillId="0" borderId="12" xfId="2" applyFont="1" applyBorder="1" applyAlignment="1" applyProtection="1">
      <alignment horizontal="left" vertical="center"/>
      <protection locked="0"/>
    </xf>
    <xf numFmtId="38" fontId="13" fillId="0" borderId="15" xfId="2" applyFont="1" applyBorder="1" applyAlignment="1" applyProtection="1">
      <alignment horizontal="left" vertical="center"/>
      <protection locked="0"/>
    </xf>
    <xf numFmtId="38" fontId="13" fillId="0" borderId="17" xfId="2" applyFont="1" applyBorder="1" applyAlignment="1" applyProtection="1">
      <alignment horizontal="left" vertical="center"/>
      <protection locked="0"/>
    </xf>
    <xf numFmtId="0" fontId="46" fillId="6" borderId="17" xfId="0" applyFont="1" applyFill="1" applyBorder="1" applyAlignment="1" applyProtection="1">
      <alignment horizontal="left" vertical="center"/>
      <protection hidden="1"/>
    </xf>
    <xf numFmtId="0" fontId="46" fillId="6" borderId="18" xfId="0" applyFont="1" applyFill="1" applyBorder="1" applyAlignment="1" applyProtection="1">
      <alignment horizontal="left" vertical="center"/>
      <protection hidden="1"/>
    </xf>
    <xf numFmtId="0" fontId="46" fillId="6" borderId="96" xfId="0" applyFont="1" applyFill="1" applyBorder="1" applyAlignment="1" applyProtection="1">
      <alignment horizontal="left" vertical="center"/>
      <protection hidden="1"/>
    </xf>
    <xf numFmtId="38" fontId="13" fillId="0" borderId="26" xfId="2" applyFont="1" applyBorder="1" applyAlignment="1" applyProtection="1">
      <alignment horizontal="left" vertical="center"/>
      <protection locked="0"/>
    </xf>
    <xf numFmtId="38" fontId="13" fillId="0" borderId="16" xfId="2" applyFont="1" applyBorder="1" applyAlignment="1" applyProtection="1">
      <alignment horizontal="left" vertical="center"/>
      <protection locked="0"/>
    </xf>
    <xf numFmtId="38" fontId="13" fillId="0" borderId="3" xfId="2" applyFont="1" applyBorder="1" applyAlignment="1" applyProtection="1">
      <alignment horizontal="left" vertical="center"/>
      <protection locked="0"/>
    </xf>
    <xf numFmtId="38" fontId="13" fillId="0" borderId="26" xfId="2" applyFont="1" applyBorder="1" applyAlignment="1" applyProtection="1">
      <alignment horizontal="left" vertical="center" wrapText="1"/>
      <protection locked="0"/>
    </xf>
    <xf numFmtId="38" fontId="13" fillId="0" borderId="16" xfId="2" applyFont="1" applyBorder="1" applyAlignment="1" applyProtection="1">
      <alignment horizontal="left" vertical="center" wrapText="1"/>
      <protection locked="0"/>
    </xf>
    <xf numFmtId="38" fontId="13" fillId="0" borderId="37" xfId="2" applyFont="1" applyBorder="1" applyAlignment="1" applyProtection="1">
      <alignment horizontal="left" vertical="center" wrapText="1"/>
      <protection locked="0"/>
    </xf>
    <xf numFmtId="38" fontId="13" fillId="0" borderId="3" xfId="2" applyFont="1" applyBorder="1" applyAlignment="1" applyProtection="1">
      <alignment horizontal="left" vertical="center" wrapText="1"/>
      <protection locked="0"/>
    </xf>
    <xf numFmtId="38" fontId="0" fillId="6" borderId="86" xfId="2" applyFont="1" applyFill="1" applyBorder="1" applyAlignment="1" applyProtection="1">
      <alignment horizontal="center" vertical="center"/>
      <protection hidden="1"/>
    </xf>
    <xf numFmtId="38" fontId="0" fillId="6" borderId="91" xfId="2" applyFont="1" applyFill="1" applyBorder="1" applyAlignment="1" applyProtection="1">
      <alignment horizontal="center" vertical="center"/>
      <protection hidden="1"/>
    </xf>
    <xf numFmtId="38" fontId="0" fillId="6" borderId="92" xfId="2" applyFont="1" applyFill="1" applyBorder="1" applyAlignment="1" applyProtection="1">
      <alignment horizontal="center" vertical="center"/>
      <protection hidden="1"/>
    </xf>
    <xf numFmtId="38" fontId="0" fillId="6" borderId="26" xfId="2" applyFont="1" applyFill="1" applyBorder="1" applyAlignment="1" applyProtection="1">
      <alignment horizontal="center" vertical="center"/>
      <protection hidden="1"/>
    </xf>
    <xf numFmtId="38" fontId="0" fillId="6" borderId="41" xfId="2" applyFont="1" applyFill="1" applyBorder="1" applyAlignment="1" applyProtection="1">
      <alignment horizontal="center" vertical="center"/>
      <protection hidden="1"/>
    </xf>
    <xf numFmtId="38" fontId="0" fillId="6" borderId="43" xfId="2" applyFont="1" applyFill="1" applyBorder="1" applyAlignment="1" applyProtection="1">
      <alignment horizontal="center" vertical="center"/>
      <protection hidden="1"/>
    </xf>
    <xf numFmtId="38" fontId="0" fillId="6" borderId="10" xfId="2" applyFont="1" applyFill="1" applyBorder="1" applyAlignment="1" applyProtection="1">
      <alignment horizontal="center" vertical="center"/>
      <protection hidden="1"/>
    </xf>
    <xf numFmtId="38" fontId="0" fillId="6" borderId="11" xfId="2" applyFont="1" applyFill="1" applyBorder="1" applyAlignment="1" applyProtection="1">
      <alignment horizontal="center" vertical="center"/>
      <protection hidden="1"/>
    </xf>
    <xf numFmtId="38" fontId="0" fillId="6" borderId="93" xfId="2" applyFont="1" applyFill="1" applyBorder="1" applyAlignment="1" applyProtection="1">
      <alignment horizontal="center" vertical="center"/>
      <protection hidden="1"/>
    </xf>
    <xf numFmtId="38" fontId="0" fillId="6" borderId="94" xfId="2" applyFont="1" applyFill="1" applyBorder="1" applyAlignment="1" applyProtection="1">
      <alignment horizontal="center" vertical="center"/>
      <protection hidden="1"/>
    </xf>
    <xf numFmtId="0" fontId="57" fillId="6" borderId="17" xfId="0" applyFont="1" applyFill="1" applyBorder="1" applyAlignment="1" applyProtection="1">
      <alignment horizontal="left" vertical="center"/>
      <protection hidden="1"/>
    </xf>
    <xf numFmtId="0" fontId="57" fillId="6" borderId="18" xfId="0" applyFont="1" applyFill="1" applyBorder="1" applyAlignment="1" applyProtection="1">
      <alignment horizontal="left" vertical="center"/>
      <protection hidden="1"/>
    </xf>
    <xf numFmtId="0" fontId="57" fillId="6" borderId="96" xfId="0" applyFont="1" applyFill="1" applyBorder="1" applyAlignment="1" applyProtection="1">
      <alignment horizontal="left" vertical="center"/>
      <protection hidden="1"/>
    </xf>
    <xf numFmtId="38" fontId="0" fillId="6" borderId="90" xfId="2" applyFont="1" applyFill="1" applyBorder="1" applyAlignment="1" applyProtection="1">
      <alignment horizontal="center" vertical="center"/>
      <protection hidden="1"/>
    </xf>
    <xf numFmtId="0" fontId="56" fillId="14" borderId="86" xfId="0" applyFont="1" applyFill="1" applyBorder="1" applyAlignment="1" applyProtection="1">
      <alignment horizontal="left" vertical="center" wrapText="1"/>
      <protection hidden="1"/>
    </xf>
    <xf numFmtId="0" fontId="56" fillId="14" borderId="91" xfId="0" applyFont="1" applyFill="1" applyBorder="1" applyAlignment="1" applyProtection="1">
      <alignment horizontal="left" vertical="center" wrapText="1"/>
      <protection hidden="1"/>
    </xf>
    <xf numFmtId="0" fontId="56" fillId="14" borderId="89" xfId="0" applyFont="1" applyFill="1" applyBorder="1" applyAlignment="1" applyProtection="1">
      <alignment horizontal="left" vertical="center" wrapText="1"/>
      <protection hidden="1"/>
    </xf>
    <xf numFmtId="38" fontId="0" fillId="6" borderId="3" xfId="2" applyFont="1" applyFill="1" applyBorder="1" applyAlignment="1" applyProtection="1">
      <alignment horizontal="center" vertical="center"/>
      <protection hidden="1"/>
    </xf>
    <xf numFmtId="38" fontId="0" fillId="6" borderId="17" xfId="2" applyFont="1" applyFill="1" applyBorder="1" applyAlignment="1" applyProtection="1">
      <alignment horizontal="center" vertical="center"/>
      <protection hidden="1"/>
    </xf>
    <xf numFmtId="38" fontId="0" fillId="6" borderId="18" xfId="2" applyFont="1" applyFill="1" applyBorder="1" applyAlignment="1" applyProtection="1">
      <alignment horizontal="center" vertical="center"/>
      <protection hidden="1"/>
    </xf>
    <xf numFmtId="38" fontId="0" fillId="6" borderId="96" xfId="2" applyFont="1" applyFill="1" applyBorder="1" applyAlignment="1" applyProtection="1">
      <alignment horizontal="center" vertical="center"/>
      <protection hidden="1"/>
    </xf>
    <xf numFmtId="38" fontId="37" fillId="9" borderId="47" xfId="2" applyFont="1" applyFill="1" applyBorder="1" applyAlignment="1" applyProtection="1">
      <alignment horizontal="center" vertical="center" wrapText="1"/>
      <protection hidden="1"/>
    </xf>
    <xf numFmtId="38" fontId="37" fillId="9" borderId="48" xfId="2" applyFont="1" applyFill="1" applyBorder="1" applyAlignment="1" applyProtection="1">
      <alignment horizontal="center" vertical="center" wrapText="1"/>
      <protection hidden="1"/>
    </xf>
    <xf numFmtId="38" fontId="37" fillId="9" borderId="49" xfId="2" applyFont="1" applyFill="1" applyBorder="1" applyAlignment="1" applyProtection="1">
      <alignment horizontal="center" vertical="center" wrapText="1"/>
      <protection hidden="1"/>
    </xf>
    <xf numFmtId="38" fontId="37" fillId="9" borderId="73" xfId="2" applyFont="1" applyFill="1" applyBorder="1" applyAlignment="1" applyProtection="1">
      <alignment horizontal="center" vertical="center" wrapText="1"/>
      <protection hidden="1"/>
    </xf>
    <xf numFmtId="38" fontId="37" fillId="9" borderId="74" xfId="2" applyFont="1" applyFill="1" applyBorder="1" applyAlignment="1" applyProtection="1">
      <alignment horizontal="center" vertical="center" wrapText="1"/>
      <protection hidden="1"/>
    </xf>
    <xf numFmtId="38" fontId="37" fillId="9" borderId="102" xfId="2" applyFont="1" applyFill="1" applyBorder="1" applyAlignment="1" applyProtection="1">
      <alignment horizontal="center" vertical="center" wrapText="1"/>
      <protection hidden="1"/>
    </xf>
    <xf numFmtId="38" fontId="37" fillId="9" borderId="103" xfId="2" applyFont="1" applyFill="1" applyBorder="1" applyAlignment="1" applyProtection="1">
      <alignment horizontal="center" vertical="center" wrapText="1"/>
      <protection hidden="1"/>
    </xf>
    <xf numFmtId="0" fontId="30" fillId="0" borderId="12" xfId="0" applyFont="1" applyBorder="1" applyAlignment="1" applyProtection="1">
      <alignment horizontal="center" vertical="center" wrapText="1"/>
      <protection hidden="1"/>
    </xf>
    <xf numFmtId="0" fontId="53" fillId="11" borderId="69" xfId="0" quotePrefix="1" applyFont="1" applyFill="1" applyBorder="1" applyAlignment="1" applyProtection="1">
      <alignment horizontal="center" vertical="center" wrapText="1"/>
      <protection hidden="1"/>
    </xf>
    <xf numFmtId="0" fontId="53" fillId="12" borderId="69" xfId="0" quotePrefix="1" applyFont="1" applyFill="1" applyBorder="1" applyAlignment="1" applyProtection="1">
      <alignment horizontal="center" vertical="center" wrapText="1"/>
      <protection hidden="1"/>
    </xf>
    <xf numFmtId="0" fontId="35" fillId="0" borderId="29" xfId="0" applyFont="1" applyBorder="1" applyAlignment="1" applyProtection="1">
      <alignment horizontal="center" vertical="center" wrapText="1"/>
      <protection hidden="1"/>
    </xf>
    <xf numFmtId="0" fontId="30" fillId="0" borderId="15" xfId="0" applyFont="1" applyBorder="1" applyAlignment="1" applyProtection="1">
      <alignment horizontal="center" vertical="center" wrapText="1"/>
      <protection hidden="1"/>
    </xf>
    <xf numFmtId="0" fontId="53" fillId="11" borderId="70" xfId="0" quotePrefix="1" applyFont="1" applyFill="1" applyBorder="1" applyAlignment="1" applyProtection="1">
      <alignment horizontal="center" vertical="center" wrapText="1"/>
      <protection hidden="1"/>
    </xf>
    <xf numFmtId="0" fontId="53" fillId="12" borderId="70" xfId="0" quotePrefix="1" applyFont="1" applyFill="1" applyBorder="1" applyAlignment="1" applyProtection="1">
      <alignment horizontal="center" vertical="center" wrapText="1"/>
      <protection hidden="1"/>
    </xf>
    <xf numFmtId="0" fontId="35" fillId="0" borderId="28" xfId="0" applyFont="1" applyBorder="1" applyAlignment="1" applyProtection="1">
      <alignment horizontal="center" vertical="center" wrapText="1"/>
      <protection hidden="1"/>
    </xf>
    <xf numFmtId="0" fontId="30" fillId="0" borderId="17" xfId="0" applyFont="1" applyBorder="1" applyAlignment="1" applyProtection="1">
      <alignment horizontal="center" vertical="center" wrapText="1"/>
      <protection hidden="1"/>
    </xf>
    <xf numFmtId="0" fontId="53" fillId="11" borderId="64" xfId="0" quotePrefix="1" applyFont="1" applyFill="1" applyBorder="1" applyAlignment="1" applyProtection="1">
      <alignment horizontal="center" vertical="center" wrapText="1"/>
      <protection hidden="1"/>
    </xf>
    <xf numFmtId="0" fontId="53" fillId="12" borderId="64" xfId="0" quotePrefix="1" applyFont="1" applyFill="1" applyBorder="1" applyAlignment="1" applyProtection="1">
      <alignment horizontal="center" vertical="center" wrapText="1"/>
      <protection hidden="1"/>
    </xf>
    <xf numFmtId="0" fontId="35" fillId="0" borderId="30" xfId="0" applyFont="1" applyBorder="1" applyAlignment="1" applyProtection="1">
      <alignment horizontal="center" vertical="center" wrapText="1"/>
      <protection hidden="1"/>
    </xf>
    <xf numFmtId="0" fontId="44" fillId="6" borderId="22" xfId="0" quotePrefix="1" applyFont="1" applyFill="1" applyBorder="1" applyAlignment="1" applyProtection="1">
      <alignment horizontal="left" vertical="center" wrapText="1"/>
      <protection hidden="1"/>
    </xf>
    <xf numFmtId="0" fontId="45" fillId="12" borderId="52" xfId="0" quotePrefix="1" applyFont="1" applyFill="1" applyBorder="1" applyAlignment="1" applyProtection="1">
      <alignment horizontal="left" vertical="center" wrapText="1"/>
      <protection hidden="1"/>
    </xf>
    <xf numFmtId="0" fontId="45" fillId="6" borderId="38" xfId="0" quotePrefix="1" applyFont="1" applyFill="1" applyBorder="1" applyAlignment="1" applyProtection="1">
      <alignment horizontal="left" vertical="center" wrapText="1"/>
      <protection hidden="1"/>
    </xf>
    <xf numFmtId="0" fontId="45" fillId="12" borderId="57" xfId="0" quotePrefix="1" applyFont="1" applyFill="1" applyBorder="1" applyAlignment="1" applyProtection="1">
      <alignment horizontal="left" vertical="center" wrapText="1"/>
      <protection hidden="1"/>
    </xf>
    <xf numFmtId="0" fontId="34" fillId="6" borderId="38" xfId="0" quotePrefix="1" applyFont="1" applyFill="1" applyBorder="1" applyAlignment="1" applyProtection="1">
      <alignment horizontal="center" vertical="center" wrapText="1"/>
      <protection hidden="1"/>
    </xf>
    <xf numFmtId="0" fontId="45" fillId="12" borderId="72" xfId="0" quotePrefix="1" applyFont="1" applyFill="1" applyBorder="1" applyAlignment="1" applyProtection="1">
      <alignment horizontal="left" vertical="center" wrapText="1"/>
      <protection hidden="1"/>
    </xf>
    <xf numFmtId="38" fontId="73" fillId="0" borderId="27" xfId="2" applyFont="1" applyBorder="1" applyAlignment="1" applyProtection="1">
      <alignment horizontal="center" vertical="center"/>
      <protection hidden="1"/>
    </xf>
    <xf numFmtId="38" fontId="40" fillId="0" borderId="88" xfId="2" applyFont="1" applyBorder="1" applyAlignment="1" applyProtection="1">
      <alignment horizontal="center" vertical="center"/>
      <protection hidden="1"/>
    </xf>
    <xf numFmtId="38" fontId="40" fillId="0" borderId="46" xfId="2" applyFont="1" applyBorder="1" applyAlignment="1" applyProtection="1">
      <alignment horizontal="center" vertical="center"/>
      <protection hidden="1"/>
    </xf>
    <xf numFmtId="9" fontId="40" fillId="0" borderId="45" xfId="1" applyFont="1" applyBorder="1" applyAlignment="1" applyProtection="1">
      <alignment horizontal="center" vertical="center"/>
      <protection hidden="1"/>
    </xf>
    <xf numFmtId="9" fontId="40" fillId="0" borderId="100" xfId="1" applyFont="1" applyBorder="1" applyAlignment="1" applyProtection="1">
      <alignment horizontal="center" vertical="center"/>
      <protection hidden="1"/>
    </xf>
    <xf numFmtId="38" fontId="40" fillId="0" borderId="44" xfId="2" applyFont="1" applyBorder="1" applyAlignment="1" applyProtection="1">
      <alignment horizontal="center" vertical="center"/>
      <protection hidden="1"/>
    </xf>
    <xf numFmtId="38" fontId="40" fillId="0" borderId="45" xfId="2" applyFont="1" applyBorder="1" applyAlignment="1" applyProtection="1">
      <alignment horizontal="center" vertical="center"/>
      <protection hidden="1"/>
    </xf>
    <xf numFmtId="38" fontId="13" fillId="0" borderId="26" xfId="2" applyFont="1" applyBorder="1" applyAlignment="1" applyProtection="1">
      <alignment horizontal="left" vertical="center" wrapText="1"/>
      <protection hidden="1"/>
    </xf>
    <xf numFmtId="38" fontId="13" fillId="0" borderId="16" xfId="2" applyFont="1" applyBorder="1" applyAlignment="1" applyProtection="1">
      <alignment horizontal="left" vertical="center" wrapText="1"/>
      <protection hidden="1"/>
    </xf>
    <xf numFmtId="38" fontId="13" fillId="0" borderId="37" xfId="2" applyFont="1" applyBorder="1" applyAlignment="1" applyProtection="1">
      <alignment horizontal="left" vertical="center" wrapText="1"/>
      <protection hidden="1"/>
    </xf>
    <xf numFmtId="38" fontId="13" fillId="0" borderId="3" xfId="2" applyFont="1" applyBorder="1" applyAlignment="1" applyProtection="1">
      <alignment horizontal="left" vertical="center" wrapText="1"/>
      <protection hidden="1"/>
    </xf>
    <xf numFmtId="38" fontId="0" fillId="0" borderId="44" xfId="2" applyFont="1" applyBorder="1" applyAlignment="1" applyProtection="1">
      <alignment horizontal="center" vertical="center"/>
      <protection hidden="1"/>
    </xf>
    <xf numFmtId="38" fontId="0" fillId="0" borderId="45" xfId="2" applyFont="1" applyBorder="1" applyAlignment="1" applyProtection="1">
      <alignment horizontal="center" vertical="center"/>
      <protection hidden="1"/>
    </xf>
    <xf numFmtId="9" fontId="48" fillId="0" borderId="1" xfId="1" applyFont="1" applyFill="1" applyBorder="1" applyAlignment="1" applyProtection="1">
      <alignment horizontal="center" vertical="center"/>
      <protection hidden="1"/>
    </xf>
  </cellXfs>
  <cellStyles count="4">
    <cellStyle name="パーセント" xfId="1" builtinId="5"/>
    <cellStyle name="桁区切り" xfId="2" builtinId="6"/>
    <cellStyle name="標準" xfId="0" builtinId="0"/>
    <cellStyle name="標準_Sheet1" xfId="3" xr:uid="{00000000-0005-0000-0000-000003000000}"/>
  </cellStyles>
  <dxfs count="0"/>
  <tableStyles count="0" defaultTableStyle="TableStyleMedium9" defaultPivotStyle="PivotStyleLight16"/>
  <colors>
    <mruColors>
      <color rgb="FFFF6D6D"/>
      <color rgb="FF0000CC"/>
      <color rgb="FF00FFFF"/>
      <color rgb="FF53FF53"/>
      <color rgb="FF75FFFF"/>
      <color rgb="FF00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9.xml"/><Relationship Id="rId4" Type="http://schemas.openxmlformats.org/officeDocument/2006/relationships/worksheet" Target="worksheets/sheet4.xml"/><Relationship Id="rId9" Type="http://schemas.openxmlformats.org/officeDocument/2006/relationships/chartsheet" Target="chartsheets/sheet1.xml"/><Relationship Id="rId14" Type="http://schemas.openxmlformats.org/officeDocument/2006/relationships/calcChain" Target="calcChain.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protection>
    <c:chartObject val="0"/>
    <c:data val="0"/>
    <c:formatting val="0"/>
    <c:selection val="0"/>
    <c:userInterface val="0"/>
  </c:protection>
  <c:chart>
    <c:autoTitleDeleted val="0"/>
    <c:plotArea>
      <c:layout/>
      <c:lineChart>
        <c:grouping val="standard"/>
        <c:varyColors val="0"/>
        <c:ser>
          <c:idx val="15"/>
          <c:order val="0"/>
          <c:tx>
            <c:strRef>
              <c:f>'5.グラフデータ'!$P$32</c:f>
              <c:strCache>
                <c:ptCount val="1"/>
                <c:pt idx="0">
                  <c:v>E-3</c:v>
                </c:pt>
              </c:strCache>
            </c:strRef>
          </c:tx>
          <c:marker>
            <c:symbol val="none"/>
          </c:marker>
          <c:cat>
            <c:numRef>
              <c:f>'5.グラフデータ'!$Q$6:$BF$6</c:f>
              <c:numCache>
                <c:formatCode>General</c:formatCode>
                <c:ptCount val="42"/>
                <c:pt idx="0">
                  <c:v>18</c:v>
                </c:pt>
                <c:pt idx="1">
                  <c:v>19</c:v>
                </c:pt>
                <c:pt idx="2">
                  <c:v>20</c:v>
                </c:pt>
                <c:pt idx="3">
                  <c:v>21</c:v>
                </c:pt>
                <c:pt idx="4">
                  <c:v>22</c:v>
                </c:pt>
                <c:pt idx="5">
                  <c:v>23</c:v>
                </c:pt>
                <c:pt idx="6">
                  <c:v>24</c:v>
                </c:pt>
                <c:pt idx="7">
                  <c:v>25</c:v>
                </c:pt>
                <c:pt idx="8">
                  <c:v>26</c:v>
                </c:pt>
                <c:pt idx="9">
                  <c:v>27</c:v>
                </c:pt>
                <c:pt idx="10">
                  <c:v>28</c:v>
                </c:pt>
                <c:pt idx="11">
                  <c:v>29</c:v>
                </c:pt>
                <c:pt idx="12">
                  <c:v>30</c:v>
                </c:pt>
                <c:pt idx="13">
                  <c:v>31</c:v>
                </c:pt>
                <c:pt idx="14">
                  <c:v>32</c:v>
                </c:pt>
                <c:pt idx="15">
                  <c:v>33</c:v>
                </c:pt>
                <c:pt idx="16">
                  <c:v>34</c:v>
                </c:pt>
                <c:pt idx="17">
                  <c:v>35</c:v>
                </c:pt>
                <c:pt idx="18">
                  <c:v>36</c:v>
                </c:pt>
                <c:pt idx="19">
                  <c:v>37</c:v>
                </c:pt>
                <c:pt idx="20">
                  <c:v>38</c:v>
                </c:pt>
                <c:pt idx="21">
                  <c:v>39</c:v>
                </c:pt>
                <c:pt idx="22">
                  <c:v>40</c:v>
                </c:pt>
                <c:pt idx="23">
                  <c:v>41</c:v>
                </c:pt>
                <c:pt idx="24">
                  <c:v>42</c:v>
                </c:pt>
                <c:pt idx="25">
                  <c:v>43</c:v>
                </c:pt>
                <c:pt idx="26">
                  <c:v>44</c:v>
                </c:pt>
                <c:pt idx="27">
                  <c:v>45</c:v>
                </c:pt>
                <c:pt idx="28">
                  <c:v>46</c:v>
                </c:pt>
                <c:pt idx="29">
                  <c:v>47</c:v>
                </c:pt>
                <c:pt idx="30">
                  <c:v>48</c:v>
                </c:pt>
                <c:pt idx="31">
                  <c:v>49</c:v>
                </c:pt>
                <c:pt idx="32">
                  <c:v>50</c:v>
                </c:pt>
                <c:pt idx="33">
                  <c:v>51</c:v>
                </c:pt>
                <c:pt idx="34">
                  <c:v>52</c:v>
                </c:pt>
                <c:pt idx="35">
                  <c:v>53</c:v>
                </c:pt>
                <c:pt idx="36">
                  <c:v>54</c:v>
                </c:pt>
                <c:pt idx="37">
                  <c:v>55</c:v>
                </c:pt>
                <c:pt idx="38">
                  <c:v>56</c:v>
                </c:pt>
                <c:pt idx="39">
                  <c:v>57</c:v>
                </c:pt>
                <c:pt idx="40">
                  <c:v>58</c:v>
                </c:pt>
                <c:pt idx="41">
                  <c:v>59</c:v>
                </c:pt>
              </c:numCache>
            </c:numRef>
          </c:cat>
          <c:val>
            <c:numRef>
              <c:f>'5.グラフデータ'!$Q$32:$BF$32</c:f>
              <c:numCache>
                <c:formatCode>#,##0_);[Red]\(#,##0\)</c:formatCode>
                <c:ptCount val="4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556000</c:v>
                </c:pt>
                <c:pt idx="33">
                  <c:v>562100</c:v>
                </c:pt>
                <c:pt idx="34">
                  <c:v>568200</c:v>
                </c:pt>
                <c:pt idx="35">
                  <c:v>574300</c:v>
                </c:pt>
                <c:pt idx="36">
                  <c:v>580400</c:v>
                </c:pt>
                <c:pt idx="37">
                  <c:v>586500</c:v>
                </c:pt>
                <c:pt idx="38">
                  <c:v>592600</c:v>
                </c:pt>
                <c:pt idx="39">
                  <c:v>598700</c:v>
                </c:pt>
                <c:pt idx="40">
                  <c:v>604800</c:v>
                </c:pt>
                <c:pt idx="41">
                  <c:v>610900</c:v>
                </c:pt>
              </c:numCache>
            </c:numRef>
          </c:val>
          <c:smooth val="0"/>
          <c:extLst>
            <c:ext xmlns:c16="http://schemas.microsoft.com/office/drawing/2014/chart" uri="{C3380CC4-5D6E-409C-BE32-E72D297353CC}">
              <c16:uniqueId val="{0000000F-2485-4E15-AB5B-73F0C94BD091}"/>
            </c:ext>
          </c:extLst>
        </c:ser>
        <c:ser>
          <c:idx val="13"/>
          <c:order val="1"/>
          <c:tx>
            <c:strRef>
              <c:f>'5.グラフデータ'!$P$31</c:f>
              <c:strCache>
                <c:ptCount val="1"/>
                <c:pt idx="0">
                  <c:v>E-2</c:v>
                </c:pt>
              </c:strCache>
            </c:strRef>
          </c:tx>
          <c:marker>
            <c:symbol val="none"/>
          </c:marker>
          <c:cat>
            <c:numRef>
              <c:f>'5.グラフデータ'!$Q$6:$BF$6</c:f>
              <c:numCache>
                <c:formatCode>General</c:formatCode>
                <c:ptCount val="42"/>
                <c:pt idx="0">
                  <c:v>18</c:v>
                </c:pt>
                <c:pt idx="1">
                  <c:v>19</c:v>
                </c:pt>
                <c:pt idx="2">
                  <c:v>20</c:v>
                </c:pt>
                <c:pt idx="3">
                  <c:v>21</c:v>
                </c:pt>
                <c:pt idx="4">
                  <c:v>22</c:v>
                </c:pt>
                <c:pt idx="5">
                  <c:v>23</c:v>
                </c:pt>
                <c:pt idx="6">
                  <c:v>24</c:v>
                </c:pt>
                <c:pt idx="7">
                  <c:v>25</c:v>
                </c:pt>
                <c:pt idx="8">
                  <c:v>26</c:v>
                </c:pt>
                <c:pt idx="9">
                  <c:v>27</c:v>
                </c:pt>
                <c:pt idx="10">
                  <c:v>28</c:v>
                </c:pt>
                <c:pt idx="11">
                  <c:v>29</c:v>
                </c:pt>
                <c:pt idx="12">
                  <c:v>30</c:v>
                </c:pt>
                <c:pt idx="13">
                  <c:v>31</c:v>
                </c:pt>
                <c:pt idx="14">
                  <c:v>32</c:v>
                </c:pt>
                <c:pt idx="15">
                  <c:v>33</c:v>
                </c:pt>
                <c:pt idx="16">
                  <c:v>34</c:v>
                </c:pt>
                <c:pt idx="17">
                  <c:v>35</c:v>
                </c:pt>
                <c:pt idx="18">
                  <c:v>36</c:v>
                </c:pt>
                <c:pt idx="19">
                  <c:v>37</c:v>
                </c:pt>
                <c:pt idx="20">
                  <c:v>38</c:v>
                </c:pt>
                <c:pt idx="21">
                  <c:v>39</c:v>
                </c:pt>
                <c:pt idx="22">
                  <c:v>40</c:v>
                </c:pt>
                <c:pt idx="23">
                  <c:v>41</c:v>
                </c:pt>
                <c:pt idx="24">
                  <c:v>42</c:v>
                </c:pt>
                <c:pt idx="25">
                  <c:v>43</c:v>
                </c:pt>
                <c:pt idx="26">
                  <c:v>44</c:v>
                </c:pt>
                <c:pt idx="27">
                  <c:v>45</c:v>
                </c:pt>
                <c:pt idx="28">
                  <c:v>46</c:v>
                </c:pt>
                <c:pt idx="29">
                  <c:v>47</c:v>
                </c:pt>
                <c:pt idx="30">
                  <c:v>48</c:v>
                </c:pt>
                <c:pt idx="31">
                  <c:v>49</c:v>
                </c:pt>
                <c:pt idx="32">
                  <c:v>50</c:v>
                </c:pt>
                <c:pt idx="33">
                  <c:v>51</c:v>
                </c:pt>
                <c:pt idx="34">
                  <c:v>52</c:v>
                </c:pt>
                <c:pt idx="35">
                  <c:v>53</c:v>
                </c:pt>
                <c:pt idx="36">
                  <c:v>54</c:v>
                </c:pt>
                <c:pt idx="37">
                  <c:v>55</c:v>
                </c:pt>
                <c:pt idx="38">
                  <c:v>56</c:v>
                </c:pt>
                <c:pt idx="39">
                  <c:v>57</c:v>
                </c:pt>
                <c:pt idx="40">
                  <c:v>58</c:v>
                </c:pt>
                <c:pt idx="41">
                  <c:v>59</c:v>
                </c:pt>
              </c:numCache>
            </c:numRef>
          </c:cat>
          <c:val>
            <c:numRef>
              <c:f>'5.グラフデータ'!$Q$31:$BF$31</c:f>
              <c:numCache>
                <c:formatCode>#,##0_);[Red]\(#,##0\)</c:formatCode>
                <c:ptCount val="4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538000</c:v>
                </c:pt>
                <c:pt idx="31">
                  <c:v>544100</c:v>
                </c:pt>
                <c:pt idx="32">
                  <c:v>550200</c:v>
                </c:pt>
                <c:pt idx="33">
                  <c:v>556300</c:v>
                </c:pt>
                <c:pt idx="34">
                  <c:v>562400</c:v>
                </c:pt>
                <c:pt idx="35">
                  <c:v>568500</c:v>
                </c:pt>
                <c:pt idx="36">
                  <c:v>574600</c:v>
                </c:pt>
                <c:pt idx="37">
                  <c:v>580700</c:v>
                </c:pt>
                <c:pt idx="38">
                  <c:v>586800</c:v>
                </c:pt>
                <c:pt idx="39">
                  <c:v>592900</c:v>
                </c:pt>
                <c:pt idx="40">
                  <c:v>599000</c:v>
                </c:pt>
                <c:pt idx="41">
                  <c:v>605100</c:v>
                </c:pt>
              </c:numCache>
            </c:numRef>
          </c:val>
          <c:smooth val="0"/>
          <c:extLst>
            <c:ext xmlns:c16="http://schemas.microsoft.com/office/drawing/2014/chart" uri="{C3380CC4-5D6E-409C-BE32-E72D297353CC}">
              <c16:uniqueId val="{0000000D-2485-4E15-AB5B-73F0C94BD091}"/>
            </c:ext>
          </c:extLst>
        </c:ser>
        <c:ser>
          <c:idx val="14"/>
          <c:order val="2"/>
          <c:tx>
            <c:strRef>
              <c:f>'5.グラフデータ'!$P$30</c:f>
              <c:strCache>
                <c:ptCount val="1"/>
                <c:pt idx="0">
                  <c:v>E-1</c:v>
                </c:pt>
              </c:strCache>
            </c:strRef>
          </c:tx>
          <c:marker>
            <c:symbol val="none"/>
          </c:marker>
          <c:cat>
            <c:numRef>
              <c:f>'5.グラフデータ'!$Q$6:$BF$6</c:f>
              <c:numCache>
                <c:formatCode>General</c:formatCode>
                <c:ptCount val="42"/>
                <c:pt idx="0">
                  <c:v>18</c:v>
                </c:pt>
                <c:pt idx="1">
                  <c:v>19</c:v>
                </c:pt>
                <c:pt idx="2">
                  <c:v>20</c:v>
                </c:pt>
                <c:pt idx="3">
                  <c:v>21</c:v>
                </c:pt>
                <c:pt idx="4">
                  <c:v>22</c:v>
                </c:pt>
                <c:pt idx="5">
                  <c:v>23</c:v>
                </c:pt>
                <c:pt idx="6">
                  <c:v>24</c:v>
                </c:pt>
                <c:pt idx="7">
                  <c:v>25</c:v>
                </c:pt>
                <c:pt idx="8">
                  <c:v>26</c:v>
                </c:pt>
                <c:pt idx="9">
                  <c:v>27</c:v>
                </c:pt>
                <c:pt idx="10">
                  <c:v>28</c:v>
                </c:pt>
                <c:pt idx="11">
                  <c:v>29</c:v>
                </c:pt>
                <c:pt idx="12">
                  <c:v>30</c:v>
                </c:pt>
                <c:pt idx="13">
                  <c:v>31</c:v>
                </c:pt>
                <c:pt idx="14">
                  <c:v>32</c:v>
                </c:pt>
                <c:pt idx="15">
                  <c:v>33</c:v>
                </c:pt>
                <c:pt idx="16">
                  <c:v>34</c:v>
                </c:pt>
                <c:pt idx="17">
                  <c:v>35</c:v>
                </c:pt>
                <c:pt idx="18">
                  <c:v>36</c:v>
                </c:pt>
                <c:pt idx="19">
                  <c:v>37</c:v>
                </c:pt>
                <c:pt idx="20">
                  <c:v>38</c:v>
                </c:pt>
                <c:pt idx="21">
                  <c:v>39</c:v>
                </c:pt>
                <c:pt idx="22">
                  <c:v>40</c:v>
                </c:pt>
                <c:pt idx="23">
                  <c:v>41</c:v>
                </c:pt>
                <c:pt idx="24">
                  <c:v>42</c:v>
                </c:pt>
                <c:pt idx="25">
                  <c:v>43</c:v>
                </c:pt>
                <c:pt idx="26">
                  <c:v>44</c:v>
                </c:pt>
                <c:pt idx="27">
                  <c:v>45</c:v>
                </c:pt>
                <c:pt idx="28">
                  <c:v>46</c:v>
                </c:pt>
                <c:pt idx="29">
                  <c:v>47</c:v>
                </c:pt>
                <c:pt idx="30">
                  <c:v>48</c:v>
                </c:pt>
                <c:pt idx="31">
                  <c:v>49</c:v>
                </c:pt>
                <c:pt idx="32">
                  <c:v>50</c:v>
                </c:pt>
                <c:pt idx="33">
                  <c:v>51</c:v>
                </c:pt>
                <c:pt idx="34">
                  <c:v>52</c:v>
                </c:pt>
                <c:pt idx="35">
                  <c:v>53</c:v>
                </c:pt>
                <c:pt idx="36">
                  <c:v>54</c:v>
                </c:pt>
                <c:pt idx="37">
                  <c:v>55</c:v>
                </c:pt>
                <c:pt idx="38">
                  <c:v>56</c:v>
                </c:pt>
                <c:pt idx="39">
                  <c:v>57</c:v>
                </c:pt>
                <c:pt idx="40">
                  <c:v>58</c:v>
                </c:pt>
                <c:pt idx="41">
                  <c:v>59</c:v>
                </c:pt>
              </c:numCache>
            </c:numRef>
          </c:cat>
          <c:val>
            <c:numRef>
              <c:f>'5.グラフデータ'!$Q$30:$BF$30</c:f>
              <c:numCache>
                <c:formatCode>#,##0_);[Red]\(#,##0\)</c:formatCode>
                <c:ptCount val="4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520000</c:v>
                </c:pt>
                <c:pt idx="29">
                  <c:v>526100</c:v>
                </c:pt>
                <c:pt idx="30">
                  <c:v>532200</c:v>
                </c:pt>
                <c:pt idx="31">
                  <c:v>538300</c:v>
                </c:pt>
                <c:pt idx="32">
                  <c:v>544400</c:v>
                </c:pt>
                <c:pt idx="33">
                  <c:v>550500</c:v>
                </c:pt>
                <c:pt idx="34">
                  <c:v>556600</c:v>
                </c:pt>
                <c:pt idx="35">
                  <c:v>562700</c:v>
                </c:pt>
                <c:pt idx="36">
                  <c:v>568800</c:v>
                </c:pt>
                <c:pt idx="37">
                  <c:v>574900</c:v>
                </c:pt>
                <c:pt idx="38">
                  <c:v>581000</c:v>
                </c:pt>
                <c:pt idx="39">
                  <c:v>587100</c:v>
                </c:pt>
                <c:pt idx="40">
                  <c:v>593200</c:v>
                </c:pt>
                <c:pt idx="41">
                  <c:v>599300</c:v>
                </c:pt>
              </c:numCache>
            </c:numRef>
          </c:val>
          <c:smooth val="0"/>
          <c:extLst>
            <c:ext xmlns:c16="http://schemas.microsoft.com/office/drawing/2014/chart" uri="{C3380CC4-5D6E-409C-BE32-E72D297353CC}">
              <c16:uniqueId val="{0000000E-2485-4E15-AB5B-73F0C94BD091}"/>
            </c:ext>
          </c:extLst>
        </c:ser>
        <c:ser>
          <c:idx val="12"/>
          <c:order val="3"/>
          <c:tx>
            <c:strRef>
              <c:f>'5.グラフデータ'!$P$28</c:f>
              <c:strCache>
                <c:ptCount val="1"/>
                <c:pt idx="0">
                  <c:v>M-4</c:v>
                </c:pt>
              </c:strCache>
            </c:strRef>
          </c:tx>
          <c:marker>
            <c:symbol val="none"/>
          </c:marker>
          <c:cat>
            <c:numRef>
              <c:f>'5.グラフデータ'!$Q$6:$BF$6</c:f>
              <c:numCache>
                <c:formatCode>General</c:formatCode>
                <c:ptCount val="42"/>
                <c:pt idx="0">
                  <c:v>18</c:v>
                </c:pt>
                <c:pt idx="1">
                  <c:v>19</c:v>
                </c:pt>
                <c:pt idx="2">
                  <c:v>20</c:v>
                </c:pt>
                <c:pt idx="3">
                  <c:v>21</c:v>
                </c:pt>
                <c:pt idx="4">
                  <c:v>22</c:v>
                </c:pt>
                <c:pt idx="5">
                  <c:v>23</c:v>
                </c:pt>
                <c:pt idx="6">
                  <c:v>24</c:v>
                </c:pt>
                <c:pt idx="7">
                  <c:v>25</c:v>
                </c:pt>
                <c:pt idx="8">
                  <c:v>26</c:v>
                </c:pt>
                <c:pt idx="9">
                  <c:v>27</c:v>
                </c:pt>
                <c:pt idx="10">
                  <c:v>28</c:v>
                </c:pt>
                <c:pt idx="11">
                  <c:v>29</c:v>
                </c:pt>
                <c:pt idx="12">
                  <c:v>30</c:v>
                </c:pt>
                <c:pt idx="13">
                  <c:v>31</c:v>
                </c:pt>
                <c:pt idx="14">
                  <c:v>32</c:v>
                </c:pt>
                <c:pt idx="15">
                  <c:v>33</c:v>
                </c:pt>
                <c:pt idx="16">
                  <c:v>34</c:v>
                </c:pt>
                <c:pt idx="17">
                  <c:v>35</c:v>
                </c:pt>
                <c:pt idx="18">
                  <c:v>36</c:v>
                </c:pt>
                <c:pt idx="19">
                  <c:v>37</c:v>
                </c:pt>
                <c:pt idx="20">
                  <c:v>38</c:v>
                </c:pt>
                <c:pt idx="21">
                  <c:v>39</c:v>
                </c:pt>
                <c:pt idx="22">
                  <c:v>40</c:v>
                </c:pt>
                <c:pt idx="23">
                  <c:v>41</c:v>
                </c:pt>
                <c:pt idx="24">
                  <c:v>42</c:v>
                </c:pt>
                <c:pt idx="25">
                  <c:v>43</c:v>
                </c:pt>
                <c:pt idx="26">
                  <c:v>44</c:v>
                </c:pt>
                <c:pt idx="27">
                  <c:v>45</c:v>
                </c:pt>
                <c:pt idx="28">
                  <c:v>46</c:v>
                </c:pt>
                <c:pt idx="29">
                  <c:v>47</c:v>
                </c:pt>
                <c:pt idx="30">
                  <c:v>48</c:v>
                </c:pt>
                <c:pt idx="31">
                  <c:v>49</c:v>
                </c:pt>
                <c:pt idx="32">
                  <c:v>50</c:v>
                </c:pt>
                <c:pt idx="33">
                  <c:v>51</c:v>
                </c:pt>
                <c:pt idx="34">
                  <c:v>52</c:v>
                </c:pt>
                <c:pt idx="35">
                  <c:v>53</c:v>
                </c:pt>
                <c:pt idx="36">
                  <c:v>54</c:v>
                </c:pt>
                <c:pt idx="37">
                  <c:v>55</c:v>
                </c:pt>
                <c:pt idx="38">
                  <c:v>56</c:v>
                </c:pt>
                <c:pt idx="39">
                  <c:v>57</c:v>
                </c:pt>
                <c:pt idx="40">
                  <c:v>58</c:v>
                </c:pt>
                <c:pt idx="41">
                  <c:v>59</c:v>
                </c:pt>
              </c:numCache>
            </c:numRef>
          </c:cat>
          <c:val>
            <c:numRef>
              <c:f>'5.グラフデータ'!$Q$28:$BF$28</c:f>
              <c:numCache>
                <c:formatCode>#,##0_);[Red]\(#,##0\)</c:formatCode>
                <c:ptCount val="4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456900</c:v>
                </c:pt>
                <c:pt idx="27">
                  <c:v>462700</c:v>
                </c:pt>
                <c:pt idx="28">
                  <c:v>468500</c:v>
                </c:pt>
                <c:pt idx="29">
                  <c:v>474300</c:v>
                </c:pt>
                <c:pt idx="30">
                  <c:v>480100</c:v>
                </c:pt>
                <c:pt idx="31">
                  <c:v>485900</c:v>
                </c:pt>
                <c:pt idx="32">
                  <c:v>491700</c:v>
                </c:pt>
                <c:pt idx="33">
                  <c:v>497500</c:v>
                </c:pt>
                <c:pt idx="34">
                  <c:v>503300</c:v>
                </c:pt>
                <c:pt idx="35">
                  <c:v>509100</c:v>
                </c:pt>
                <c:pt idx="36">
                  <c:v>514900</c:v>
                </c:pt>
                <c:pt idx="37">
                  <c:v>520700</c:v>
                </c:pt>
                <c:pt idx="38">
                  <c:v>526500</c:v>
                </c:pt>
                <c:pt idx="39">
                  <c:v>532300</c:v>
                </c:pt>
                <c:pt idx="40">
                  <c:v>538100</c:v>
                </c:pt>
                <c:pt idx="41">
                  <c:v>543900</c:v>
                </c:pt>
              </c:numCache>
            </c:numRef>
          </c:val>
          <c:smooth val="0"/>
          <c:extLst>
            <c:ext xmlns:c16="http://schemas.microsoft.com/office/drawing/2014/chart" uri="{C3380CC4-5D6E-409C-BE32-E72D297353CC}">
              <c16:uniqueId val="{0000000C-2485-4E15-AB5B-73F0C94BD091}"/>
            </c:ext>
          </c:extLst>
        </c:ser>
        <c:ser>
          <c:idx val="11"/>
          <c:order val="4"/>
          <c:tx>
            <c:strRef>
              <c:f>'5.グラフデータ'!$P$27</c:f>
              <c:strCache>
                <c:ptCount val="1"/>
                <c:pt idx="0">
                  <c:v>M-3</c:v>
                </c:pt>
              </c:strCache>
            </c:strRef>
          </c:tx>
          <c:marker>
            <c:symbol val="none"/>
          </c:marker>
          <c:cat>
            <c:numRef>
              <c:f>'5.グラフデータ'!$Q$6:$BF$6</c:f>
              <c:numCache>
                <c:formatCode>General</c:formatCode>
                <c:ptCount val="42"/>
                <c:pt idx="0">
                  <c:v>18</c:v>
                </c:pt>
                <c:pt idx="1">
                  <c:v>19</c:v>
                </c:pt>
                <c:pt idx="2">
                  <c:v>20</c:v>
                </c:pt>
                <c:pt idx="3">
                  <c:v>21</c:v>
                </c:pt>
                <c:pt idx="4">
                  <c:v>22</c:v>
                </c:pt>
                <c:pt idx="5">
                  <c:v>23</c:v>
                </c:pt>
                <c:pt idx="6">
                  <c:v>24</c:v>
                </c:pt>
                <c:pt idx="7">
                  <c:v>25</c:v>
                </c:pt>
                <c:pt idx="8">
                  <c:v>26</c:v>
                </c:pt>
                <c:pt idx="9">
                  <c:v>27</c:v>
                </c:pt>
                <c:pt idx="10">
                  <c:v>28</c:v>
                </c:pt>
                <c:pt idx="11">
                  <c:v>29</c:v>
                </c:pt>
                <c:pt idx="12">
                  <c:v>30</c:v>
                </c:pt>
                <c:pt idx="13">
                  <c:v>31</c:v>
                </c:pt>
                <c:pt idx="14">
                  <c:v>32</c:v>
                </c:pt>
                <c:pt idx="15">
                  <c:v>33</c:v>
                </c:pt>
                <c:pt idx="16">
                  <c:v>34</c:v>
                </c:pt>
                <c:pt idx="17">
                  <c:v>35</c:v>
                </c:pt>
                <c:pt idx="18">
                  <c:v>36</c:v>
                </c:pt>
                <c:pt idx="19">
                  <c:v>37</c:v>
                </c:pt>
                <c:pt idx="20">
                  <c:v>38</c:v>
                </c:pt>
                <c:pt idx="21">
                  <c:v>39</c:v>
                </c:pt>
                <c:pt idx="22">
                  <c:v>40</c:v>
                </c:pt>
                <c:pt idx="23">
                  <c:v>41</c:v>
                </c:pt>
                <c:pt idx="24">
                  <c:v>42</c:v>
                </c:pt>
                <c:pt idx="25">
                  <c:v>43</c:v>
                </c:pt>
                <c:pt idx="26">
                  <c:v>44</c:v>
                </c:pt>
                <c:pt idx="27">
                  <c:v>45</c:v>
                </c:pt>
                <c:pt idx="28">
                  <c:v>46</c:v>
                </c:pt>
                <c:pt idx="29">
                  <c:v>47</c:v>
                </c:pt>
                <c:pt idx="30">
                  <c:v>48</c:v>
                </c:pt>
                <c:pt idx="31">
                  <c:v>49</c:v>
                </c:pt>
                <c:pt idx="32">
                  <c:v>50</c:v>
                </c:pt>
                <c:pt idx="33">
                  <c:v>51</c:v>
                </c:pt>
                <c:pt idx="34">
                  <c:v>52</c:v>
                </c:pt>
                <c:pt idx="35">
                  <c:v>53</c:v>
                </c:pt>
                <c:pt idx="36">
                  <c:v>54</c:v>
                </c:pt>
                <c:pt idx="37">
                  <c:v>55</c:v>
                </c:pt>
                <c:pt idx="38">
                  <c:v>56</c:v>
                </c:pt>
                <c:pt idx="39">
                  <c:v>57</c:v>
                </c:pt>
                <c:pt idx="40">
                  <c:v>58</c:v>
                </c:pt>
                <c:pt idx="41">
                  <c:v>59</c:v>
                </c:pt>
              </c:numCache>
            </c:numRef>
          </c:cat>
          <c:val>
            <c:numRef>
              <c:f>'5.グラフデータ'!$Q$27:$BF$27</c:f>
              <c:numCache>
                <c:formatCode>#,##0_);[Red]\(#,##0\)</c:formatCode>
                <c:ptCount val="4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440500</c:v>
                </c:pt>
                <c:pt idx="25">
                  <c:v>446300</c:v>
                </c:pt>
                <c:pt idx="26">
                  <c:v>452100</c:v>
                </c:pt>
                <c:pt idx="27">
                  <c:v>457900</c:v>
                </c:pt>
                <c:pt idx="28">
                  <c:v>463700</c:v>
                </c:pt>
                <c:pt idx="29">
                  <c:v>469500</c:v>
                </c:pt>
                <c:pt idx="30">
                  <c:v>475300</c:v>
                </c:pt>
                <c:pt idx="31">
                  <c:v>481100</c:v>
                </c:pt>
                <c:pt idx="32">
                  <c:v>486900</c:v>
                </c:pt>
                <c:pt idx="33">
                  <c:v>492700</c:v>
                </c:pt>
                <c:pt idx="34">
                  <c:v>498500</c:v>
                </c:pt>
                <c:pt idx="35">
                  <c:v>504300</c:v>
                </c:pt>
                <c:pt idx="36">
                  <c:v>510100</c:v>
                </c:pt>
                <c:pt idx="37">
                  <c:v>515900</c:v>
                </c:pt>
                <c:pt idx="38">
                  <c:v>521700</c:v>
                </c:pt>
                <c:pt idx="39">
                  <c:v>527500</c:v>
                </c:pt>
                <c:pt idx="40">
                  <c:v>527500</c:v>
                </c:pt>
                <c:pt idx="41">
                  <c:v>527500</c:v>
                </c:pt>
              </c:numCache>
            </c:numRef>
          </c:val>
          <c:smooth val="0"/>
          <c:extLst>
            <c:ext xmlns:c16="http://schemas.microsoft.com/office/drawing/2014/chart" uri="{C3380CC4-5D6E-409C-BE32-E72D297353CC}">
              <c16:uniqueId val="{0000000B-2485-4E15-AB5B-73F0C94BD091}"/>
            </c:ext>
          </c:extLst>
        </c:ser>
        <c:ser>
          <c:idx val="10"/>
          <c:order val="5"/>
          <c:tx>
            <c:strRef>
              <c:f>'5.グラフデータ'!$P$26</c:f>
              <c:strCache>
                <c:ptCount val="1"/>
                <c:pt idx="0">
                  <c:v>M-2</c:v>
                </c:pt>
              </c:strCache>
            </c:strRef>
          </c:tx>
          <c:marker>
            <c:symbol val="none"/>
          </c:marker>
          <c:cat>
            <c:numRef>
              <c:f>'5.グラフデータ'!$Q$6:$BF$6</c:f>
              <c:numCache>
                <c:formatCode>General</c:formatCode>
                <c:ptCount val="42"/>
                <c:pt idx="0">
                  <c:v>18</c:v>
                </c:pt>
                <c:pt idx="1">
                  <c:v>19</c:v>
                </c:pt>
                <c:pt idx="2">
                  <c:v>20</c:v>
                </c:pt>
                <c:pt idx="3">
                  <c:v>21</c:v>
                </c:pt>
                <c:pt idx="4">
                  <c:v>22</c:v>
                </c:pt>
                <c:pt idx="5">
                  <c:v>23</c:v>
                </c:pt>
                <c:pt idx="6">
                  <c:v>24</c:v>
                </c:pt>
                <c:pt idx="7">
                  <c:v>25</c:v>
                </c:pt>
                <c:pt idx="8">
                  <c:v>26</c:v>
                </c:pt>
                <c:pt idx="9">
                  <c:v>27</c:v>
                </c:pt>
                <c:pt idx="10">
                  <c:v>28</c:v>
                </c:pt>
                <c:pt idx="11">
                  <c:v>29</c:v>
                </c:pt>
                <c:pt idx="12">
                  <c:v>30</c:v>
                </c:pt>
                <c:pt idx="13">
                  <c:v>31</c:v>
                </c:pt>
                <c:pt idx="14">
                  <c:v>32</c:v>
                </c:pt>
                <c:pt idx="15">
                  <c:v>33</c:v>
                </c:pt>
                <c:pt idx="16">
                  <c:v>34</c:v>
                </c:pt>
                <c:pt idx="17">
                  <c:v>35</c:v>
                </c:pt>
                <c:pt idx="18">
                  <c:v>36</c:v>
                </c:pt>
                <c:pt idx="19">
                  <c:v>37</c:v>
                </c:pt>
                <c:pt idx="20">
                  <c:v>38</c:v>
                </c:pt>
                <c:pt idx="21">
                  <c:v>39</c:v>
                </c:pt>
                <c:pt idx="22">
                  <c:v>40</c:v>
                </c:pt>
                <c:pt idx="23">
                  <c:v>41</c:v>
                </c:pt>
                <c:pt idx="24">
                  <c:v>42</c:v>
                </c:pt>
                <c:pt idx="25">
                  <c:v>43</c:v>
                </c:pt>
                <c:pt idx="26">
                  <c:v>44</c:v>
                </c:pt>
                <c:pt idx="27">
                  <c:v>45</c:v>
                </c:pt>
                <c:pt idx="28">
                  <c:v>46</c:v>
                </c:pt>
                <c:pt idx="29">
                  <c:v>47</c:v>
                </c:pt>
                <c:pt idx="30">
                  <c:v>48</c:v>
                </c:pt>
                <c:pt idx="31">
                  <c:v>49</c:v>
                </c:pt>
                <c:pt idx="32">
                  <c:v>50</c:v>
                </c:pt>
                <c:pt idx="33">
                  <c:v>51</c:v>
                </c:pt>
                <c:pt idx="34">
                  <c:v>52</c:v>
                </c:pt>
                <c:pt idx="35">
                  <c:v>53</c:v>
                </c:pt>
                <c:pt idx="36">
                  <c:v>54</c:v>
                </c:pt>
                <c:pt idx="37">
                  <c:v>55</c:v>
                </c:pt>
                <c:pt idx="38">
                  <c:v>56</c:v>
                </c:pt>
                <c:pt idx="39">
                  <c:v>57</c:v>
                </c:pt>
                <c:pt idx="40">
                  <c:v>58</c:v>
                </c:pt>
                <c:pt idx="41">
                  <c:v>59</c:v>
                </c:pt>
              </c:numCache>
            </c:numRef>
          </c:cat>
          <c:val>
            <c:numRef>
              <c:f>'5.グラフデータ'!$Q$26:$BF$26</c:f>
              <c:numCache>
                <c:formatCode>#,##0_);[Red]\(#,##0\)</c:formatCode>
                <c:ptCount val="4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424100</c:v>
                </c:pt>
                <c:pt idx="23">
                  <c:v>429900</c:v>
                </c:pt>
                <c:pt idx="24">
                  <c:v>435700</c:v>
                </c:pt>
                <c:pt idx="25">
                  <c:v>441500</c:v>
                </c:pt>
                <c:pt idx="26">
                  <c:v>447300</c:v>
                </c:pt>
                <c:pt idx="27">
                  <c:v>453100</c:v>
                </c:pt>
                <c:pt idx="28">
                  <c:v>458900</c:v>
                </c:pt>
                <c:pt idx="29">
                  <c:v>464700</c:v>
                </c:pt>
                <c:pt idx="30">
                  <c:v>470500</c:v>
                </c:pt>
                <c:pt idx="31">
                  <c:v>476300</c:v>
                </c:pt>
                <c:pt idx="32">
                  <c:v>482100</c:v>
                </c:pt>
                <c:pt idx="33">
                  <c:v>487900</c:v>
                </c:pt>
                <c:pt idx="34">
                  <c:v>493700</c:v>
                </c:pt>
                <c:pt idx="35">
                  <c:v>499500</c:v>
                </c:pt>
                <c:pt idx="36">
                  <c:v>505300</c:v>
                </c:pt>
                <c:pt idx="37">
                  <c:v>511100</c:v>
                </c:pt>
                <c:pt idx="38">
                  <c:v>511100</c:v>
                </c:pt>
                <c:pt idx="39">
                  <c:v>511100</c:v>
                </c:pt>
                <c:pt idx="40">
                  <c:v>511100</c:v>
                </c:pt>
                <c:pt idx="41">
                  <c:v>511100</c:v>
                </c:pt>
              </c:numCache>
            </c:numRef>
          </c:val>
          <c:smooth val="0"/>
          <c:extLst>
            <c:ext xmlns:c16="http://schemas.microsoft.com/office/drawing/2014/chart" uri="{C3380CC4-5D6E-409C-BE32-E72D297353CC}">
              <c16:uniqueId val="{0000000A-2485-4E15-AB5B-73F0C94BD091}"/>
            </c:ext>
          </c:extLst>
        </c:ser>
        <c:ser>
          <c:idx val="6"/>
          <c:order val="6"/>
          <c:tx>
            <c:strRef>
              <c:f>'5.グラフデータ'!$P$25</c:f>
              <c:strCache>
                <c:ptCount val="1"/>
                <c:pt idx="0">
                  <c:v>M-1</c:v>
                </c:pt>
              </c:strCache>
            </c:strRef>
          </c:tx>
          <c:marker>
            <c:symbol val="none"/>
          </c:marker>
          <c:cat>
            <c:numRef>
              <c:f>'5.グラフデータ'!$Q$6:$BF$6</c:f>
              <c:numCache>
                <c:formatCode>General</c:formatCode>
                <c:ptCount val="42"/>
                <c:pt idx="0">
                  <c:v>18</c:v>
                </c:pt>
                <c:pt idx="1">
                  <c:v>19</c:v>
                </c:pt>
                <c:pt idx="2">
                  <c:v>20</c:v>
                </c:pt>
                <c:pt idx="3">
                  <c:v>21</c:v>
                </c:pt>
                <c:pt idx="4">
                  <c:v>22</c:v>
                </c:pt>
                <c:pt idx="5">
                  <c:v>23</c:v>
                </c:pt>
                <c:pt idx="6">
                  <c:v>24</c:v>
                </c:pt>
                <c:pt idx="7">
                  <c:v>25</c:v>
                </c:pt>
                <c:pt idx="8">
                  <c:v>26</c:v>
                </c:pt>
                <c:pt idx="9">
                  <c:v>27</c:v>
                </c:pt>
                <c:pt idx="10">
                  <c:v>28</c:v>
                </c:pt>
                <c:pt idx="11">
                  <c:v>29</c:v>
                </c:pt>
                <c:pt idx="12">
                  <c:v>30</c:v>
                </c:pt>
                <c:pt idx="13">
                  <c:v>31</c:v>
                </c:pt>
                <c:pt idx="14">
                  <c:v>32</c:v>
                </c:pt>
                <c:pt idx="15">
                  <c:v>33</c:v>
                </c:pt>
                <c:pt idx="16">
                  <c:v>34</c:v>
                </c:pt>
                <c:pt idx="17">
                  <c:v>35</c:v>
                </c:pt>
                <c:pt idx="18">
                  <c:v>36</c:v>
                </c:pt>
                <c:pt idx="19">
                  <c:v>37</c:v>
                </c:pt>
                <c:pt idx="20">
                  <c:v>38</c:v>
                </c:pt>
                <c:pt idx="21">
                  <c:v>39</c:v>
                </c:pt>
                <c:pt idx="22">
                  <c:v>40</c:v>
                </c:pt>
                <c:pt idx="23">
                  <c:v>41</c:v>
                </c:pt>
                <c:pt idx="24">
                  <c:v>42</c:v>
                </c:pt>
                <c:pt idx="25">
                  <c:v>43</c:v>
                </c:pt>
                <c:pt idx="26">
                  <c:v>44</c:v>
                </c:pt>
                <c:pt idx="27">
                  <c:v>45</c:v>
                </c:pt>
                <c:pt idx="28">
                  <c:v>46</c:v>
                </c:pt>
                <c:pt idx="29">
                  <c:v>47</c:v>
                </c:pt>
                <c:pt idx="30">
                  <c:v>48</c:v>
                </c:pt>
                <c:pt idx="31">
                  <c:v>49</c:v>
                </c:pt>
                <c:pt idx="32">
                  <c:v>50</c:v>
                </c:pt>
                <c:pt idx="33">
                  <c:v>51</c:v>
                </c:pt>
                <c:pt idx="34">
                  <c:v>52</c:v>
                </c:pt>
                <c:pt idx="35">
                  <c:v>53</c:v>
                </c:pt>
                <c:pt idx="36">
                  <c:v>54</c:v>
                </c:pt>
                <c:pt idx="37">
                  <c:v>55</c:v>
                </c:pt>
                <c:pt idx="38">
                  <c:v>56</c:v>
                </c:pt>
                <c:pt idx="39">
                  <c:v>57</c:v>
                </c:pt>
                <c:pt idx="40">
                  <c:v>58</c:v>
                </c:pt>
                <c:pt idx="41">
                  <c:v>59</c:v>
                </c:pt>
              </c:numCache>
            </c:numRef>
          </c:cat>
          <c:val>
            <c:numRef>
              <c:f>'5.グラフデータ'!$Q$25:$BF$25</c:f>
              <c:numCache>
                <c:formatCode>#,##0_);[Red]\(#,##0\)</c:formatCode>
                <c:ptCount val="4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407000</c:v>
                </c:pt>
                <c:pt idx="21">
                  <c:v>412800</c:v>
                </c:pt>
                <c:pt idx="22">
                  <c:v>418600</c:v>
                </c:pt>
                <c:pt idx="23">
                  <c:v>424400</c:v>
                </c:pt>
                <c:pt idx="24">
                  <c:v>430200</c:v>
                </c:pt>
                <c:pt idx="25">
                  <c:v>436000</c:v>
                </c:pt>
                <c:pt idx="26">
                  <c:v>441800</c:v>
                </c:pt>
                <c:pt idx="27">
                  <c:v>447600</c:v>
                </c:pt>
                <c:pt idx="28">
                  <c:v>453400</c:v>
                </c:pt>
                <c:pt idx="29">
                  <c:v>459200</c:v>
                </c:pt>
                <c:pt idx="30">
                  <c:v>465000</c:v>
                </c:pt>
                <c:pt idx="31">
                  <c:v>470800</c:v>
                </c:pt>
                <c:pt idx="32">
                  <c:v>476600</c:v>
                </c:pt>
                <c:pt idx="33">
                  <c:v>482400</c:v>
                </c:pt>
                <c:pt idx="34">
                  <c:v>488200</c:v>
                </c:pt>
                <c:pt idx="35">
                  <c:v>494000</c:v>
                </c:pt>
                <c:pt idx="36">
                  <c:v>496900</c:v>
                </c:pt>
                <c:pt idx="37">
                  <c:v>499800</c:v>
                </c:pt>
                <c:pt idx="38">
                  <c:v>499800</c:v>
                </c:pt>
                <c:pt idx="39">
                  <c:v>499800</c:v>
                </c:pt>
                <c:pt idx="40">
                  <c:v>499800</c:v>
                </c:pt>
                <c:pt idx="41">
                  <c:v>499800</c:v>
                </c:pt>
              </c:numCache>
            </c:numRef>
          </c:val>
          <c:smooth val="0"/>
          <c:extLst>
            <c:ext xmlns:c16="http://schemas.microsoft.com/office/drawing/2014/chart" uri="{C3380CC4-5D6E-409C-BE32-E72D297353CC}">
              <c16:uniqueId val="{00000006-2485-4E15-AB5B-73F0C94BD091}"/>
            </c:ext>
          </c:extLst>
        </c:ser>
        <c:ser>
          <c:idx val="9"/>
          <c:order val="7"/>
          <c:tx>
            <c:strRef>
              <c:f>'5.グラフデータ'!$P$24</c:f>
              <c:strCache>
                <c:ptCount val="1"/>
              </c:strCache>
            </c:strRef>
          </c:tx>
          <c:marker>
            <c:symbol val="none"/>
          </c:marker>
          <c:cat>
            <c:numRef>
              <c:f>'5.グラフデータ'!$Q$6:$BF$6</c:f>
              <c:numCache>
                <c:formatCode>General</c:formatCode>
                <c:ptCount val="42"/>
                <c:pt idx="0">
                  <c:v>18</c:v>
                </c:pt>
                <c:pt idx="1">
                  <c:v>19</c:v>
                </c:pt>
                <c:pt idx="2">
                  <c:v>20</c:v>
                </c:pt>
                <c:pt idx="3">
                  <c:v>21</c:v>
                </c:pt>
                <c:pt idx="4">
                  <c:v>22</c:v>
                </c:pt>
                <c:pt idx="5">
                  <c:v>23</c:v>
                </c:pt>
                <c:pt idx="6">
                  <c:v>24</c:v>
                </c:pt>
                <c:pt idx="7">
                  <c:v>25</c:v>
                </c:pt>
                <c:pt idx="8">
                  <c:v>26</c:v>
                </c:pt>
                <c:pt idx="9">
                  <c:v>27</c:v>
                </c:pt>
                <c:pt idx="10">
                  <c:v>28</c:v>
                </c:pt>
                <c:pt idx="11">
                  <c:v>29</c:v>
                </c:pt>
                <c:pt idx="12">
                  <c:v>30</c:v>
                </c:pt>
                <c:pt idx="13">
                  <c:v>31</c:v>
                </c:pt>
                <c:pt idx="14">
                  <c:v>32</c:v>
                </c:pt>
                <c:pt idx="15">
                  <c:v>33</c:v>
                </c:pt>
                <c:pt idx="16">
                  <c:v>34</c:v>
                </c:pt>
                <c:pt idx="17">
                  <c:v>35</c:v>
                </c:pt>
                <c:pt idx="18">
                  <c:v>36</c:v>
                </c:pt>
                <c:pt idx="19">
                  <c:v>37</c:v>
                </c:pt>
                <c:pt idx="20">
                  <c:v>38</c:v>
                </c:pt>
                <c:pt idx="21">
                  <c:v>39</c:v>
                </c:pt>
                <c:pt idx="22">
                  <c:v>40</c:v>
                </c:pt>
                <c:pt idx="23">
                  <c:v>41</c:v>
                </c:pt>
                <c:pt idx="24">
                  <c:v>42</c:v>
                </c:pt>
                <c:pt idx="25">
                  <c:v>43</c:v>
                </c:pt>
                <c:pt idx="26">
                  <c:v>44</c:v>
                </c:pt>
                <c:pt idx="27">
                  <c:v>45</c:v>
                </c:pt>
                <c:pt idx="28">
                  <c:v>46</c:v>
                </c:pt>
                <c:pt idx="29">
                  <c:v>47</c:v>
                </c:pt>
                <c:pt idx="30">
                  <c:v>48</c:v>
                </c:pt>
                <c:pt idx="31">
                  <c:v>49</c:v>
                </c:pt>
                <c:pt idx="32">
                  <c:v>50</c:v>
                </c:pt>
                <c:pt idx="33">
                  <c:v>51</c:v>
                </c:pt>
                <c:pt idx="34">
                  <c:v>52</c:v>
                </c:pt>
                <c:pt idx="35">
                  <c:v>53</c:v>
                </c:pt>
                <c:pt idx="36">
                  <c:v>54</c:v>
                </c:pt>
                <c:pt idx="37">
                  <c:v>55</c:v>
                </c:pt>
                <c:pt idx="38">
                  <c:v>56</c:v>
                </c:pt>
                <c:pt idx="39">
                  <c:v>57</c:v>
                </c:pt>
                <c:pt idx="40">
                  <c:v>58</c:v>
                </c:pt>
                <c:pt idx="41">
                  <c:v>59</c:v>
                </c:pt>
              </c:numCache>
            </c:numRef>
          </c:cat>
          <c:val>
            <c:numRef>
              <c:f>'5.グラフデータ'!$Q$24:$BF$24</c:f>
              <c:numCache>
                <c:formatCode>#,##0_);[Red]\(#,##0\)</c:formatCode>
                <c:ptCount val="4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numCache>
            </c:numRef>
          </c:val>
          <c:smooth val="0"/>
          <c:extLst>
            <c:ext xmlns:c16="http://schemas.microsoft.com/office/drawing/2014/chart" uri="{C3380CC4-5D6E-409C-BE32-E72D297353CC}">
              <c16:uniqueId val="{00000009-2485-4E15-AB5B-73F0C94BD091}"/>
            </c:ext>
          </c:extLst>
        </c:ser>
        <c:ser>
          <c:idx val="8"/>
          <c:order val="8"/>
          <c:tx>
            <c:strRef>
              <c:f>'5.グラフデータ'!$P$23</c:f>
              <c:strCache>
                <c:ptCount val="1"/>
                <c:pt idx="0">
                  <c:v>S-4</c:v>
                </c:pt>
              </c:strCache>
            </c:strRef>
          </c:tx>
          <c:marker>
            <c:symbol val="none"/>
          </c:marker>
          <c:cat>
            <c:numRef>
              <c:f>'5.グラフデータ'!$Q$6:$BF$6</c:f>
              <c:numCache>
                <c:formatCode>General</c:formatCode>
                <c:ptCount val="42"/>
                <c:pt idx="0">
                  <c:v>18</c:v>
                </c:pt>
                <c:pt idx="1">
                  <c:v>19</c:v>
                </c:pt>
                <c:pt idx="2">
                  <c:v>20</c:v>
                </c:pt>
                <c:pt idx="3">
                  <c:v>21</c:v>
                </c:pt>
                <c:pt idx="4">
                  <c:v>22</c:v>
                </c:pt>
                <c:pt idx="5">
                  <c:v>23</c:v>
                </c:pt>
                <c:pt idx="6">
                  <c:v>24</c:v>
                </c:pt>
                <c:pt idx="7">
                  <c:v>25</c:v>
                </c:pt>
                <c:pt idx="8">
                  <c:v>26</c:v>
                </c:pt>
                <c:pt idx="9">
                  <c:v>27</c:v>
                </c:pt>
                <c:pt idx="10">
                  <c:v>28</c:v>
                </c:pt>
                <c:pt idx="11">
                  <c:v>29</c:v>
                </c:pt>
                <c:pt idx="12">
                  <c:v>30</c:v>
                </c:pt>
                <c:pt idx="13">
                  <c:v>31</c:v>
                </c:pt>
                <c:pt idx="14">
                  <c:v>32</c:v>
                </c:pt>
                <c:pt idx="15">
                  <c:v>33</c:v>
                </c:pt>
                <c:pt idx="16">
                  <c:v>34</c:v>
                </c:pt>
                <c:pt idx="17">
                  <c:v>35</c:v>
                </c:pt>
                <c:pt idx="18">
                  <c:v>36</c:v>
                </c:pt>
                <c:pt idx="19">
                  <c:v>37</c:v>
                </c:pt>
                <c:pt idx="20">
                  <c:v>38</c:v>
                </c:pt>
                <c:pt idx="21">
                  <c:v>39</c:v>
                </c:pt>
                <c:pt idx="22">
                  <c:v>40</c:v>
                </c:pt>
                <c:pt idx="23">
                  <c:v>41</c:v>
                </c:pt>
                <c:pt idx="24">
                  <c:v>42</c:v>
                </c:pt>
                <c:pt idx="25">
                  <c:v>43</c:v>
                </c:pt>
                <c:pt idx="26">
                  <c:v>44</c:v>
                </c:pt>
                <c:pt idx="27">
                  <c:v>45</c:v>
                </c:pt>
                <c:pt idx="28">
                  <c:v>46</c:v>
                </c:pt>
                <c:pt idx="29">
                  <c:v>47</c:v>
                </c:pt>
                <c:pt idx="30">
                  <c:v>48</c:v>
                </c:pt>
                <c:pt idx="31">
                  <c:v>49</c:v>
                </c:pt>
                <c:pt idx="32">
                  <c:v>50</c:v>
                </c:pt>
                <c:pt idx="33">
                  <c:v>51</c:v>
                </c:pt>
                <c:pt idx="34">
                  <c:v>52</c:v>
                </c:pt>
                <c:pt idx="35">
                  <c:v>53</c:v>
                </c:pt>
                <c:pt idx="36">
                  <c:v>54</c:v>
                </c:pt>
                <c:pt idx="37">
                  <c:v>55</c:v>
                </c:pt>
                <c:pt idx="38">
                  <c:v>56</c:v>
                </c:pt>
                <c:pt idx="39">
                  <c:v>57</c:v>
                </c:pt>
                <c:pt idx="40">
                  <c:v>58</c:v>
                </c:pt>
                <c:pt idx="41">
                  <c:v>59</c:v>
                </c:pt>
              </c:numCache>
            </c:numRef>
          </c:cat>
          <c:val>
            <c:numRef>
              <c:f>'5.グラフデータ'!$Q$23:$BF$23</c:f>
              <c:numCache>
                <c:formatCode>#,##0_);[Red]\(#,##0\)</c:formatCode>
                <c:ptCount val="4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353600</c:v>
                </c:pt>
                <c:pt idx="19">
                  <c:v>359300</c:v>
                </c:pt>
                <c:pt idx="20">
                  <c:v>365000</c:v>
                </c:pt>
                <c:pt idx="21">
                  <c:v>370700</c:v>
                </c:pt>
                <c:pt idx="22">
                  <c:v>376400</c:v>
                </c:pt>
                <c:pt idx="23">
                  <c:v>382100</c:v>
                </c:pt>
                <c:pt idx="24">
                  <c:v>387800</c:v>
                </c:pt>
                <c:pt idx="25">
                  <c:v>393500</c:v>
                </c:pt>
                <c:pt idx="26">
                  <c:v>399200</c:v>
                </c:pt>
                <c:pt idx="27">
                  <c:v>404900</c:v>
                </c:pt>
                <c:pt idx="28">
                  <c:v>410600</c:v>
                </c:pt>
                <c:pt idx="29">
                  <c:v>416300</c:v>
                </c:pt>
                <c:pt idx="30">
                  <c:v>422000</c:v>
                </c:pt>
                <c:pt idx="31">
                  <c:v>427700</c:v>
                </c:pt>
                <c:pt idx="32">
                  <c:v>433400</c:v>
                </c:pt>
                <c:pt idx="33">
                  <c:v>439100</c:v>
                </c:pt>
                <c:pt idx="34">
                  <c:v>444800</c:v>
                </c:pt>
                <c:pt idx="35">
                  <c:v>450500</c:v>
                </c:pt>
                <c:pt idx="36">
                  <c:v>456200</c:v>
                </c:pt>
                <c:pt idx="37">
                  <c:v>461900</c:v>
                </c:pt>
                <c:pt idx="38">
                  <c:v>467600</c:v>
                </c:pt>
                <c:pt idx="39">
                  <c:v>467600</c:v>
                </c:pt>
                <c:pt idx="40">
                  <c:v>467600</c:v>
                </c:pt>
                <c:pt idx="41">
                  <c:v>467600</c:v>
                </c:pt>
              </c:numCache>
            </c:numRef>
          </c:val>
          <c:smooth val="0"/>
          <c:extLst>
            <c:ext xmlns:c16="http://schemas.microsoft.com/office/drawing/2014/chart" uri="{C3380CC4-5D6E-409C-BE32-E72D297353CC}">
              <c16:uniqueId val="{00000008-2485-4E15-AB5B-73F0C94BD091}"/>
            </c:ext>
          </c:extLst>
        </c:ser>
        <c:ser>
          <c:idx val="7"/>
          <c:order val="9"/>
          <c:tx>
            <c:strRef>
              <c:f>'5.グラフデータ'!$P$22</c:f>
              <c:strCache>
                <c:ptCount val="1"/>
                <c:pt idx="0">
                  <c:v>S-3</c:v>
                </c:pt>
              </c:strCache>
            </c:strRef>
          </c:tx>
          <c:marker>
            <c:symbol val="none"/>
          </c:marker>
          <c:cat>
            <c:numRef>
              <c:f>'5.グラフデータ'!$Q$6:$BF$6</c:f>
              <c:numCache>
                <c:formatCode>General</c:formatCode>
                <c:ptCount val="42"/>
                <c:pt idx="0">
                  <c:v>18</c:v>
                </c:pt>
                <c:pt idx="1">
                  <c:v>19</c:v>
                </c:pt>
                <c:pt idx="2">
                  <c:v>20</c:v>
                </c:pt>
                <c:pt idx="3">
                  <c:v>21</c:v>
                </c:pt>
                <c:pt idx="4">
                  <c:v>22</c:v>
                </c:pt>
                <c:pt idx="5">
                  <c:v>23</c:v>
                </c:pt>
                <c:pt idx="6">
                  <c:v>24</c:v>
                </c:pt>
                <c:pt idx="7">
                  <c:v>25</c:v>
                </c:pt>
                <c:pt idx="8">
                  <c:v>26</c:v>
                </c:pt>
                <c:pt idx="9">
                  <c:v>27</c:v>
                </c:pt>
                <c:pt idx="10">
                  <c:v>28</c:v>
                </c:pt>
                <c:pt idx="11">
                  <c:v>29</c:v>
                </c:pt>
                <c:pt idx="12">
                  <c:v>30</c:v>
                </c:pt>
                <c:pt idx="13">
                  <c:v>31</c:v>
                </c:pt>
                <c:pt idx="14">
                  <c:v>32</c:v>
                </c:pt>
                <c:pt idx="15">
                  <c:v>33</c:v>
                </c:pt>
                <c:pt idx="16">
                  <c:v>34</c:v>
                </c:pt>
                <c:pt idx="17">
                  <c:v>35</c:v>
                </c:pt>
                <c:pt idx="18">
                  <c:v>36</c:v>
                </c:pt>
                <c:pt idx="19">
                  <c:v>37</c:v>
                </c:pt>
                <c:pt idx="20">
                  <c:v>38</c:v>
                </c:pt>
                <c:pt idx="21">
                  <c:v>39</c:v>
                </c:pt>
                <c:pt idx="22">
                  <c:v>40</c:v>
                </c:pt>
                <c:pt idx="23">
                  <c:v>41</c:v>
                </c:pt>
                <c:pt idx="24">
                  <c:v>42</c:v>
                </c:pt>
                <c:pt idx="25">
                  <c:v>43</c:v>
                </c:pt>
                <c:pt idx="26">
                  <c:v>44</c:v>
                </c:pt>
                <c:pt idx="27">
                  <c:v>45</c:v>
                </c:pt>
                <c:pt idx="28">
                  <c:v>46</c:v>
                </c:pt>
                <c:pt idx="29">
                  <c:v>47</c:v>
                </c:pt>
                <c:pt idx="30">
                  <c:v>48</c:v>
                </c:pt>
                <c:pt idx="31">
                  <c:v>49</c:v>
                </c:pt>
                <c:pt idx="32">
                  <c:v>50</c:v>
                </c:pt>
                <c:pt idx="33">
                  <c:v>51</c:v>
                </c:pt>
                <c:pt idx="34">
                  <c:v>52</c:v>
                </c:pt>
                <c:pt idx="35">
                  <c:v>53</c:v>
                </c:pt>
                <c:pt idx="36">
                  <c:v>54</c:v>
                </c:pt>
                <c:pt idx="37">
                  <c:v>55</c:v>
                </c:pt>
                <c:pt idx="38">
                  <c:v>56</c:v>
                </c:pt>
                <c:pt idx="39">
                  <c:v>57</c:v>
                </c:pt>
                <c:pt idx="40">
                  <c:v>58</c:v>
                </c:pt>
                <c:pt idx="41">
                  <c:v>59</c:v>
                </c:pt>
              </c:numCache>
            </c:numRef>
          </c:cat>
          <c:val>
            <c:numRef>
              <c:f>'5.グラフデータ'!$Q$22:$BF$22</c:f>
              <c:numCache>
                <c:formatCode>#,##0_);[Red]\(#,##0\)</c:formatCode>
                <c:ptCount val="4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337400</c:v>
                </c:pt>
                <c:pt idx="17">
                  <c:v>343100</c:v>
                </c:pt>
                <c:pt idx="18">
                  <c:v>348800</c:v>
                </c:pt>
                <c:pt idx="19">
                  <c:v>354500</c:v>
                </c:pt>
                <c:pt idx="20">
                  <c:v>360200</c:v>
                </c:pt>
                <c:pt idx="21">
                  <c:v>365900</c:v>
                </c:pt>
                <c:pt idx="22">
                  <c:v>371600</c:v>
                </c:pt>
                <c:pt idx="23">
                  <c:v>377300</c:v>
                </c:pt>
                <c:pt idx="24">
                  <c:v>383000</c:v>
                </c:pt>
                <c:pt idx="25">
                  <c:v>388700</c:v>
                </c:pt>
                <c:pt idx="26">
                  <c:v>394400</c:v>
                </c:pt>
                <c:pt idx="27">
                  <c:v>400100</c:v>
                </c:pt>
                <c:pt idx="28">
                  <c:v>405800</c:v>
                </c:pt>
                <c:pt idx="29">
                  <c:v>411500</c:v>
                </c:pt>
                <c:pt idx="30">
                  <c:v>417200</c:v>
                </c:pt>
                <c:pt idx="31">
                  <c:v>422900</c:v>
                </c:pt>
                <c:pt idx="32">
                  <c:v>428600</c:v>
                </c:pt>
                <c:pt idx="33">
                  <c:v>434300</c:v>
                </c:pt>
                <c:pt idx="34">
                  <c:v>440000</c:v>
                </c:pt>
                <c:pt idx="35">
                  <c:v>445700</c:v>
                </c:pt>
                <c:pt idx="36">
                  <c:v>451400</c:v>
                </c:pt>
                <c:pt idx="37">
                  <c:v>454250</c:v>
                </c:pt>
                <c:pt idx="38">
                  <c:v>454250</c:v>
                </c:pt>
                <c:pt idx="39">
                  <c:v>454250</c:v>
                </c:pt>
                <c:pt idx="40">
                  <c:v>454250</c:v>
                </c:pt>
                <c:pt idx="41">
                  <c:v>454250</c:v>
                </c:pt>
              </c:numCache>
            </c:numRef>
          </c:val>
          <c:smooth val="0"/>
          <c:extLst>
            <c:ext xmlns:c16="http://schemas.microsoft.com/office/drawing/2014/chart" uri="{C3380CC4-5D6E-409C-BE32-E72D297353CC}">
              <c16:uniqueId val="{00000007-2485-4E15-AB5B-73F0C94BD091}"/>
            </c:ext>
          </c:extLst>
        </c:ser>
        <c:ser>
          <c:idx val="16"/>
          <c:order val="10"/>
          <c:tx>
            <c:strRef>
              <c:f>'5.グラフデータ'!$P$21</c:f>
              <c:strCache>
                <c:ptCount val="1"/>
                <c:pt idx="0">
                  <c:v>S-2</c:v>
                </c:pt>
              </c:strCache>
            </c:strRef>
          </c:tx>
          <c:marker>
            <c:symbol val="none"/>
          </c:marker>
          <c:cat>
            <c:numRef>
              <c:f>'5.グラフデータ'!$Q$6:$BF$6</c:f>
              <c:numCache>
                <c:formatCode>General</c:formatCode>
                <c:ptCount val="42"/>
                <c:pt idx="0">
                  <c:v>18</c:v>
                </c:pt>
                <c:pt idx="1">
                  <c:v>19</c:v>
                </c:pt>
                <c:pt idx="2">
                  <c:v>20</c:v>
                </c:pt>
                <c:pt idx="3">
                  <c:v>21</c:v>
                </c:pt>
                <c:pt idx="4">
                  <c:v>22</c:v>
                </c:pt>
                <c:pt idx="5">
                  <c:v>23</c:v>
                </c:pt>
                <c:pt idx="6">
                  <c:v>24</c:v>
                </c:pt>
                <c:pt idx="7">
                  <c:v>25</c:v>
                </c:pt>
                <c:pt idx="8">
                  <c:v>26</c:v>
                </c:pt>
                <c:pt idx="9">
                  <c:v>27</c:v>
                </c:pt>
                <c:pt idx="10">
                  <c:v>28</c:v>
                </c:pt>
                <c:pt idx="11">
                  <c:v>29</c:v>
                </c:pt>
                <c:pt idx="12">
                  <c:v>30</c:v>
                </c:pt>
                <c:pt idx="13">
                  <c:v>31</c:v>
                </c:pt>
                <c:pt idx="14">
                  <c:v>32</c:v>
                </c:pt>
                <c:pt idx="15">
                  <c:v>33</c:v>
                </c:pt>
                <c:pt idx="16">
                  <c:v>34</c:v>
                </c:pt>
                <c:pt idx="17">
                  <c:v>35</c:v>
                </c:pt>
                <c:pt idx="18">
                  <c:v>36</c:v>
                </c:pt>
                <c:pt idx="19">
                  <c:v>37</c:v>
                </c:pt>
                <c:pt idx="20">
                  <c:v>38</c:v>
                </c:pt>
                <c:pt idx="21">
                  <c:v>39</c:v>
                </c:pt>
                <c:pt idx="22">
                  <c:v>40</c:v>
                </c:pt>
                <c:pt idx="23">
                  <c:v>41</c:v>
                </c:pt>
                <c:pt idx="24">
                  <c:v>42</c:v>
                </c:pt>
                <c:pt idx="25">
                  <c:v>43</c:v>
                </c:pt>
                <c:pt idx="26">
                  <c:v>44</c:v>
                </c:pt>
                <c:pt idx="27">
                  <c:v>45</c:v>
                </c:pt>
                <c:pt idx="28">
                  <c:v>46</c:v>
                </c:pt>
                <c:pt idx="29">
                  <c:v>47</c:v>
                </c:pt>
                <c:pt idx="30">
                  <c:v>48</c:v>
                </c:pt>
                <c:pt idx="31">
                  <c:v>49</c:v>
                </c:pt>
                <c:pt idx="32">
                  <c:v>50</c:v>
                </c:pt>
                <c:pt idx="33">
                  <c:v>51</c:v>
                </c:pt>
                <c:pt idx="34">
                  <c:v>52</c:v>
                </c:pt>
                <c:pt idx="35">
                  <c:v>53</c:v>
                </c:pt>
                <c:pt idx="36">
                  <c:v>54</c:v>
                </c:pt>
                <c:pt idx="37">
                  <c:v>55</c:v>
                </c:pt>
                <c:pt idx="38">
                  <c:v>56</c:v>
                </c:pt>
                <c:pt idx="39">
                  <c:v>57</c:v>
                </c:pt>
                <c:pt idx="40">
                  <c:v>58</c:v>
                </c:pt>
                <c:pt idx="41">
                  <c:v>59</c:v>
                </c:pt>
              </c:numCache>
            </c:numRef>
          </c:cat>
          <c:val>
            <c:numRef>
              <c:f>'5.グラフデータ'!$Q$21:$BF$21</c:f>
              <c:numCache>
                <c:formatCode>#,##0_);[Red]\(#,##0\)</c:formatCode>
                <c:ptCount val="4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321200</c:v>
                </c:pt>
                <c:pt idx="15">
                  <c:v>326900</c:v>
                </c:pt>
                <c:pt idx="16">
                  <c:v>332600</c:v>
                </c:pt>
                <c:pt idx="17">
                  <c:v>338300</c:v>
                </c:pt>
                <c:pt idx="18">
                  <c:v>344000</c:v>
                </c:pt>
                <c:pt idx="19">
                  <c:v>349700</c:v>
                </c:pt>
                <c:pt idx="20">
                  <c:v>355400</c:v>
                </c:pt>
                <c:pt idx="21">
                  <c:v>361100</c:v>
                </c:pt>
                <c:pt idx="22">
                  <c:v>366800</c:v>
                </c:pt>
                <c:pt idx="23">
                  <c:v>372500</c:v>
                </c:pt>
                <c:pt idx="24">
                  <c:v>378200</c:v>
                </c:pt>
                <c:pt idx="25">
                  <c:v>383900</c:v>
                </c:pt>
                <c:pt idx="26">
                  <c:v>389600</c:v>
                </c:pt>
                <c:pt idx="27">
                  <c:v>395300</c:v>
                </c:pt>
                <c:pt idx="28">
                  <c:v>401000</c:v>
                </c:pt>
                <c:pt idx="29">
                  <c:v>406700</c:v>
                </c:pt>
                <c:pt idx="30">
                  <c:v>412400</c:v>
                </c:pt>
                <c:pt idx="31">
                  <c:v>418100</c:v>
                </c:pt>
                <c:pt idx="32">
                  <c:v>423800</c:v>
                </c:pt>
                <c:pt idx="33">
                  <c:v>429500</c:v>
                </c:pt>
                <c:pt idx="34">
                  <c:v>435200</c:v>
                </c:pt>
                <c:pt idx="35">
                  <c:v>438050</c:v>
                </c:pt>
                <c:pt idx="36">
                  <c:v>440900</c:v>
                </c:pt>
                <c:pt idx="37">
                  <c:v>443750</c:v>
                </c:pt>
                <c:pt idx="38">
                  <c:v>443750</c:v>
                </c:pt>
                <c:pt idx="39">
                  <c:v>443750</c:v>
                </c:pt>
                <c:pt idx="40">
                  <c:v>443750</c:v>
                </c:pt>
                <c:pt idx="41">
                  <c:v>443750</c:v>
                </c:pt>
              </c:numCache>
            </c:numRef>
          </c:val>
          <c:smooth val="0"/>
          <c:extLst>
            <c:ext xmlns:c16="http://schemas.microsoft.com/office/drawing/2014/chart" uri="{C3380CC4-5D6E-409C-BE32-E72D297353CC}">
              <c16:uniqueId val="{00000010-2485-4E15-AB5B-73F0C94BD091}"/>
            </c:ext>
          </c:extLst>
        </c:ser>
        <c:ser>
          <c:idx val="17"/>
          <c:order val="11"/>
          <c:tx>
            <c:strRef>
              <c:f>'5.グラフデータ'!$P$20</c:f>
              <c:strCache>
                <c:ptCount val="1"/>
                <c:pt idx="0">
                  <c:v>S-1</c:v>
                </c:pt>
              </c:strCache>
            </c:strRef>
          </c:tx>
          <c:marker>
            <c:symbol val="none"/>
          </c:marker>
          <c:cat>
            <c:numRef>
              <c:f>'5.グラフデータ'!$Q$6:$BF$6</c:f>
              <c:numCache>
                <c:formatCode>General</c:formatCode>
                <c:ptCount val="42"/>
                <c:pt idx="0">
                  <c:v>18</c:v>
                </c:pt>
                <c:pt idx="1">
                  <c:v>19</c:v>
                </c:pt>
                <c:pt idx="2">
                  <c:v>20</c:v>
                </c:pt>
                <c:pt idx="3">
                  <c:v>21</c:v>
                </c:pt>
                <c:pt idx="4">
                  <c:v>22</c:v>
                </c:pt>
                <c:pt idx="5">
                  <c:v>23</c:v>
                </c:pt>
                <c:pt idx="6">
                  <c:v>24</c:v>
                </c:pt>
                <c:pt idx="7">
                  <c:v>25</c:v>
                </c:pt>
                <c:pt idx="8">
                  <c:v>26</c:v>
                </c:pt>
                <c:pt idx="9">
                  <c:v>27</c:v>
                </c:pt>
                <c:pt idx="10">
                  <c:v>28</c:v>
                </c:pt>
                <c:pt idx="11">
                  <c:v>29</c:v>
                </c:pt>
                <c:pt idx="12">
                  <c:v>30</c:v>
                </c:pt>
                <c:pt idx="13">
                  <c:v>31</c:v>
                </c:pt>
                <c:pt idx="14">
                  <c:v>32</c:v>
                </c:pt>
                <c:pt idx="15">
                  <c:v>33</c:v>
                </c:pt>
                <c:pt idx="16">
                  <c:v>34</c:v>
                </c:pt>
                <c:pt idx="17">
                  <c:v>35</c:v>
                </c:pt>
                <c:pt idx="18">
                  <c:v>36</c:v>
                </c:pt>
                <c:pt idx="19">
                  <c:v>37</c:v>
                </c:pt>
                <c:pt idx="20">
                  <c:v>38</c:v>
                </c:pt>
                <c:pt idx="21">
                  <c:v>39</c:v>
                </c:pt>
                <c:pt idx="22">
                  <c:v>40</c:v>
                </c:pt>
                <c:pt idx="23">
                  <c:v>41</c:v>
                </c:pt>
                <c:pt idx="24">
                  <c:v>42</c:v>
                </c:pt>
                <c:pt idx="25">
                  <c:v>43</c:v>
                </c:pt>
                <c:pt idx="26">
                  <c:v>44</c:v>
                </c:pt>
                <c:pt idx="27">
                  <c:v>45</c:v>
                </c:pt>
                <c:pt idx="28">
                  <c:v>46</c:v>
                </c:pt>
                <c:pt idx="29">
                  <c:v>47</c:v>
                </c:pt>
                <c:pt idx="30">
                  <c:v>48</c:v>
                </c:pt>
                <c:pt idx="31">
                  <c:v>49</c:v>
                </c:pt>
                <c:pt idx="32">
                  <c:v>50</c:v>
                </c:pt>
                <c:pt idx="33">
                  <c:v>51</c:v>
                </c:pt>
                <c:pt idx="34">
                  <c:v>52</c:v>
                </c:pt>
                <c:pt idx="35">
                  <c:v>53</c:v>
                </c:pt>
                <c:pt idx="36">
                  <c:v>54</c:v>
                </c:pt>
                <c:pt idx="37">
                  <c:v>55</c:v>
                </c:pt>
                <c:pt idx="38">
                  <c:v>56</c:v>
                </c:pt>
                <c:pt idx="39">
                  <c:v>57</c:v>
                </c:pt>
                <c:pt idx="40">
                  <c:v>58</c:v>
                </c:pt>
                <c:pt idx="41">
                  <c:v>59</c:v>
                </c:pt>
              </c:numCache>
            </c:numRef>
          </c:cat>
          <c:val>
            <c:numRef>
              <c:f>'5.グラフデータ'!$Q$20:$BF$20</c:f>
              <c:numCache>
                <c:formatCode>#,##0_);[Red]\(#,##0\)</c:formatCode>
                <c:ptCount val="42"/>
                <c:pt idx="0">
                  <c:v>0</c:v>
                </c:pt>
                <c:pt idx="1">
                  <c:v>0</c:v>
                </c:pt>
                <c:pt idx="2">
                  <c:v>0</c:v>
                </c:pt>
                <c:pt idx="3">
                  <c:v>0</c:v>
                </c:pt>
                <c:pt idx="4">
                  <c:v>0</c:v>
                </c:pt>
                <c:pt idx="5">
                  <c:v>0</c:v>
                </c:pt>
                <c:pt idx="6">
                  <c:v>0</c:v>
                </c:pt>
                <c:pt idx="7">
                  <c:v>0</c:v>
                </c:pt>
                <c:pt idx="8">
                  <c:v>0</c:v>
                </c:pt>
                <c:pt idx="9">
                  <c:v>0</c:v>
                </c:pt>
                <c:pt idx="10">
                  <c:v>0</c:v>
                </c:pt>
                <c:pt idx="11">
                  <c:v>0</c:v>
                </c:pt>
                <c:pt idx="12">
                  <c:v>305000</c:v>
                </c:pt>
                <c:pt idx="13">
                  <c:v>310700</c:v>
                </c:pt>
                <c:pt idx="14">
                  <c:v>316400</c:v>
                </c:pt>
                <c:pt idx="15">
                  <c:v>322100</c:v>
                </c:pt>
                <c:pt idx="16">
                  <c:v>327800</c:v>
                </c:pt>
                <c:pt idx="17">
                  <c:v>333500</c:v>
                </c:pt>
                <c:pt idx="18">
                  <c:v>339200</c:v>
                </c:pt>
                <c:pt idx="19">
                  <c:v>344900</c:v>
                </c:pt>
                <c:pt idx="20">
                  <c:v>350600</c:v>
                </c:pt>
                <c:pt idx="21">
                  <c:v>356300</c:v>
                </c:pt>
                <c:pt idx="22">
                  <c:v>362000</c:v>
                </c:pt>
                <c:pt idx="23">
                  <c:v>367700</c:v>
                </c:pt>
                <c:pt idx="24">
                  <c:v>373400</c:v>
                </c:pt>
                <c:pt idx="25">
                  <c:v>379100</c:v>
                </c:pt>
                <c:pt idx="26">
                  <c:v>384800</c:v>
                </c:pt>
                <c:pt idx="27">
                  <c:v>390500</c:v>
                </c:pt>
                <c:pt idx="28">
                  <c:v>396200</c:v>
                </c:pt>
                <c:pt idx="29">
                  <c:v>401900</c:v>
                </c:pt>
                <c:pt idx="30">
                  <c:v>407600</c:v>
                </c:pt>
                <c:pt idx="31">
                  <c:v>413300</c:v>
                </c:pt>
                <c:pt idx="32">
                  <c:v>419000</c:v>
                </c:pt>
                <c:pt idx="33">
                  <c:v>421850</c:v>
                </c:pt>
                <c:pt idx="34">
                  <c:v>424700</c:v>
                </c:pt>
                <c:pt idx="35">
                  <c:v>427550</c:v>
                </c:pt>
                <c:pt idx="36">
                  <c:v>430400</c:v>
                </c:pt>
                <c:pt idx="37">
                  <c:v>433250</c:v>
                </c:pt>
                <c:pt idx="38">
                  <c:v>433250</c:v>
                </c:pt>
                <c:pt idx="39">
                  <c:v>433250</c:v>
                </c:pt>
                <c:pt idx="40">
                  <c:v>433250</c:v>
                </c:pt>
                <c:pt idx="41">
                  <c:v>433250</c:v>
                </c:pt>
              </c:numCache>
            </c:numRef>
          </c:val>
          <c:smooth val="0"/>
          <c:extLst>
            <c:ext xmlns:c16="http://schemas.microsoft.com/office/drawing/2014/chart" uri="{C3380CC4-5D6E-409C-BE32-E72D297353CC}">
              <c16:uniqueId val="{00000011-2485-4E15-AB5B-73F0C94BD091}"/>
            </c:ext>
          </c:extLst>
        </c:ser>
        <c:ser>
          <c:idx val="2"/>
          <c:order val="12"/>
          <c:tx>
            <c:strRef>
              <c:f>'5.グラフデータ'!$P$14</c:f>
              <c:strCache>
                <c:ptCount val="1"/>
                <c:pt idx="0">
                  <c:v>C-4</c:v>
                </c:pt>
              </c:strCache>
            </c:strRef>
          </c:tx>
          <c:marker>
            <c:symbol val="none"/>
          </c:marker>
          <c:cat>
            <c:numRef>
              <c:f>'5.グラフデータ'!$Q$6:$BF$6</c:f>
              <c:numCache>
                <c:formatCode>General</c:formatCode>
                <c:ptCount val="42"/>
                <c:pt idx="0">
                  <c:v>18</c:v>
                </c:pt>
                <c:pt idx="1">
                  <c:v>19</c:v>
                </c:pt>
                <c:pt idx="2">
                  <c:v>20</c:v>
                </c:pt>
                <c:pt idx="3">
                  <c:v>21</c:v>
                </c:pt>
                <c:pt idx="4">
                  <c:v>22</c:v>
                </c:pt>
                <c:pt idx="5">
                  <c:v>23</c:v>
                </c:pt>
                <c:pt idx="6">
                  <c:v>24</c:v>
                </c:pt>
                <c:pt idx="7">
                  <c:v>25</c:v>
                </c:pt>
                <c:pt idx="8">
                  <c:v>26</c:v>
                </c:pt>
                <c:pt idx="9">
                  <c:v>27</c:v>
                </c:pt>
                <c:pt idx="10">
                  <c:v>28</c:v>
                </c:pt>
                <c:pt idx="11">
                  <c:v>29</c:v>
                </c:pt>
                <c:pt idx="12">
                  <c:v>30</c:v>
                </c:pt>
                <c:pt idx="13">
                  <c:v>31</c:v>
                </c:pt>
                <c:pt idx="14">
                  <c:v>32</c:v>
                </c:pt>
                <c:pt idx="15">
                  <c:v>33</c:v>
                </c:pt>
                <c:pt idx="16">
                  <c:v>34</c:v>
                </c:pt>
                <c:pt idx="17">
                  <c:v>35</c:v>
                </c:pt>
                <c:pt idx="18">
                  <c:v>36</c:v>
                </c:pt>
                <c:pt idx="19">
                  <c:v>37</c:v>
                </c:pt>
                <c:pt idx="20">
                  <c:v>38</c:v>
                </c:pt>
                <c:pt idx="21">
                  <c:v>39</c:v>
                </c:pt>
                <c:pt idx="22">
                  <c:v>40</c:v>
                </c:pt>
                <c:pt idx="23">
                  <c:v>41</c:v>
                </c:pt>
                <c:pt idx="24">
                  <c:v>42</c:v>
                </c:pt>
                <c:pt idx="25">
                  <c:v>43</c:v>
                </c:pt>
                <c:pt idx="26">
                  <c:v>44</c:v>
                </c:pt>
                <c:pt idx="27">
                  <c:v>45</c:v>
                </c:pt>
                <c:pt idx="28">
                  <c:v>46</c:v>
                </c:pt>
                <c:pt idx="29">
                  <c:v>47</c:v>
                </c:pt>
                <c:pt idx="30">
                  <c:v>48</c:v>
                </c:pt>
                <c:pt idx="31">
                  <c:v>49</c:v>
                </c:pt>
                <c:pt idx="32">
                  <c:v>50</c:v>
                </c:pt>
                <c:pt idx="33">
                  <c:v>51</c:v>
                </c:pt>
                <c:pt idx="34">
                  <c:v>52</c:v>
                </c:pt>
                <c:pt idx="35">
                  <c:v>53</c:v>
                </c:pt>
                <c:pt idx="36">
                  <c:v>54</c:v>
                </c:pt>
                <c:pt idx="37">
                  <c:v>55</c:v>
                </c:pt>
                <c:pt idx="38">
                  <c:v>56</c:v>
                </c:pt>
                <c:pt idx="39">
                  <c:v>57</c:v>
                </c:pt>
                <c:pt idx="40">
                  <c:v>58</c:v>
                </c:pt>
                <c:pt idx="41">
                  <c:v>59</c:v>
                </c:pt>
              </c:numCache>
            </c:numRef>
          </c:cat>
          <c:val>
            <c:numRef>
              <c:f>'5.グラフデータ'!$Q$14:$BF$14</c:f>
              <c:numCache>
                <c:formatCode>#,##0_);[Red]\(#,##0\)</c:formatCode>
                <c:ptCount val="42"/>
                <c:pt idx="0">
                  <c:v>0</c:v>
                </c:pt>
                <c:pt idx="1">
                  <c:v>0</c:v>
                </c:pt>
                <c:pt idx="2">
                  <c:v>0</c:v>
                </c:pt>
                <c:pt idx="3">
                  <c:v>0</c:v>
                </c:pt>
                <c:pt idx="4">
                  <c:v>0</c:v>
                </c:pt>
                <c:pt idx="5">
                  <c:v>0</c:v>
                </c:pt>
                <c:pt idx="6">
                  <c:v>0</c:v>
                </c:pt>
                <c:pt idx="7">
                  <c:v>257800</c:v>
                </c:pt>
                <c:pt idx="8">
                  <c:v>262200</c:v>
                </c:pt>
                <c:pt idx="9">
                  <c:v>266600</c:v>
                </c:pt>
                <c:pt idx="10">
                  <c:v>271000</c:v>
                </c:pt>
                <c:pt idx="11">
                  <c:v>275400</c:v>
                </c:pt>
                <c:pt idx="12">
                  <c:v>279800</c:v>
                </c:pt>
                <c:pt idx="13">
                  <c:v>284200</c:v>
                </c:pt>
                <c:pt idx="14">
                  <c:v>288600</c:v>
                </c:pt>
                <c:pt idx="15">
                  <c:v>293000</c:v>
                </c:pt>
                <c:pt idx="16">
                  <c:v>297400</c:v>
                </c:pt>
                <c:pt idx="17">
                  <c:v>301800</c:v>
                </c:pt>
                <c:pt idx="18">
                  <c:v>306200</c:v>
                </c:pt>
                <c:pt idx="19">
                  <c:v>310600</c:v>
                </c:pt>
                <c:pt idx="20">
                  <c:v>315000</c:v>
                </c:pt>
                <c:pt idx="21">
                  <c:v>319400</c:v>
                </c:pt>
                <c:pt idx="22">
                  <c:v>323800</c:v>
                </c:pt>
                <c:pt idx="23">
                  <c:v>328200</c:v>
                </c:pt>
                <c:pt idx="24">
                  <c:v>332600</c:v>
                </c:pt>
                <c:pt idx="25">
                  <c:v>337000</c:v>
                </c:pt>
                <c:pt idx="26">
                  <c:v>341400</c:v>
                </c:pt>
                <c:pt idx="27">
                  <c:v>345800</c:v>
                </c:pt>
                <c:pt idx="28">
                  <c:v>348000</c:v>
                </c:pt>
                <c:pt idx="29">
                  <c:v>350200</c:v>
                </c:pt>
                <c:pt idx="30">
                  <c:v>352400</c:v>
                </c:pt>
                <c:pt idx="31">
                  <c:v>354600</c:v>
                </c:pt>
                <c:pt idx="32">
                  <c:v>356800</c:v>
                </c:pt>
                <c:pt idx="33">
                  <c:v>356800</c:v>
                </c:pt>
                <c:pt idx="34">
                  <c:v>356800</c:v>
                </c:pt>
                <c:pt idx="35">
                  <c:v>356800</c:v>
                </c:pt>
                <c:pt idx="36">
                  <c:v>356800</c:v>
                </c:pt>
                <c:pt idx="37">
                  <c:v>356800</c:v>
                </c:pt>
                <c:pt idx="38">
                  <c:v>356800</c:v>
                </c:pt>
                <c:pt idx="39">
                  <c:v>356800</c:v>
                </c:pt>
                <c:pt idx="40">
                  <c:v>356800</c:v>
                </c:pt>
                <c:pt idx="41">
                  <c:v>356800</c:v>
                </c:pt>
              </c:numCache>
            </c:numRef>
          </c:val>
          <c:smooth val="0"/>
          <c:extLst>
            <c:ext xmlns:c16="http://schemas.microsoft.com/office/drawing/2014/chart" uri="{C3380CC4-5D6E-409C-BE32-E72D297353CC}">
              <c16:uniqueId val="{00000002-2485-4E15-AB5B-73F0C94BD091}"/>
            </c:ext>
          </c:extLst>
        </c:ser>
        <c:ser>
          <c:idx val="1"/>
          <c:order val="13"/>
          <c:tx>
            <c:strRef>
              <c:f>'5.グラフデータ'!$P$13</c:f>
              <c:strCache>
                <c:ptCount val="1"/>
                <c:pt idx="0">
                  <c:v>C-3</c:v>
                </c:pt>
              </c:strCache>
            </c:strRef>
          </c:tx>
          <c:marker>
            <c:symbol val="none"/>
          </c:marker>
          <c:cat>
            <c:numRef>
              <c:f>'5.グラフデータ'!$Q$6:$BF$6</c:f>
              <c:numCache>
                <c:formatCode>General</c:formatCode>
                <c:ptCount val="42"/>
                <c:pt idx="0">
                  <c:v>18</c:v>
                </c:pt>
                <c:pt idx="1">
                  <c:v>19</c:v>
                </c:pt>
                <c:pt idx="2">
                  <c:v>20</c:v>
                </c:pt>
                <c:pt idx="3">
                  <c:v>21</c:v>
                </c:pt>
                <c:pt idx="4">
                  <c:v>22</c:v>
                </c:pt>
                <c:pt idx="5">
                  <c:v>23</c:v>
                </c:pt>
                <c:pt idx="6">
                  <c:v>24</c:v>
                </c:pt>
                <c:pt idx="7">
                  <c:v>25</c:v>
                </c:pt>
                <c:pt idx="8">
                  <c:v>26</c:v>
                </c:pt>
                <c:pt idx="9">
                  <c:v>27</c:v>
                </c:pt>
                <c:pt idx="10">
                  <c:v>28</c:v>
                </c:pt>
                <c:pt idx="11">
                  <c:v>29</c:v>
                </c:pt>
                <c:pt idx="12">
                  <c:v>30</c:v>
                </c:pt>
                <c:pt idx="13">
                  <c:v>31</c:v>
                </c:pt>
                <c:pt idx="14">
                  <c:v>32</c:v>
                </c:pt>
                <c:pt idx="15">
                  <c:v>33</c:v>
                </c:pt>
                <c:pt idx="16">
                  <c:v>34</c:v>
                </c:pt>
                <c:pt idx="17">
                  <c:v>35</c:v>
                </c:pt>
                <c:pt idx="18">
                  <c:v>36</c:v>
                </c:pt>
                <c:pt idx="19">
                  <c:v>37</c:v>
                </c:pt>
                <c:pt idx="20">
                  <c:v>38</c:v>
                </c:pt>
                <c:pt idx="21">
                  <c:v>39</c:v>
                </c:pt>
                <c:pt idx="22">
                  <c:v>40</c:v>
                </c:pt>
                <c:pt idx="23">
                  <c:v>41</c:v>
                </c:pt>
                <c:pt idx="24">
                  <c:v>42</c:v>
                </c:pt>
                <c:pt idx="25">
                  <c:v>43</c:v>
                </c:pt>
                <c:pt idx="26">
                  <c:v>44</c:v>
                </c:pt>
                <c:pt idx="27">
                  <c:v>45</c:v>
                </c:pt>
                <c:pt idx="28">
                  <c:v>46</c:v>
                </c:pt>
                <c:pt idx="29">
                  <c:v>47</c:v>
                </c:pt>
                <c:pt idx="30">
                  <c:v>48</c:v>
                </c:pt>
                <c:pt idx="31">
                  <c:v>49</c:v>
                </c:pt>
                <c:pt idx="32">
                  <c:v>50</c:v>
                </c:pt>
                <c:pt idx="33">
                  <c:v>51</c:v>
                </c:pt>
                <c:pt idx="34">
                  <c:v>52</c:v>
                </c:pt>
                <c:pt idx="35">
                  <c:v>53</c:v>
                </c:pt>
                <c:pt idx="36">
                  <c:v>54</c:v>
                </c:pt>
                <c:pt idx="37">
                  <c:v>55</c:v>
                </c:pt>
                <c:pt idx="38">
                  <c:v>56</c:v>
                </c:pt>
                <c:pt idx="39">
                  <c:v>57</c:v>
                </c:pt>
                <c:pt idx="40">
                  <c:v>58</c:v>
                </c:pt>
                <c:pt idx="41">
                  <c:v>59</c:v>
                </c:pt>
              </c:numCache>
            </c:numRef>
          </c:cat>
          <c:val>
            <c:numRef>
              <c:f>'5.グラフデータ'!$Q$13:$BF$13</c:f>
              <c:numCache>
                <c:formatCode>#,##0_);[Red]\(#,##0\)</c:formatCode>
                <c:ptCount val="42"/>
                <c:pt idx="0">
                  <c:v>0</c:v>
                </c:pt>
                <c:pt idx="1">
                  <c:v>0</c:v>
                </c:pt>
                <c:pt idx="2">
                  <c:v>0</c:v>
                </c:pt>
                <c:pt idx="3">
                  <c:v>0</c:v>
                </c:pt>
                <c:pt idx="4">
                  <c:v>0</c:v>
                </c:pt>
                <c:pt idx="5">
                  <c:v>0</c:v>
                </c:pt>
                <c:pt idx="6">
                  <c:v>249900</c:v>
                </c:pt>
                <c:pt idx="7">
                  <c:v>254300</c:v>
                </c:pt>
                <c:pt idx="8">
                  <c:v>258700</c:v>
                </c:pt>
                <c:pt idx="9">
                  <c:v>263100</c:v>
                </c:pt>
                <c:pt idx="10">
                  <c:v>267500</c:v>
                </c:pt>
                <c:pt idx="11">
                  <c:v>271900</c:v>
                </c:pt>
                <c:pt idx="12">
                  <c:v>276300</c:v>
                </c:pt>
                <c:pt idx="13">
                  <c:v>280700</c:v>
                </c:pt>
                <c:pt idx="14">
                  <c:v>285100</c:v>
                </c:pt>
                <c:pt idx="15">
                  <c:v>289500</c:v>
                </c:pt>
                <c:pt idx="16">
                  <c:v>293900</c:v>
                </c:pt>
                <c:pt idx="17">
                  <c:v>298300</c:v>
                </c:pt>
                <c:pt idx="18">
                  <c:v>302700</c:v>
                </c:pt>
                <c:pt idx="19">
                  <c:v>307100</c:v>
                </c:pt>
                <c:pt idx="20">
                  <c:v>311500</c:v>
                </c:pt>
                <c:pt idx="21">
                  <c:v>315900</c:v>
                </c:pt>
                <c:pt idx="22">
                  <c:v>320300</c:v>
                </c:pt>
                <c:pt idx="23">
                  <c:v>324700</c:v>
                </c:pt>
                <c:pt idx="24">
                  <c:v>329100</c:v>
                </c:pt>
                <c:pt idx="25">
                  <c:v>333500</c:v>
                </c:pt>
                <c:pt idx="26">
                  <c:v>337900</c:v>
                </c:pt>
                <c:pt idx="27">
                  <c:v>340100</c:v>
                </c:pt>
                <c:pt idx="28">
                  <c:v>342300</c:v>
                </c:pt>
                <c:pt idx="29">
                  <c:v>344500</c:v>
                </c:pt>
                <c:pt idx="30">
                  <c:v>346700</c:v>
                </c:pt>
                <c:pt idx="31">
                  <c:v>348900</c:v>
                </c:pt>
                <c:pt idx="32">
                  <c:v>351100</c:v>
                </c:pt>
                <c:pt idx="33">
                  <c:v>351100</c:v>
                </c:pt>
                <c:pt idx="34">
                  <c:v>351100</c:v>
                </c:pt>
                <c:pt idx="35">
                  <c:v>351100</c:v>
                </c:pt>
                <c:pt idx="36">
                  <c:v>351100</c:v>
                </c:pt>
                <c:pt idx="37">
                  <c:v>351100</c:v>
                </c:pt>
                <c:pt idx="38">
                  <c:v>351100</c:v>
                </c:pt>
                <c:pt idx="39">
                  <c:v>351100</c:v>
                </c:pt>
                <c:pt idx="40">
                  <c:v>351100</c:v>
                </c:pt>
                <c:pt idx="41">
                  <c:v>351100</c:v>
                </c:pt>
              </c:numCache>
            </c:numRef>
          </c:val>
          <c:smooth val="0"/>
          <c:extLst>
            <c:ext xmlns:c16="http://schemas.microsoft.com/office/drawing/2014/chart" uri="{C3380CC4-5D6E-409C-BE32-E72D297353CC}">
              <c16:uniqueId val="{00000001-2485-4E15-AB5B-73F0C94BD091}"/>
            </c:ext>
          </c:extLst>
        </c:ser>
        <c:ser>
          <c:idx val="0"/>
          <c:order val="14"/>
          <c:tx>
            <c:strRef>
              <c:f>'5.グラフデータ'!$P$12</c:f>
              <c:strCache>
                <c:ptCount val="1"/>
                <c:pt idx="0">
                  <c:v>C-2</c:v>
                </c:pt>
              </c:strCache>
            </c:strRef>
          </c:tx>
          <c:marker>
            <c:symbol val="none"/>
          </c:marker>
          <c:cat>
            <c:numRef>
              <c:f>'5.グラフデータ'!$Q$6:$BF$6</c:f>
              <c:numCache>
                <c:formatCode>General</c:formatCode>
                <c:ptCount val="42"/>
                <c:pt idx="0">
                  <c:v>18</c:v>
                </c:pt>
                <c:pt idx="1">
                  <c:v>19</c:v>
                </c:pt>
                <c:pt idx="2">
                  <c:v>20</c:v>
                </c:pt>
                <c:pt idx="3">
                  <c:v>21</c:v>
                </c:pt>
                <c:pt idx="4">
                  <c:v>22</c:v>
                </c:pt>
                <c:pt idx="5">
                  <c:v>23</c:v>
                </c:pt>
                <c:pt idx="6">
                  <c:v>24</c:v>
                </c:pt>
                <c:pt idx="7">
                  <c:v>25</c:v>
                </c:pt>
                <c:pt idx="8">
                  <c:v>26</c:v>
                </c:pt>
                <c:pt idx="9">
                  <c:v>27</c:v>
                </c:pt>
                <c:pt idx="10">
                  <c:v>28</c:v>
                </c:pt>
                <c:pt idx="11">
                  <c:v>29</c:v>
                </c:pt>
                <c:pt idx="12">
                  <c:v>30</c:v>
                </c:pt>
                <c:pt idx="13">
                  <c:v>31</c:v>
                </c:pt>
                <c:pt idx="14">
                  <c:v>32</c:v>
                </c:pt>
                <c:pt idx="15">
                  <c:v>33</c:v>
                </c:pt>
                <c:pt idx="16">
                  <c:v>34</c:v>
                </c:pt>
                <c:pt idx="17">
                  <c:v>35</c:v>
                </c:pt>
                <c:pt idx="18">
                  <c:v>36</c:v>
                </c:pt>
                <c:pt idx="19">
                  <c:v>37</c:v>
                </c:pt>
                <c:pt idx="20">
                  <c:v>38</c:v>
                </c:pt>
                <c:pt idx="21">
                  <c:v>39</c:v>
                </c:pt>
                <c:pt idx="22">
                  <c:v>40</c:v>
                </c:pt>
                <c:pt idx="23">
                  <c:v>41</c:v>
                </c:pt>
                <c:pt idx="24">
                  <c:v>42</c:v>
                </c:pt>
                <c:pt idx="25">
                  <c:v>43</c:v>
                </c:pt>
                <c:pt idx="26">
                  <c:v>44</c:v>
                </c:pt>
                <c:pt idx="27">
                  <c:v>45</c:v>
                </c:pt>
                <c:pt idx="28">
                  <c:v>46</c:v>
                </c:pt>
                <c:pt idx="29">
                  <c:v>47</c:v>
                </c:pt>
                <c:pt idx="30">
                  <c:v>48</c:v>
                </c:pt>
                <c:pt idx="31">
                  <c:v>49</c:v>
                </c:pt>
                <c:pt idx="32">
                  <c:v>50</c:v>
                </c:pt>
                <c:pt idx="33">
                  <c:v>51</c:v>
                </c:pt>
                <c:pt idx="34">
                  <c:v>52</c:v>
                </c:pt>
                <c:pt idx="35">
                  <c:v>53</c:v>
                </c:pt>
                <c:pt idx="36">
                  <c:v>54</c:v>
                </c:pt>
                <c:pt idx="37">
                  <c:v>55</c:v>
                </c:pt>
                <c:pt idx="38">
                  <c:v>56</c:v>
                </c:pt>
                <c:pt idx="39">
                  <c:v>57</c:v>
                </c:pt>
                <c:pt idx="40">
                  <c:v>58</c:v>
                </c:pt>
                <c:pt idx="41">
                  <c:v>59</c:v>
                </c:pt>
              </c:numCache>
            </c:numRef>
          </c:cat>
          <c:val>
            <c:numRef>
              <c:f>'5.グラフデータ'!$Q$12:$BF$12</c:f>
              <c:numCache>
                <c:formatCode>#,##0_);[Red]\(#,##0\)</c:formatCode>
                <c:ptCount val="42"/>
                <c:pt idx="0">
                  <c:v>0</c:v>
                </c:pt>
                <c:pt idx="1">
                  <c:v>0</c:v>
                </c:pt>
                <c:pt idx="2">
                  <c:v>0</c:v>
                </c:pt>
                <c:pt idx="3">
                  <c:v>0</c:v>
                </c:pt>
                <c:pt idx="4">
                  <c:v>0</c:v>
                </c:pt>
                <c:pt idx="5">
                  <c:v>242000</c:v>
                </c:pt>
                <c:pt idx="6">
                  <c:v>246400</c:v>
                </c:pt>
                <c:pt idx="7">
                  <c:v>250800</c:v>
                </c:pt>
                <c:pt idx="8">
                  <c:v>255200</c:v>
                </c:pt>
                <c:pt idx="9">
                  <c:v>259600</c:v>
                </c:pt>
                <c:pt idx="10">
                  <c:v>264000</c:v>
                </c:pt>
                <c:pt idx="11">
                  <c:v>268400</c:v>
                </c:pt>
                <c:pt idx="12">
                  <c:v>272800</c:v>
                </c:pt>
                <c:pt idx="13">
                  <c:v>277200</c:v>
                </c:pt>
                <c:pt idx="14">
                  <c:v>281600</c:v>
                </c:pt>
                <c:pt idx="15">
                  <c:v>286000</c:v>
                </c:pt>
                <c:pt idx="16">
                  <c:v>290400</c:v>
                </c:pt>
                <c:pt idx="17">
                  <c:v>294800</c:v>
                </c:pt>
                <c:pt idx="18">
                  <c:v>299200</c:v>
                </c:pt>
                <c:pt idx="19">
                  <c:v>303600</c:v>
                </c:pt>
                <c:pt idx="20">
                  <c:v>308000</c:v>
                </c:pt>
                <c:pt idx="21">
                  <c:v>312400</c:v>
                </c:pt>
                <c:pt idx="22">
                  <c:v>316800</c:v>
                </c:pt>
                <c:pt idx="23">
                  <c:v>321200</c:v>
                </c:pt>
                <c:pt idx="24">
                  <c:v>325600</c:v>
                </c:pt>
                <c:pt idx="25">
                  <c:v>330000</c:v>
                </c:pt>
                <c:pt idx="26">
                  <c:v>332200</c:v>
                </c:pt>
                <c:pt idx="27">
                  <c:v>334400</c:v>
                </c:pt>
                <c:pt idx="28">
                  <c:v>336600</c:v>
                </c:pt>
                <c:pt idx="29">
                  <c:v>338800</c:v>
                </c:pt>
                <c:pt idx="30">
                  <c:v>341000</c:v>
                </c:pt>
                <c:pt idx="31">
                  <c:v>343200</c:v>
                </c:pt>
                <c:pt idx="32">
                  <c:v>345400</c:v>
                </c:pt>
                <c:pt idx="33">
                  <c:v>345400</c:v>
                </c:pt>
                <c:pt idx="34">
                  <c:v>345400</c:v>
                </c:pt>
                <c:pt idx="35">
                  <c:v>345400</c:v>
                </c:pt>
                <c:pt idx="36">
                  <c:v>345400</c:v>
                </c:pt>
                <c:pt idx="37">
                  <c:v>345400</c:v>
                </c:pt>
                <c:pt idx="38">
                  <c:v>345400</c:v>
                </c:pt>
                <c:pt idx="39">
                  <c:v>345400</c:v>
                </c:pt>
                <c:pt idx="40">
                  <c:v>345400</c:v>
                </c:pt>
                <c:pt idx="41">
                  <c:v>345400</c:v>
                </c:pt>
              </c:numCache>
            </c:numRef>
          </c:val>
          <c:smooth val="0"/>
          <c:extLst>
            <c:ext xmlns:c16="http://schemas.microsoft.com/office/drawing/2014/chart" uri="{C3380CC4-5D6E-409C-BE32-E72D297353CC}">
              <c16:uniqueId val="{00000000-2485-4E15-AB5B-73F0C94BD091}"/>
            </c:ext>
          </c:extLst>
        </c:ser>
        <c:ser>
          <c:idx val="24"/>
          <c:order val="15"/>
          <c:tx>
            <c:strRef>
              <c:f>'5.グラフデータ'!$P$11</c:f>
              <c:strCache>
                <c:ptCount val="1"/>
                <c:pt idx="0">
                  <c:v>C-1</c:v>
                </c:pt>
              </c:strCache>
            </c:strRef>
          </c:tx>
          <c:marker>
            <c:symbol val="none"/>
          </c:marker>
          <c:val>
            <c:numRef>
              <c:f>'5.グラフデータ'!$Q$11:$BF$11</c:f>
              <c:numCache>
                <c:formatCode>#,##0_);[Red]\(#,##0\)</c:formatCode>
                <c:ptCount val="42"/>
                <c:pt idx="0">
                  <c:v>0</c:v>
                </c:pt>
                <c:pt idx="1">
                  <c:v>0</c:v>
                </c:pt>
                <c:pt idx="2">
                  <c:v>0</c:v>
                </c:pt>
                <c:pt idx="3">
                  <c:v>0</c:v>
                </c:pt>
                <c:pt idx="4">
                  <c:v>234100</c:v>
                </c:pt>
                <c:pt idx="5">
                  <c:v>238500</c:v>
                </c:pt>
                <c:pt idx="6">
                  <c:v>242900</c:v>
                </c:pt>
                <c:pt idx="7">
                  <c:v>247300</c:v>
                </c:pt>
                <c:pt idx="8">
                  <c:v>251700</c:v>
                </c:pt>
                <c:pt idx="9">
                  <c:v>256100</c:v>
                </c:pt>
                <c:pt idx="10">
                  <c:v>260500</c:v>
                </c:pt>
                <c:pt idx="11">
                  <c:v>264900</c:v>
                </c:pt>
                <c:pt idx="12">
                  <c:v>269300</c:v>
                </c:pt>
                <c:pt idx="13">
                  <c:v>273700</c:v>
                </c:pt>
                <c:pt idx="14">
                  <c:v>278100</c:v>
                </c:pt>
                <c:pt idx="15">
                  <c:v>282500</c:v>
                </c:pt>
                <c:pt idx="16">
                  <c:v>286900</c:v>
                </c:pt>
                <c:pt idx="17">
                  <c:v>291300</c:v>
                </c:pt>
                <c:pt idx="18">
                  <c:v>295700</c:v>
                </c:pt>
                <c:pt idx="19">
                  <c:v>300100</c:v>
                </c:pt>
                <c:pt idx="20">
                  <c:v>304500</c:v>
                </c:pt>
                <c:pt idx="21">
                  <c:v>308900</c:v>
                </c:pt>
                <c:pt idx="22">
                  <c:v>313300</c:v>
                </c:pt>
                <c:pt idx="23">
                  <c:v>317700</c:v>
                </c:pt>
                <c:pt idx="24">
                  <c:v>322100</c:v>
                </c:pt>
                <c:pt idx="25">
                  <c:v>324300</c:v>
                </c:pt>
                <c:pt idx="26">
                  <c:v>326500</c:v>
                </c:pt>
                <c:pt idx="27">
                  <c:v>328700</c:v>
                </c:pt>
                <c:pt idx="28">
                  <c:v>330900</c:v>
                </c:pt>
                <c:pt idx="29">
                  <c:v>333100</c:v>
                </c:pt>
                <c:pt idx="30">
                  <c:v>335300</c:v>
                </c:pt>
                <c:pt idx="31">
                  <c:v>337500</c:v>
                </c:pt>
                <c:pt idx="32">
                  <c:v>339700</c:v>
                </c:pt>
                <c:pt idx="33">
                  <c:v>339700</c:v>
                </c:pt>
                <c:pt idx="34">
                  <c:v>339700</c:v>
                </c:pt>
                <c:pt idx="35">
                  <c:v>339700</c:v>
                </c:pt>
                <c:pt idx="36">
                  <c:v>339700</c:v>
                </c:pt>
                <c:pt idx="37">
                  <c:v>339700</c:v>
                </c:pt>
                <c:pt idx="38">
                  <c:v>339700</c:v>
                </c:pt>
                <c:pt idx="39">
                  <c:v>339700</c:v>
                </c:pt>
                <c:pt idx="40">
                  <c:v>339700</c:v>
                </c:pt>
                <c:pt idx="41">
                  <c:v>339700</c:v>
                </c:pt>
              </c:numCache>
            </c:numRef>
          </c:val>
          <c:smooth val="0"/>
          <c:extLst>
            <c:ext xmlns:c16="http://schemas.microsoft.com/office/drawing/2014/chart" uri="{C3380CC4-5D6E-409C-BE32-E72D297353CC}">
              <c16:uniqueId val="{00000000-6DFC-432C-89E0-3CABAAD0B57F}"/>
            </c:ext>
          </c:extLst>
        </c:ser>
        <c:ser>
          <c:idx val="5"/>
          <c:order val="16"/>
          <c:tx>
            <c:strRef>
              <c:f>'5.グラフデータ'!$P$18</c:f>
              <c:strCache>
                <c:ptCount val="1"/>
                <c:pt idx="0">
                  <c:v>L-4</c:v>
                </c:pt>
              </c:strCache>
            </c:strRef>
          </c:tx>
          <c:marker>
            <c:symbol val="none"/>
          </c:marker>
          <c:cat>
            <c:numRef>
              <c:f>'5.グラフデータ'!$Q$6:$BF$6</c:f>
              <c:numCache>
                <c:formatCode>General</c:formatCode>
                <c:ptCount val="42"/>
                <c:pt idx="0">
                  <c:v>18</c:v>
                </c:pt>
                <c:pt idx="1">
                  <c:v>19</c:v>
                </c:pt>
                <c:pt idx="2">
                  <c:v>20</c:v>
                </c:pt>
                <c:pt idx="3">
                  <c:v>21</c:v>
                </c:pt>
                <c:pt idx="4">
                  <c:v>22</c:v>
                </c:pt>
                <c:pt idx="5">
                  <c:v>23</c:v>
                </c:pt>
                <c:pt idx="6">
                  <c:v>24</c:v>
                </c:pt>
                <c:pt idx="7">
                  <c:v>25</c:v>
                </c:pt>
                <c:pt idx="8">
                  <c:v>26</c:v>
                </c:pt>
                <c:pt idx="9">
                  <c:v>27</c:v>
                </c:pt>
                <c:pt idx="10">
                  <c:v>28</c:v>
                </c:pt>
                <c:pt idx="11">
                  <c:v>29</c:v>
                </c:pt>
                <c:pt idx="12">
                  <c:v>30</c:v>
                </c:pt>
                <c:pt idx="13">
                  <c:v>31</c:v>
                </c:pt>
                <c:pt idx="14">
                  <c:v>32</c:v>
                </c:pt>
                <c:pt idx="15">
                  <c:v>33</c:v>
                </c:pt>
                <c:pt idx="16">
                  <c:v>34</c:v>
                </c:pt>
                <c:pt idx="17">
                  <c:v>35</c:v>
                </c:pt>
                <c:pt idx="18">
                  <c:v>36</c:v>
                </c:pt>
                <c:pt idx="19">
                  <c:v>37</c:v>
                </c:pt>
                <c:pt idx="20">
                  <c:v>38</c:v>
                </c:pt>
                <c:pt idx="21">
                  <c:v>39</c:v>
                </c:pt>
                <c:pt idx="22">
                  <c:v>40</c:v>
                </c:pt>
                <c:pt idx="23">
                  <c:v>41</c:v>
                </c:pt>
                <c:pt idx="24">
                  <c:v>42</c:v>
                </c:pt>
                <c:pt idx="25">
                  <c:v>43</c:v>
                </c:pt>
                <c:pt idx="26">
                  <c:v>44</c:v>
                </c:pt>
                <c:pt idx="27">
                  <c:v>45</c:v>
                </c:pt>
                <c:pt idx="28">
                  <c:v>46</c:v>
                </c:pt>
                <c:pt idx="29">
                  <c:v>47</c:v>
                </c:pt>
                <c:pt idx="30">
                  <c:v>48</c:v>
                </c:pt>
                <c:pt idx="31">
                  <c:v>49</c:v>
                </c:pt>
                <c:pt idx="32">
                  <c:v>50</c:v>
                </c:pt>
                <c:pt idx="33">
                  <c:v>51</c:v>
                </c:pt>
                <c:pt idx="34">
                  <c:v>52</c:v>
                </c:pt>
                <c:pt idx="35">
                  <c:v>53</c:v>
                </c:pt>
                <c:pt idx="36">
                  <c:v>54</c:v>
                </c:pt>
                <c:pt idx="37">
                  <c:v>55</c:v>
                </c:pt>
                <c:pt idx="38">
                  <c:v>56</c:v>
                </c:pt>
                <c:pt idx="39">
                  <c:v>57</c:v>
                </c:pt>
                <c:pt idx="40">
                  <c:v>58</c:v>
                </c:pt>
                <c:pt idx="41">
                  <c:v>59</c:v>
                </c:pt>
              </c:numCache>
            </c:numRef>
          </c:cat>
          <c:val>
            <c:numRef>
              <c:f>'5.グラフデータ'!$Q$18:$BF$18</c:f>
              <c:numCache>
                <c:formatCode>#,##0_);[Red]\(#,##0\)</c:formatCode>
                <c:ptCount val="42"/>
                <c:pt idx="0">
                  <c:v>0</c:v>
                </c:pt>
                <c:pt idx="1">
                  <c:v>0</c:v>
                </c:pt>
                <c:pt idx="2">
                  <c:v>0</c:v>
                </c:pt>
                <c:pt idx="3">
                  <c:v>0</c:v>
                </c:pt>
                <c:pt idx="4">
                  <c:v>0</c:v>
                </c:pt>
                <c:pt idx="5">
                  <c:v>0</c:v>
                </c:pt>
                <c:pt idx="6">
                  <c:v>0</c:v>
                </c:pt>
                <c:pt idx="7">
                  <c:v>0</c:v>
                </c:pt>
                <c:pt idx="8">
                  <c:v>0</c:v>
                </c:pt>
                <c:pt idx="9">
                  <c:v>0</c:v>
                </c:pt>
                <c:pt idx="10">
                  <c:v>0</c:v>
                </c:pt>
                <c:pt idx="11">
                  <c:v>293300</c:v>
                </c:pt>
                <c:pt idx="12">
                  <c:v>297800</c:v>
                </c:pt>
                <c:pt idx="13">
                  <c:v>302300</c:v>
                </c:pt>
                <c:pt idx="14">
                  <c:v>306800</c:v>
                </c:pt>
                <c:pt idx="15">
                  <c:v>311300</c:v>
                </c:pt>
                <c:pt idx="16">
                  <c:v>315800</c:v>
                </c:pt>
                <c:pt idx="17">
                  <c:v>320300</c:v>
                </c:pt>
                <c:pt idx="18">
                  <c:v>324800</c:v>
                </c:pt>
                <c:pt idx="19">
                  <c:v>329300</c:v>
                </c:pt>
                <c:pt idx="20">
                  <c:v>333800</c:v>
                </c:pt>
                <c:pt idx="21">
                  <c:v>338300</c:v>
                </c:pt>
                <c:pt idx="22">
                  <c:v>342800</c:v>
                </c:pt>
                <c:pt idx="23">
                  <c:v>347300</c:v>
                </c:pt>
                <c:pt idx="24">
                  <c:v>351800</c:v>
                </c:pt>
                <c:pt idx="25">
                  <c:v>356300</c:v>
                </c:pt>
                <c:pt idx="26">
                  <c:v>360800</c:v>
                </c:pt>
                <c:pt idx="27">
                  <c:v>365300</c:v>
                </c:pt>
                <c:pt idx="28">
                  <c:v>369800</c:v>
                </c:pt>
                <c:pt idx="29">
                  <c:v>374300</c:v>
                </c:pt>
                <c:pt idx="30">
                  <c:v>378800</c:v>
                </c:pt>
                <c:pt idx="31">
                  <c:v>383300</c:v>
                </c:pt>
                <c:pt idx="32">
                  <c:v>385550</c:v>
                </c:pt>
                <c:pt idx="33">
                  <c:v>387800</c:v>
                </c:pt>
                <c:pt idx="34">
                  <c:v>390050</c:v>
                </c:pt>
                <c:pt idx="35">
                  <c:v>392300</c:v>
                </c:pt>
                <c:pt idx="36">
                  <c:v>394550</c:v>
                </c:pt>
                <c:pt idx="37">
                  <c:v>396800</c:v>
                </c:pt>
                <c:pt idx="38">
                  <c:v>396800</c:v>
                </c:pt>
                <c:pt idx="39">
                  <c:v>396800</c:v>
                </c:pt>
                <c:pt idx="40">
                  <c:v>396800</c:v>
                </c:pt>
                <c:pt idx="41">
                  <c:v>396800</c:v>
                </c:pt>
              </c:numCache>
            </c:numRef>
          </c:val>
          <c:smooth val="0"/>
          <c:extLst>
            <c:ext xmlns:c16="http://schemas.microsoft.com/office/drawing/2014/chart" uri="{C3380CC4-5D6E-409C-BE32-E72D297353CC}">
              <c16:uniqueId val="{00000005-2485-4E15-AB5B-73F0C94BD091}"/>
            </c:ext>
          </c:extLst>
        </c:ser>
        <c:ser>
          <c:idx val="4"/>
          <c:order val="17"/>
          <c:tx>
            <c:strRef>
              <c:f>'5.グラフデータ'!$P$17</c:f>
              <c:strCache>
                <c:ptCount val="1"/>
                <c:pt idx="0">
                  <c:v>L-3</c:v>
                </c:pt>
              </c:strCache>
            </c:strRef>
          </c:tx>
          <c:marker>
            <c:symbol val="none"/>
          </c:marker>
          <c:cat>
            <c:numRef>
              <c:f>'5.グラフデータ'!$Q$6:$BF$6</c:f>
              <c:numCache>
                <c:formatCode>General</c:formatCode>
                <c:ptCount val="42"/>
                <c:pt idx="0">
                  <c:v>18</c:v>
                </c:pt>
                <c:pt idx="1">
                  <c:v>19</c:v>
                </c:pt>
                <c:pt idx="2">
                  <c:v>20</c:v>
                </c:pt>
                <c:pt idx="3">
                  <c:v>21</c:v>
                </c:pt>
                <c:pt idx="4">
                  <c:v>22</c:v>
                </c:pt>
                <c:pt idx="5">
                  <c:v>23</c:v>
                </c:pt>
                <c:pt idx="6">
                  <c:v>24</c:v>
                </c:pt>
                <c:pt idx="7">
                  <c:v>25</c:v>
                </c:pt>
                <c:pt idx="8">
                  <c:v>26</c:v>
                </c:pt>
                <c:pt idx="9">
                  <c:v>27</c:v>
                </c:pt>
                <c:pt idx="10">
                  <c:v>28</c:v>
                </c:pt>
                <c:pt idx="11">
                  <c:v>29</c:v>
                </c:pt>
                <c:pt idx="12">
                  <c:v>30</c:v>
                </c:pt>
                <c:pt idx="13">
                  <c:v>31</c:v>
                </c:pt>
                <c:pt idx="14">
                  <c:v>32</c:v>
                </c:pt>
                <c:pt idx="15">
                  <c:v>33</c:v>
                </c:pt>
                <c:pt idx="16">
                  <c:v>34</c:v>
                </c:pt>
                <c:pt idx="17">
                  <c:v>35</c:v>
                </c:pt>
                <c:pt idx="18">
                  <c:v>36</c:v>
                </c:pt>
                <c:pt idx="19">
                  <c:v>37</c:v>
                </c:pt>
                <c:pt idx="20">
                  <c:v>38</c:v>
                </c:pt>
                <c:pt idx="21">
                  <c:v>39</c:v>
                </c:pt>
                <c:pt idx="22">
                  <c:v>40</c:v>
                </c:pt>
                <c:pt idx="23">
                  <c:v>41</c:v>
                </c:pt>
                <c:pt idx="24">
                  <c:v>42</c:v>
                </c:pt>
                <c:pt idx="25">
                  <c:v>43</c:v>
                </c:pt>
                <c:pt idx="26">
                  <c:v>44</c:v>
                </c:pt>
                <c:pt idx="27">
                  <c:v>45</c:v>
                </c:pt>
                <c:pt idx="28">
                  <c:v>46</c:v>
                </c:pt>
                <c:pt idx="29">
                  <c:v>47</c:v>
                </c:pt>
                <c:pt idx="30">
                  <c:v>48</c:v>
                </c:pt>
                <c:pt idx="31">
                  <c:v>49</c:v>
                </c:pt>
                <c:pt idx="32">
                  <c:v>50</c:v>
                </c:pt>
                <c:pt idx="33">
                  <c:v>51</c:v>
                </c:pt>
                <c:pt idx="34">
                  <c:v>52</c:v>
                </c:pt>
                <c:pt idx="35">
                  <c:v>53</c:v>
                </c:pt>
                <c:pt idx="36">
                  <c:v>54</c:v>
                </c:pt>
                <c:pt idx="37">
                  <c:v>55</c:v>
                </c:pt>
                <c:pt idx="38">
                  <c:v>56</c:v>
                </c:pt>
                <c:pt idx="39">
                  <c:v>57</c:v>
                </c:pt>
                <c:pt idx="40">
                  <c:v>58</c:v>
                </c:pt>
                <c:pt idx="41">
                  <c:v>59</c:v>
                </c:pt>
              </c:numCache>
            </c:numRef>
          </c:cat>
          <c:val>
            <c:numRef>
              <c:f>'5.グラフデータ'!$Q$17:$BF$17</c:f>
              <c:numCache>
                <c:formatCode>#,##0_);[Red]\(#,##0\)</c:formatCode>
                <c:ptCount val="42"/>
                <c:pt idx="0">
                  <c:v>0</c:v>
                </c:pt>
                <c:pt idx="1">
                  <c:v>0</c:v>
                </c:pt>
                <c:pt idx="2">
                  <c:v>0</c:v>
                </c:pt>
                <c:pt idx="3">
                  <c:v>0</c:v>
                </c:pt>
                <c:pt idx="4">
                  <c:v>0</c:v>
                </c:pt>
                <c:pt idx="5">
                  <c:v>0</c:v>
                </c:pt>
                <c:pt idx="6">
                  <c:v>0</c:v>
                </c:pt>
                <c:pt idx="7">
                  <c:v>0</c:v>
                </c:pt>
                <c:pt idx="8">
                  <c:v>0</c:v>
                </c:pt>
                <c:pt idx="9">
                  <c:v>0</c:v>
                </c:pt>
                <c:pt idx="10">
                  <c:v>285200</c:v>
                </c:pt>
                <c:pt idx="11">
                  <c:v>289700</c:v>
                </c:pt>
                <c:pt idx="12">
                  <c:v>294200</c:v>
                </c:pt>
                <c:pt idx="13">
                  <c:v>298700</c:v>
                </c:pt>
                <c:pt idx="14">
                  <c:v>303200</c:v>
                </c:pt>
                <c:pt idx="15">
                  <c:v>307700</c:v>
                </c:pt>
                <c:pt idx="16">
                  <c:v>312200</c:v>
                </c:pt>
                <c:pt idx="17">
                  <c:v>316700</c:v>
                </c:pt>
                <c:pt idx="18">
                  <c:v>321200</c:v>
                </c:pt>
                <c:pt idx="19">
                  <c:v>325700</c:v>
                </c:pt>
                <c:pt idx="20">
                  <c:v>330200</c:v>
                </c:pt>
                <c:pt idx="21">
                  <c:v>334700</c:v>
                </c:pt>
                <c:pt idx="22">
                  <c:v>339200</c:v>
                </c:pt>
                <c:pt idx="23">
                  <c:v>343700</c:v>
                </c:pt>
                <c:pt idx="24">
                  <c:v>348200</c:v>
                </c:pt>
                <c:pt idx="25">
                  <c:v>352700</c:v>
                </c:pt>
                <c:pt idx="26">
                  <c:v>357200</c:v>
                </c:pt>
                <c:pt idx="27">
                  <c:v>361700</c:v>
                </c:pt>
                <c:pt idx="28">
                  <c:v>366200</c:v>
                </c:pt>
                <c:pt idx="29">
                  <c:v>370700</c:v>
                </c:pt>
                <c:pt idx="30">
                  <c:v>375200</c:v>
                </c:pt>
                <c:pt idx="31">
                  <c:v>377450</c:v>
                </c:pt>
                <c:pt idx="32">
                  <c:v>379700</c:v>
                </c:pt>
                <c:pt idx="33">
                  <c:v>381950</c:v>
                </c:pt>
                <c:pt idx="34">
                  <c:v>384200</c:v>
                </c:pt>
                <c:pt idx="35">
                  <c:v>386450</c:v>
                </c:pt>
                <c:pt idx="36">
                  <c:v>388700</c:v>
                </c:pt>
                <c:pt idx="37">
                  <c:v>390950</c:v>
                </c:pt>
                <c:pt idx="38">
                  <c:v>390950</c:v>
                </c:pt>
                <c:pt idx="39">
                  <c:v>390950</c:v>
                </c:pt>
                <c:pt idx="40">
                  <c:v>390950</c:v>
                </c:pt>
                <c:pt idx="41">
                  <c:v>390950</c:v>
                </c:pt>
              </c:numCache>
            </c:numRef>
          </c:val>
          <c:smooth val="0"/>
          <c:extLst>
            <c:ext xmlns:c16="http://schemas.microsoft.com/office/drawing/2014/chart" uri="{C3380CC4-5D6E-409C-BE32-E72D297353CC}">
              <c16:uniqueId val="{00000004-2485-4E15-AB5B-73F0C94BD091}"/>
            </c:ext>
          </c:extLst>
        </c:ser>
        <c:ser>
          <c:idx val="3"/>
          <c:order val="18"/>
          <c:tx>
            <c:strRef>
              <c:f>'5.グラフデータ'!$P$16</c:f>
              <c:strCache>
                <c:ptCount val="1"/>
                <c:pt idx="0">
                  <c:v>L-2</c:v>
                </c:pt>
              </c:strCache>
            </c:strRef>
          </c:tx>
          <c:marker>
            <c:symbol val="none"/>
          </c:marker>
          <c:cat>
            <c:numRef>
              <c:f>'5.グラフデータ'!$Q$6:$BF$6</c:f>
              <c:numCache>
                <c:formatCode>General</c:formatCode>
                <c:ptCount val="42"/>
                <c:pt idx="0">
                  <c:v>18</c:v>
                </c:pt>
                <c:pt idx="1">
                  <c:v>19</c:v>
                </c:pt>
                <c:pt idx="2">
                  <c:v>20</c:v>
                </c:pt>
                <c:pt idx="3">
                  <c:v>21</c:v>
                </c:pt>
                <c:pt idx="4">
                  <c:v>22</c:v>
                </c:pt>
                <c:pt idx="5">
                  <c:v>23</c:v>
                </c:pt>
                <c:pt idx="6">
                  <c:v>24</c:v>
                </c:pt>
                <c:pt idx="7">
                  <c:v>25</c:v>
                </c:pt>
                <c:pt idx="8">
                  <c:v>26</c:v>
                </c:pt>
                <c:pt idx="9">
                  <c:v>27</c:v>
                </c:pt>
                <c:pt idx="10">
                  <c:v>28</c:v>
                </c:pt>
                <c:pt idx="11">
                  <c:v>29</c:v>
                </c:pt>
                <c:pt idx="12">
                  <c:v>30</c:v>
                </c:pt>
                <c:pt idx="13">
                  <c:v>31</c:v>
                </c:pt>
                <c:pt idx="14">
                  <c:v>32</c:v>
                </c:pt>
                <c:pt idx="15">
                  <c:v>33</c:v>
                </c:pt>
                <c:pt idx="16">
                  <c:v>34</c:v>
                </c:pt>
                <c:pt idx="17">
                  <c:v>35</c:v>
                </c:pt>
                <c:pt idx="18">
                  <c:v>36</c:v>
                </c:pt>
                <c:pt idx="19">
                  <c:v>37</c:v>
                </c:pt>
                <c:pt idx="20">
                  <c:v>38</c:v>
                </c:pt>
                <c:pt idx="21">
                  <c:v>39</c:v>
                </c:pt>
                <c:pt idx="22">
                  <c:v>40</c:v>
                </c:pt>
                <c:pt idx="23">
                  <c:v>41</c:v>
                </c:pt>
                <c:pt idx="24">
                  <c:v>42</c:v>
                </c:pt>
                <c:pt idx="25">
                  <c:v>43</c:v>
                </c:pt>
                <c:pt idx="26">
                  <c:v>44</c:v>
                </c:pt>
                <c:pt idx="27">
                  <c:v>45</c:v>
                </c:pt>
                <c:pt idx="28">
                  <c:v>46</c:v>
                </c:pt>
                <c:pt idx="29">
                  <c:v>47</c:v>
                </c:pt>
                <c:pt idx="30">
                  <c:v>48</c:v>
                </c:pt>
                <c:pt idx="31">
                  <c:v>49</c:v>
                </c:pt>
                <c:pt idx="32">
                  <c:v>50</c:v>
                </c:pt>
                <c:pt idx="33">
                  <c:v>51</c:v>
                </c:pt>
                <c:pt idx="34">
                  <c:v>52</c:v>
                </c:pt>
                <c:pt idx="35">
                  <c:v>53</c:v>
                </c:pt>
                <c:pt idx="36">
                  <c:v>54</c:v>
                </c:pt>
                <c:pt idx="37">
                  <c:v>55</c:v>
                </c:pt>
                <c:pt idx="38">
                  <c:v>56</c:v>
                </c:pt>
                <c:pt idx="39">
                  <c:v>57</c:v>
                </c:pt>
                <c:pt idx="40">
                  <c:v>58</c:v>
                </c:pt>
                <c:pt idx="41">
                  <c:v>59</c:v>
                </c:pt>
              </c:numCache>
            </c:numRef>
          </c:cat>
          <c:val>
            <c:numRef>
              <c:f>'5.グラフデータ'!$Q$16:$BF$16</c:f>
              <c:numCache>
                <c:formatCode>#,##0_);[Red]\(#,##0\)</c:formatCode>
                <c:ptCount val="42"/>
                <c:pt idx="0">
                  <c:v>0</c:v>
                </c:pt>
                <c:pt idx="1">
                  <c:v>0</c:v>
                </c:pt>
                <c:pt idx="2">
                  <c:v>0</c:v>
                </c:pt>
                <c:pt idx="3">
                  <c:v>0</c:v>
                </c:pt>
                <c:pt idx="4">
                  <c:v>0</c:v>
                </c:pt>
                <c:pt idx="5">
                  <c:v>0</c:v>
                </c:pt>
                <c:pt idx="6">
                  <c:v>0</c:v>
                </c:pt>
                <c:pt idx="7">
                  <c:v>0</c:v>
                </c:pt>
                <c:pt idx="8">
                  <c:v>0</c:v>
                </c:pt>
                <c:pt idx="9">
                  <c:v>277100</c:v>
                </c:pt>
                <c:pt idx="10">
                  <c:v>281600</c:v>
                </c:pt>
                <c:pt idx="11">
                  <c:v>286100</c:v>
                </c:pt>
                <c:pt idx="12">
                  <c:v>290600</c:v>
                </c:pt>
                <c:pt idx="13">
                  <c:v>295100</c:v>
                </c:pt>
                <c:pt idx="14">
                  <c:v>299600</c:v>
                </c:pt>
                <c:pt idx="15">
                  <c:v>304100</c:v>
                </c:pt>
                <c:pt idx="16">
                  <c:v>308600</c:v>
                </c:pt>
                <c:pt idx="17">
                  <c:v>313100</c:v>
                </c:pt>
                <c:pt idx="18">
                  <c:v>317600</c:v>
                </c:pt>
                <c:pt idx="19">
                  <c:v>322100</c:v>
                </c:pt>
                <c:pt idx="20">
                  <c:v>326600</c:v>
                </c:pt>
                <c:pt idx="21">
                  <c:v>331100</c:v>
                </c:pt>
                <c:pt idx="22">
                  <c:v>335600</c:v>
                </c:pt>
                <c:pt idx="23">
                  <c:v>340100</c:v>
                </c:pt>
                <c:pt idx="24">
                  <c:v>344600</c:v>
                </c:pt>
                <c:pt idx="25">
                  <c:v>349100</c:v>
                </c:pt>
                <c:pt idx="26">
                  <c:v>353600</c:v>
                </c:pt>
                <c:pt idx="27">
                  <c:v>358100</c:v>
                </c:pt>
                <c:pt idx="28">
                  <c:v>362600</c:v>
                </c:pt>
                <c:pt idx="29">
                  <c:v>367100</c:v>
                </c:pt>
                <c:pt idx="30">
                  <c:v>369350</c:v>
                </c:pt>
                <c:pt idx="31">
                  <c:v>371600</c:v>
                </c:pt>
                <c:pt idx="32">
                  <c:v>373850</c:v>
                </c:pt>
                <c:pt idx="33">
                  <c:v>376100</c:v>
                </c:pt>
                <c:pt idx="34">
                  <c:v>378350</c:v>
                </c:pt>
                <c:pt idx="35">
                  <c:v>380600</c:v>
                </c:pt>
                <c:pt idx="36">
                  <c:v>382850</c:v>
                </c:pt>
                <c:pt idx="37">
                  <c:v>385100</c:v>
                </c:pt>
                <c:pt idx="38">
                  <c:v>385100</c:v>
                </c:pt>
                <c:pt idx="39">
                  <c:v>385100</c:v>
                </c:pt>
                <c:pt idx="40">
                  <c:v>385100</c:v>
                </c:pt>
                <c:pt idx="41">
                  <c:v>385100</c:v>
                </c:pt>
              </c:numCache>
            </c:numRef>
          </c:val>
          <c:smooth val="0"/>
          <c:extLst>
            <c:ext xmlns:c16="http://schemas.microsoft.com/office/drawing/2014/chart" uri="{C3380CC4-5D6E-409C-BE32-E72D297353CC}">
              <c16:uniqueId val="{00000003-2485-4E15-AB5B-73F0C94BD091}"/>
            </c:ext>
          </c:extLst>
        </c:ser>
        <c:ser>
          <c:idx val="18"/>
          <c:order val="19"/>
          <c:tx>
            <c:strRef>
              <c:f>'5.グラフデータ'!$P$15</c:f>
              <c:strCache>
                <c:ptCount val="1"/>
                <c:pt idx="0">
                  <c:v>L-1</c:v>
                </c:pt>
              </c:strCache>
            </c:strRef>
          </c:tx>
          <c:marker>
            <c:symbol val="none"/>
          </c:marker>
          <c:cat>
            <c:numRef>
              <c:f>'5.グラフデータ'!$Q$6:$BF$6</c:f>
              <c:numCache>
                <c:formatCode>General</c:formatCode>
                <c:ptCount val="42"/>
                <c:pt idx="0">
                  <c:v>18</c:v>
                </c:pt>
                <c:pt idx="1">
                  <c:v>19</c:v>
                </c:pt>
                <c:pt idx="2">
                  <c:v>20</c:v>
                </c:pt>
                <c:pt idx="3">
                  <c:v>21</c:v>
                </c:pt>
                <c:pt idx="4">
                  <c:v>22</c:v>
                </c:pt>
                <c:pt idx="5">
                  <c:v>23</c:v>
                </c:pt>
                <c:pt idx="6">
                  <c:v>24</c:v>
                </c:pt>
                <c:pt idx="7">
                  <c:v>25</c:v>
                </c:pt>
                <c:pt idx="8">
                  <c:v>26</c:v>
                </c:pt>
                <c:pt idx="9">
                  <c:v>27</c:v>
                </c:pt>
                <c:pt idx="10">
                  <c:v>28</c:v>
                </c:pt>
                <c:pt idx="11">
                  <c:v>29</c:v>
                </c:pt>
                <c:pt idx="12">
                  <c:v>30</c:v>
                </c:pt>
                <c:pt idx="13">
                  <c:v>31</c:v>
                </c:pt>
                <c:pt idx="14">
                  <c:v>32</c:v>
                </c:pt>
                <c:pt idx="15">
                  <c:v>33</c:v>
                </c:pt>
                <c:pt idx="16">
                  <c:v>34</c:v>
                </c:pt>
                <c:pt idx="17">
                  <c:v>35</c:v>
                </c:pt>
                <c:pt idx="18">
                  <c:v>36</c:v>
                </c:pt>
                <c:pt idx="19">
                  <c:v>37</c:v>
                </c:pt>
                <c:pt idx="20">
                  <c:v>38</c:v>
                </c:pt>
                <c:pt idx="21">
                  <c:v>39</c:v>
                </c:pt>
                <c:pt idx="22">
                  <c:v>40</c:v>
                </c:pt>
                <c:pt idx="23">
                  <c:v>41</c:v>
                </c:pt>
                <c:pt idx="24">
                  <c:v>42</c:v>
                </c:pt>
                <c:pt idx="25">
                  <c:v>43</c:v>
                </c:pt>
                <c:pt idx="26">
                  <c:v>44</c:v>
                </c:pt>
                <c:pt idx="27">
                  <c:v>45</c:v>
                </c:pt>
                <c:pt idx="28">
                  <c:v>46</c:v>
                </c:pt>
                <c:pt idx="29">
                  <c:v>47</c:v>
                </c:pt>
                <c:pt idx="30">
                  <c:v>48</c:v>
                </c:pt>
                <c:pt idx="31">
                  <c:v>49</c:v>
                </c:pt>
                <c:pt idx="32">
                  <c:v>50</c:v>
                </c:pt>
                <c:pt idx="33">
                  <c:v>51</c:v>
                </c:pt>
                <c:pt idx="34">
                  <c:v>52</c:v>
                </c:pt>
                <c:pt idx="35">
                  <c:v>53</c:v>
                </c:pt>
                <c:pt idx="36">
                  <c:v>54</c:v>
                </c:pt>
                <c:pt idx="37">
                  <c:v>55</c:v>
                </c:pt>
                <c:pt idx="38">
                  <c:v>56</c:v>
                </c:pt>
                <c:pt idx="39">
                  <c:v>57</c:v>
                </c:pt>
                <c:pt idx="40">
                  <c:v>58</c:v>
                </c:pt>
                <c:pt idx="41">
                  <c:v>59</c:v>
                </c:pt>
              </c:numCache>
            </c:numRef>
          </c:cat>
          <c:val>
            <c:numRef>
              <c:f>'5.グラフデータ'!$Q$15:$BF$15</c:f>
              <c:numCache>
                <c:formatCode>#,##0_);[Red]\(#,##0\)</c:formatCode>
                <c:ptCount val="42"/>
                <c:pt idx="0">
                  <c:v>0</c:v>
                </c:pt>
                <c:pt idx="1">
                  <c:v>0</c:v>
                </c:pt>
                <c:pt idx="2">
                  <c:v>0</c:v>
                </c:pt>
                <c:pt idx="3">
                  <c:v>0</c:v>
                </c:pt>
                <c:pt idx="4">
                  <c:v>0</c:v>
                </c:pt>
                <c:pt idx="5">
                  <c:v>0</c:v>
                </c:pt>
                <c:pt idx="6">
                  <c:v>0</c:v>
                </c:pt>
                <c:pt idx="7">
                  <c:v>0</c:v>
                </c:pt>
                <c:pt idx="8">
                  <c:v>269000</c:v>
                </c:pt>
                <c:pt idx="9">
                  <c:v>273500</c:v>
                </c:pt>
                <c:pt idx="10">
                  <c:v>278000</c:v>
                </c:pt>
                <c:pt idx="11">
                  <c:v>282500</c:v>
                </c:pt>
                <c:pt idx="12">
                  <c:v>287000</c:v>
                </c:pt>
                <c:pt idx="13">
                  <c:v>291500</c:v>
                </c:pt>
                <c:pt idx="14">
                  <c:v>296000</c:v>
                </c:pt>
                <c:pt idx="15">
                  <c:v>300500</c:v>
                </c:pt>
                <c:pt idx="16">
                  <c:v>305000</c:v>
                </c:pt>
                <c:pt idx="17">
                  <c:v>309500</c:v>
                </c:pt>
                <c:pt idx="18">
                  <c:v>314000</c:v>
                </c:pt>
                <c:pt idx="19">
                  <c:v>318500</c:v>
                </c:pt>
                <c:pt idx="20">
                  <c:v>323000</c:v>
                </c:pt>
                <c:pt idx="21">
                  <c:v>327500</c:v>
                </c:pt>
                <c:pt idx="22">
                  <c:v>332000</c:v>
                </c:pt>
                <c:pt idx="23">
                  <c:v>336500</c:v>
                </c:pt>
                <c:pt idx="24">
                  <c:v>341000</c:v>
                </c:pt>
                <c:pt idx="25">
                  <c:v>345500</c:v>
                </c:pt>
                <c:pt idx="26">
                  <c:v>350000</c:v>
                </c:pt>
                <c:pt idx="27">
                  <c:v>354500</c:v>
                </c:pt>
                <c:pt idx="28">
                  <c:v>359000</c:v>
                </c:pt>
                <c:pt idx="29">
                  <c:v>361250</c:v>
                </c:pt>
                <c:pt idx="30">
                  <c:v>363500</c:v>
                </c:pt>
                <c:pt idx="31">
                  <c:v>365750</c:v>
                </c:pt>
                <c:pt idx="32">
                  <c:v>368000</c:v>
                </c:pt>
                <c:pt idx="33">
                  <c:v>370250</c:v>
                </c:pt>
                <c:pt idx="34">
                  <c:v>372500</c:v>
                </c:pt>
                <c:pt idx="35">
                  <c:v>374750</c:v>
                </c:pt>
                <c:pt idx="36">
                  <c:v>377000</c:v>
                </c:pt>
                <c:pt idx="37">
                  <c:v>379250</c:v>
                </c:pt>
                <c:pt idx="38">
                  <c:v>379250</c:v>
                </c:pt>
                <c:pt idx="39">
                  <c:v>379250</c:v>
                </c:pt>
                <c:pt idx="40">
                  <c:v>379250</c:v>
                </c:pt>
                <c:pt idx="41">
                  <c:v>379250</c:v>
                </c:pt>
              </c:numCache>
            </c:numRef>
          </c:val>
          <c:smooth val="0"/>
          <c:extLst>
            <c:ext xmlns:c16="http://schemas.microsoft.com/office/drawing/2014/chart" uri="{C3380CC4-5D6E-409C-BE32-E72D297353CC}">
              <c16:uniqueId val="{00000012-2485-4E15-AB5B-73F0C94BD091}"/>
            </c:ext>
          </c:extLst>
        </c:ser>
        <c:ser>
          <c:idx val="25"/>
          <c:order val="20"/>
          <c:tx>
            <c:strRef>
              <c:f>'5.グラフデータ'!$P$10</c:f>
              <c:strCache>
                <c:ptCount val="1"/>
                <c:pt idx="0">
                  <c:v>J-4</c:v>
                </c:pt>
              </c:strCache>
            </c:strRef>
          </c:tx>
          <c:marker>
            <c:symbol val="none"/>
          </c:marker>
          <c:val>
            <c:numRef>
              <c:f>'5.グラフデータ'!$Q$10:$BF$10</c:f>
              <c:numCache>
                <c:formatCode>#,##0_);[Red]\(#,##0\)</c:formatCode>
                <c:ptCount val="42"/>
                <c:pt idx="0">
                  <c:v>0</c:v>
                </c:pt>
                <c:pt idx="1">
                  <c:v>0</c:v>
                </c:pt>
                <c:pt idx="2">
                  <c:v>0</c:v>
                </c:pt>
                <c:pt idx="3">
                  <c:v>221100</c:v>
                </c:pt>
                <c:pt idx="4">
                  <c:v>227400</c:v>
                </c:pt>
                <c:pt idx="5">
                  <c:v>233700</c:v>
                </c:pt>
                <c:pt idx="6">
                  <c:v>240000</c:v>
                </c:pt>
                <c:pt idx="7">
                  <c:v>246300</c:v>
                </c:pt>
                <c:pt idx="8">
                  <c:v>252600</c:v>
                </c:pt>
                <c:pt idx="9">
                  <c:v>258900</c:v>
                </c:pt>
                <c:pt idx="10">
                  <c:v>265200</c:v>
                </c:pt>
                <c:pt idx="11">
                  <c:v>271500</c:v>
                </c:pt>
                <c:pt idx="12">
                  <c:v>277800</c:v>
                </c:pt>
                <c:pt idx="13">
                  <c:v>284100</c:v>
                </c:pt>
                <c:pt idx="14">
                  <c:v>290400</c:v>
                </c:pt>
                <c:pt idx="15">
                  <c:v>296700</c:v>
                </c:pt>
                <c:pt idx="16">
                  <c:v>303000</c:v>
                </c:pt>
                <c:pt idx="17">
                  <c:v>309300</c:v>
                </c:pt>
                <c:pt idx="18">
                  <c:v>315600</c:v>
                </c:pt>
                <c:pt idx="19">
                  <c:v>318750</c:v>
                </c:pt>
                <c:pt idx="20">
                  <c:v>321900</c:v>
                </c:pt>
                <c:pt idx="21">
                  <c:v>325050</c:v>
                </c:pt>
                <c:pt idx="22">
                  <c:v>328200</c:v>
                </c:pt>
                <c:pt idx="23">
                  <c:v>331350</c:v>
                </c:pt>
                <c:pt idx="24">
                  <c:v>334500</c:v>
                </c:pt>
                <c:pt idx="25">
                  <c:v>337650</c:v>
                </c:pt>
                <c:pt idx="26">
                  <c:v>340800</c:v>
                </c:pt>
                <c:pt idx="27">
                  <c:v>343950</c:v>
                </c:pt>
                <c:pt idx="28">
                  <c:v>343950</c:v>
                </c:pt>
                <c:pt idx="29">
                  <c:v>343950</c:v>
                </c:pt>
                <c:pt idx="30">
                  <c:v>343950</c:v>
                </c:pt>
                <c:pt idx="31">
                  <c:v>343950</c:v>
                </c:pt>
                <c:pt idx="32">
                  <c:v>343950</c:v>
                </c:pt>
                <c:pt idx="33">
                  <c:v>343950</c:v>
                </c:pt>
                <c:pt idx="34">
                  <c:v>343950</c:v>
                </c:pt>
                <c:pt idx="35">
                  <c:v>343950</c:v>
                </c:pt>
                <c:pt idx="36">
                  <c:v>343950</c:v>
                </c:pt>
                <c:pt idx="37">
                  <c:v>343950</c:v>
                </c:pt>
                <c:pt idx="38">
                  <c:v>343950</c:v>
                </c:pt>
                <c:pt idx="39">
                  <c:v>343950</c:v>
                </c:pt>
                <c:pt idx="40">
                  <c:v>343950</c:v>
                </c:pt>
                <c:pt idx="41">
                  <c:v>343950</c:v>
                </c:pt>
              </c:numCache>
            </c:numRef>
          </c:val>
          <c:smooth val="0"/>
          <c:extLst>
            <c:ext xmlns:c16="http://schemas.microsoft.com/office/drawing/2014/chart" uri="{C3380CC4-5D6E-409C-BE32-E72D297353CC}">
              <c16:uniqueId val="{00000001-6DFC-432C-89E0-3CABAAD0B57F}"/>
            </c:ext>
          </c:extLst>
        </c:ser>
        <c:ser>
          <c:idx val="19"/>
          <c:order val="21"/>
          <c:tx>
            <c:strRef>
              <c:f>'5.グラフデータ'!$P$9</c:f>
              <c:strCache>
                <c:ptCount val="1"/>
                <c:pt idx="0">
                  <c:v>J-3</c:v>
                </c:pt>
              </c:strCache>
            </c:strRef>
          </c:tx>
          <c:marker>
            <c:symbol val="none"/>
          </c:marker>
          <c:cat>
            <c:numRef>
              <c:f>'5.グラフデータ'!$Q$6:$BF$6</c:f>
              <c:numCache>
                <c:formatCode>General</c:formatCode>
                <c:ptCount val="42"/>
                <c:pt idx="0">
                  <c:v>18</c:v>
                </c:pt>
                <c:pt idx="1">
                  <c:v>19</c:v>
                </c:pt>
                <c:pt idx="2">
                  <c:v>20</c:v>
                </c:pt>
                <c:pt idx="3">
                  <c:v>21</c:v>
                </c:pt>
                <c:pt idx="4">
                  <c:v>22</c:v>
                </c:pt>
                <c:pt idx="5">
                  <c:v>23</c:v>
                </c:pt>
                <c:pt idx="6">
                  <c:v>24</c:v>
                </c:pt>
                <c:pt idx="7">
                  <c:v>25</c:v>
                </c:pt>
                <c:pt idx="8">
                  <c:v>26</c:v>
                </c:pt>
                <c:pt idx="9">
                  <c:v>27</c:v>
                </c:pt>
                <c:pt idx="10">
                  <c:v>28</c:v>
                </c:pt>
                <c:pt idx="11">
                  <c:v>29</c:v>
                </c:pt>
                <c:pt idx="12">
                  <c:v>30</c:v>
                </c:pt>
                <c:pt idx="13">
                  <c:v>31</c:v>
                </c:pt>
                <c:pt idx="14">
                  <c:v>32</c:v>
                </c:pt>
                <c:pt idx="15">
                  <c:v>33</c:v>
                </c:pt>
                <c:pt idx="16">
                  <c:v>34</c:v>
                </c:pt>
                <c:pt idx="17">
                  <c:v>35</c:v>
                </c:pt>
                <c:pt idx="18">
                  <c:v>36</c:v>
                </c:pt>
                <c:pt idx="19">
                  <c:v>37</c:v>
                </c:pt>
                <c:pt idx="20">
                  <c:v>38</c:v>
                </c:pt>
                <c:pt idx="21">
                  <c:v>39</c:v>
                </c:pt>
                <c:pt idx="22">
                  <c:v>40</c:v>
                </c:pt>
                <c:pt idx="23">
                  <c:v>41</c:v>
                </c:pt>
                <c:pt idx="24">
                  <c:v>42</c:v>
                </c:pt>
                <c:pt idx="25">
                  <c:v>43</c:v>
                </c:pt>
                <c:pt idx="26">
                  <c:v>44</c:v>
                </c:pt>
                <c:pt idx="27">
                  <c:v>45</c:v>
                </c:pt>
                <c:pt idx="28">
                  <c:v>46</c:v>
                </c:pt>
                <c:pt idx="29">
                  <c:v>47</c:v>
                </c:pt>
                <c:pt idx="30">
                  <c:v>48</c:v>
                </c:pt>
                <c:pt idx="31">
                  <c:v>49</c:v>
                </c:pt>
                <c:pt idx="32">
                  <c:v>50</c:v>
                </c:pt>
                <c:pt idx="33">
                  <c:v>51</c:v>
                </c:pt>
                <c:pt idx="34">
                  <c:v>52</c:v>
                </c:pt>
                <c:pt idx="35">
                  <c:v>53</c:v>
                </c:pt>
                <c:pt idx="36">
                  <c:v>54</c:v>
                </c:pt>
                <c:pt idx="37">
                  <c:v>55</c:v>
                </c:pt>
                <c:pt idx="38">
                  <c:v>56</c:v>
                </c:pt>
                <c:pt idx="39">
                  <c:v>57</c:v>
                </c:pt>
                <c:pt idx="40">
                  <c:v>58</c:v>
                </c:pt>
                <c:pt idx="41">
                  <c:v>59</c:v>
                </c:pt>
              </c:numCache>
            </c:numRef>
          </c:cat>
          <c:val>
            <c:numRef>
              <c:f>'5.グラフデータ'!$Q$9:$BF$9</c:f>
              <c:numCache>
                <c:formatCode>#,##0_);[Red]\(#,##0\)</c:formatCode>
                <c:ptCount val="42"/>
                <c:pt idx="0">
                  <c:v>0</c:v>
                </c:pt>
                <c:pt idx="1">
                  <c:v>0</c:v>
                </c:pt>
                <c:pt idx="2">
                  <c:v>210200</c:v>
                </c:pt>
                <c:pt idx="3">
                  <c:v>216500</c:v>
                </c:pt>
                <c:pt idx="4">
                  <c:v>222800</c:v>
                </c:pt>
                <c:pt idx="5">
                  <c:v>229100</c:v>
                </c:pt>
                <c:pt idx="6">
                  <c:v>235400</c:v>
                </c:pt>
                <c:pt idx="7">
                  <c:v>241700</c:v>
                </c:pt>
                <c:pt idx="8">
                  <c:v>248000</c:v>
                </c:pt>
                <c:pt idx="9">
                  <c:v>254300</c:v>
                </c:pt>
                <c:pt idx="10">
                  <c:v>260600</c:v>
                </c:pt>
                <c:pt idx="11">
                  <c:v>266900</c:v>
                </c:pt>
                <c:pt idx="12">
                  <c:v>273200</c:v>
                </c:pt>
                <c:pt idx="13">
                  <c:v>279500</c:v>
                </c:pt>
                <c:pt idx="14">
                  <c:v>285800</c:v>
                </c:pt>
                <c:pt idx="15">
                  <c:v>292100</c:v>
                </c:pt>
                <c:pt idx="16">
                  <c:v>298400</c:v>
                </c:pt>
                <c:pt idx="17">
                  <c:v>304700</c:v>
                </c:pt>
                <c:pt idx="18">
                  <c:v>307850</c:v>
                </c:pt>
                <c:pt idx="19">
                  <c:v>311000</c:v>
                </c:pt>
                <c:pt idx="20">
                  <c:v>314150</c:v>
                </c:pt>
                <c:pt idx="21">
                  <c:v>317300</c:v>
                </c:pt>
                <c:pt idx="22">
                  <c:v>320450</c:v>
                </c:pt>
                <c:pt idx="23">
                  <c:v>323600</c:v>
                </c:pt>
                <c:pt idx="24">
                  <c:v>326750</c:v>
                </c:pt>
                <c:pt idx="25">
                  <c:v>329900</c:v>
                </c:pt>
                <c:pt idx="26">
                  <c:v>333050</c:v>
                </c:pt>
                <c:pt idx="27">
                  <c:v>336200</c:v>
                </c:pt>
                <c:pt idx="28">
                  <c:v>336200</c:v>
                </c:pt>
                <c:pt idx="29">
                  <c:v>336200</c:v>
                </c:pt>
                <c:pt idx="30">
                  <c:v>336200</c:v>
                </c:pt>
                <c:pt idx="31">
                  <c:v>336200</c:v>
                </c:pt>
                <c:pt idx="32">
                  <c:v>336200</c:v>
                </c:pt>
                <c:pt idx="33">
                  <c:v>336200</c:v>
                </c:pt>
                <c:pt idx="34">
                  <c:v>336200</c:v>
                </c:pt>
                <c:pt idx="35">
                  <c:v>336200</c:v>
                </c:pt>
                <c:pt idx="36">
                  <c:v>336200</c:v>
                </c:pt>
                <c:pt idx="37">
                  <c:v>336200</c:v>
                </c:pt>
                <c:pt idx="38">
                  <c:v>336200</c:v>
                </c:pt>
                <c:pt idx="39">
                  <c:v>336200</c:v>
                </c:pt>
                <c:pt idx="40">
                  <c:v>336200</c:v>
                </c:pt>
                <c:pt idx="41">
                  <c:v>336200</c:v>
                </c:pt>
              </c:numCache>
            </c:numRef>
          </c:val>
          <c:smooth val="0"/>
          <c:extLst>
            <c:ext xmlns:c16="http://schemas.microsoft.com/office/drawing/2014/chart" uri="{C3380CC4-5D6E-409C-BE32-E72D297353CC}">
              <c16:uniqueId val="{00000013-2485-4E15-AB5B-73F0C94BD091}"/>
            </c:ext>
          </c:extLst>
        </c:ser>
        <c:ser>
          <c:idx val="20"/>
          <c:order val="22"/>
          <c:tx>
            <c:strRef>
              <c:f>'5.グラフデータ'!$P$8</c:f>
              <c:strCache>
                <c:ptCount val="1"/>
                <c:pt idx="0">
                  <c:v>J-2</c:v>
                </c:pt>
              </c:strCache>
            </c:strRef>
          </c:tx>
          <c:marker>
            <c:symbol val="none"/>
          </c:marker>
          <c:cat>
            <c:numRef>
              <c:f>'5.グラフデータ'!$Q$6:$BF$6</c:f>
              <c:numCache>
                <c:formatCode>General</c:formatCode>
                <c:ptCount val="42"/>
                <c:pt idx="0">
                  <c:v>18</c:v>
                </c:pt>
                <c:pt idx="1">
                  <c:v>19</c:v>
                </c:pt>
                <c:pt idx="2">
                  <c:v>20</c:v>
                </c:pt>
                <c:pt idx="3">
                  <c:v>21</c:v>
                </c:pt>
                <c:pt idx="4">
                  <c:v>22</c:v>
                </c:pt>
                <c:pt idx="5">
                  <c:v>23</c:v>
                </c:pt>
                <c:pt idx="6">
                  <c:v>24</c:v>
                </c:pt>
                <c:pt idx="7">
                  <c:v>25</c:v>
                </c:pt>
                <c:pt idx="8">
                  <c:v>26</c:v>
                </c:pt>
                <c:pt idx="9">
                  <c:v>27</c:v>
                </c:pt>
                <c:pt idx="10">
                  <c:v>28</c:v>
                </c:pt>
                <c:pt idx="11">
                  <c:v>29</c:v>
                </c:pt>
                <c:pt idx="12">
                  <c:v>30</c:v>
                </c:pt>
                <c:pt idx="13">
                  <c:v>31</c:v>
                </c:pt>
                <c:pt idx="14">
                  <c:v>32</c:v>
                </c:pt>
                <c:pt idx="15">
                  <c:v>33</c:v>
                </c:pt>
                <c:pt idx="16">
                  <c:v>34</c:v>
                </c:pt>
                <c:pt idx="17">
                  <c:v>35</c:v>
                </c:pt>
                <c:pt idx="18">
                  <c:v>36</c:v>
                </c:pt>
                <c:pt idx="19">
                  <c:v>37</c:v>
                </c:pt>
                <c:pt idx="20">
                  <c:v>38</c:v>
                </c:pt>
                <c:pt idx="21">
                  <c:v>39</c:v>
                </c:pt>
                <c:pt idx="22">
                  <c:v>40</c:v>
                </c:pt>
                <c:pt idx="23">
                  <c:v>41</c:v>
                </c:pt>
                <c:pt idx="24">
                  <c:v>42</c:v>
                </c:pt>
                <c:pt idx="25">
                  <c:v>43</c:v>
                </c:pt>
                <c:pt idx="26">
                  <c:v>44</c:v>
                </c:pt>
                <c:pt idx="27">
                  <c:v>45</c:v>
                </c:pt>
                <c:pt idx="28">
                  <c:v>46</c:v>
                </c:pt>
                <c:pt idx="29">
                  <c:v>47</c:v>
                </c:pt>
                <c:pt idx="30">
                  <c:v>48</c:v>
                </c:pt>
                <c:pt idx="31">
                  <c:v>49</c:v>
                </c:pt>
                <c:pt idx="32">
                  <c:v>50</c:v>
                </c:pt>
                <c:pt idx="33">
                  <c:v>51</c:v>
                </c:pt>
                <c:pt idx="34">
                  <c:v>52</c:v>
                </c:pt>
                <c:pt idx="35">
                  <c:v>53</c:v>
                </c:pt>
                <c:pt idx="36">
                  <c:v>54</c:v>
                </c:pt>
                <c:pt idx="37">
                  <c:v>55</c:v>
                </c:pt>
                <c:pt idx="38">
                  <c:v>56</c:v>
                </c:pt>
                <c:pt idx="39">
                  <c:v>57</c:v>
                </c:pt>
                <c:pt idx="40">
                  <c:v>58</c:v>
                </c:pt>
                <c:pt idx="41">
                  <c:v>59</c:v>
                </c:pt>
              </c:numCache>
            </c:numRef>
          </c:cat>
          <c:val>
            <c:numRef>
              <c:f>'5.グラフデータ'!$Q$8:$BF$8</c:f>
              <c:numCache>
                <c:formatCode>#,##0_);[Red]\(#,##0\)</c:formatCode>
                <c:ptCount val="42"/>
                <c:pt idx="0">
                  <c:v>0</c:v>
                </c:pt>
                <c:pt idx="1">
                  <c:v>199300</c:v>
                </c:pt>
                <c:pt idx="2">
                  <c:v>205600</c:v>
                </c:pt>
                <c:pt idx="3">
                  <c:v>211900</c:v>
                </c:pt>
                <c:pt idx="4">
                  <c:v>218200</c:v>
                </c:pt>
                <c:pt idx="5">
                  <c:v>224500</c:v>
                </c:pt>
                <c:pt idx="6">
                  <c:v>230800</c:v>
                </c:pt>
                <c:pt idx="7">
                  <c:v>237100</c:v>
                </c:pt>
                <c:pt idx="8">
                  <c:v>243400</c:v>
                </c:pt>
                <c:pt idx="9">
                  <c:v>249700</c:v>
                </c:pt>
                <c:pt idx="10">
                  <c:v>256000</c:v>
                </c:pt>
                <c:pt idx="11">
                  <c:v>262300</c:v>
                </c:pt>
                <c:pt idx="12">
                  <c:v>268600</c:v>
                </c:pt>
                <c:pt idx="13">
                  <c:v>274900</c:v>
                </c:pt>
                <c:pt idx="14">
                  <c:v>281200</c:v>
                </c:pt>
                <c:pt idx="15">
                  <c:v>287500</c:v>
                </c:pt>
                <c:pt idx="16">
                  <c:v>293800</c:v>
                </c:pt>
                <c:pt idx="17">
                  <c:v>296950</c:v>
                </c:pt>
                <c:pt idx="18">
                  <c:v>300100</c:v>
                </c:pt>
                <c:pt idx="19">
                  <c:v>303250</c:v>
                </c:pt>
                <c:pt idx="20">
                  <c:v>306400</c:v>
                </c:pt>
                <c:pt idx="21">
                  <c:v>309550</c:v>
                </c:pt>
                <c:pt idx="22">
                  <c:v>312700</c:v>
                </c:pt>
                <c:pt idx="23">
                  <c:v>315850</c:v>
                </c:pt>
                <c:pt idx="24">
                  <c:v>319000</c:v>
                </c:pt>
                <c:pt idx="25">
                  <c:v>322150</c:v>
                </c:pt>
                <c:pt idx="26">
                  <c:v>325300</c:v>
                </c:pt>
                <c:pt idx="27">
                  <c:v>328450</c:v>
                </c:pt>
                <c:pt idx="28">
                  <c:v>328450</c:v>
                </c:pt>
                <c:pt idx="29">
                  <c:v>328450</c:v>
                </c:pt>
                <c:pt idx="30">
                  <c:v>328450</c:v>
                </c:pt>
                <c:pt idx="31">
                  <c:v>328450</c:v>
                </c:pt>
                <c:pt idx="32">
                  <c:v>328450</c:v>
                </c:pt>
                <c:pt idx="33">
                  <c:v>328450</c:v>
                </c:pt>
                <c:pt idx="34">
                  <c:v>328450</c:v>
                </c:pt>
                <c:pt idx="35">
                  <c:v>328450</c:v>
                </c:pt>
                <c:pt idx="36">
                  <c:v>328450</c:v>
                </c:pt>
                <c:pt idx="37">
                  <c:v>328450</c:v>
                </c:pt>
                <c:pt idx="38">
                  <c:v>328450</c:v>
                </c:pt>
                <c:pt idx="39">
                  <c:v>328450</c:v>
                </c:pt>
                <c:pt idx="40">
                  <c:v>328450</c:v>
                </c:pt>
                <c:pt idx="41">
                  <c:v>328450</c:v>
                </c:pt>
              </c:numCache>
            </c:numRef>
          </c:val>
          <c:smooth val="0"/>
          <c:extLst>
            <c:ext xmlns:c16="http://schemas.microsoft.com/office/drawing/2014/chart" uri="{C3380CC4-5D6E-409C-BE32-E72D297353CC}">
              <c16:uniqueId val="{00000014-2485-4E15-AB5B-73F0C94BD091}"/>
            </c:ext>
          </c:extLst>
        </c:ser>
        <c:ser>
          <c:idx val="21"/>
          <c:order val="23"/>
          <c:tx>
            <c:strRef>
              <c:f>'5.グラフデータ'!$P$7</c:f>
              <c:strCache>
                <c:ptCount val="1"/>
                <c:pt idx="0">
                  <c:v>J-1</c:v>
                </c:pt>
              </c:strCache>
            </c:strRef>
          </c:tx>
          <c:marker>
            <c:symbol val="none"/>
          </c:marker>
          <c:cat>
            <c:numRef>
              <c:f>'5.グラフデータ'!$Q$6:$BF$6</c:f>
              <c:numCache>
                <c:formatCode>General</c:formatCode>
                <c:ptCount val="42"/>
                <c:pt idx="0">
                  <c:v>18</c:v>
                </c:pt>
                <c:pt idx="1">
                  <c:v>19</c:v>
                </c:pt>
                <c:pt idx="2">
                  <c:v>20</c:v>
                </c:pt>
                <c:pt idx="3">
                  <c:v>21</c:v>
                </c:pt>
                <c:pt idx="4">
                  <c:v>22</c:v>
                </c:pt>
                <c:pt idx="5">
                  <c:v>23</c:v>
                </c:pt>
                <c:pt idx="6">
                  <c:v>24</c:v>
                </c:pt>
                <c:pt idx="7">
                  <c:v>25</c:v>
                </c:pt>
                <c:pt idx="8">
                  <c:v>26</c:v>
                </c:pt>
                <c:pt idx="9">
                  <c:v>27</c:v>
                </c:pt>
                <c:pt idx="10">
                  <c:v>28</c:v>
                </c:pt>
                <c:pt idx="11">
                  <c:v>29</c:v>
                </c:pt>
                <c:pt idx="12">
                  <c:v>30</c:v>
                </c:pt>
                <c:pt idx="13">
                  <c:v>31</c:v>
                </c:pt>
                <c:pt idx="14">
                  <c:v>32</c:v>
                </c:pt>
                <c:pt idx="15">
                  <c:v>33</c:v>
                </c:pt>
                <c:pt idx="16">
                  <c:v>34</c:v>
                </c:pt>
                <c:pt idx="17">
                  <c:v>35</c:v>
                </c:pt>
                <c:pt idx="18">
                  <c:v>36</c:v>
                </c:pt>
                <c:pt idx="19">
                  <c:v>37</c:v>
                </c:pt>
                <c:pt idx="20">
                  <c:v>38</c:v>
                </c:pt>
                <c:pt idx="21">
                  <c:v>39</c:v>
                </c:pt>
                <c:pt idx="22">
                  <c:v>40</c:v>
                </c:pt>
                <c:pt idx="23">
                  <c:v>41</c:v>
                </c:pt>
                <c:pt idx="24">
                  <c:v>42</c:v>
                </c:pt>
                <c:pt idx="25">
                  <c:v>43</c:v>
                </c:pt>
                <c:pt idx="26">
                  <c:v>44</c:v>
                </c:pt>
                <c:pt idx="27">
                  <c:v>45</c:v>
                </c:pt>
                <c:pt idx="28">
                  <c:v>46</c:v>
                </c:pt>
                <c:pt idx="29">
                  <c:v>47</c:v>
                </c:pt>
                <c:pt idx="30">
                  <c:v>48</c:v>
                </c:pt>
                <c:pt idx="31">
                  <c:v>49</c:v>
                </c:pt>
                <c:pt idx="32">
                  <c:v>50</c:v>
                </c:pt>
                <c:pt idx="33">
                  <c:v>51</c:v>
                </c:pt>
                <c:pt idx="34">
                  <c:v>52</c:v>
                </c:pt>
                <c:pt idx="35">
                  <c:v>53</c:v>
                </c:pt>
                <c:pt idx="36">
                  <c:v>54</c:v>
                </c:pt>
                <c:pt idx="37">
                  <c:v>55</c:v>
                </c:pt>
                <c:pt idx="38">
                  <c:v>56</c:v>
                </c:pt>
                <c:pt idx="39">
                  <c:v>57</c:v>
                </c:pt>
                <c:pt idx="40">
                  <c:v>58</c:v>
                </c:pt>
                <c:pt idx="41">
                  <c:v>59</c:v>
                </c:pt>
              </c:numCache>
            </c:numRef>
          </c:cat>
          <c:val>
            <c:numRef>
              <c:f>'5.グラフデータ'!$Q$7:$BF$7</c:f>
              <c:numCache>
                <c:formatCode>#,##0_);[Red]\(#,##0\)</c:formatCode>
                <c:ptCount val="42"/>
                <c:pt idx="0">
                  <c:v>188400</c:v>
                </c:pt>
                <c:pt idx="1">
                  <c:v>194700</c:v>
                </c:pt>
                <c:pt idx="2">
                  <c:v>201000</c:v>
                </c:pt>
                <c:pt idx="3">
                  <c:v>207300</c:v>
                </c:pt>
                <c:pt idx="4">
                  <c:v>213600</c:v>
                </c:pt>
                <c:pt idx="5">
                  <c:v>219900</c:v>
                </c:pt>
                <c:pt idx="6">
                  <c:v>226200</c:v>
                </c:pt>
                <c:pt idx="7">
                  <c:v>232500</c:v>
                </c:pt>
                <c:pt idx="8">
                  <c:v>238800</c:v>
                </c:pt>
                <c:pt idx="9">
                  <c:v>245100</c:v>
                </c:pt>
                <c:pt idx="10">
                  <c:v>251400</c:v>
                </c:pt>
                <c:pt idx="11">
                  <c:v>257700</c:v>
                </c:pt>
                <c:pt idx="12">
                  <c:v>264000</c:v>
                </c:pt>
                <c:pt idx="13">
                  <c:v>270300</c:v>
                </c:pt>
                <c:pt idx="14">
                  <c:v>276600</c:v>
                </c:pt>
                <c:pt idx="15">
                  <c:v>282900</c:v>
                </c:pt>
                <c:pt idx="16">
                  <c:v>286050</c:v>
                </c:pt>
                <c:pt idx="17">
                  <c:v>289200</c:v>
                </c:pt>
                <c:pt idx="18">
                  <c:v>292350</c:v>
                </c:pt>
                <c:pt idx="19">
                  <c:v>295500</c:v>
                </c:pt>
                <c:pt idx="20">
                  <c:v>298650</c:v>
                </c:pt>
                <c:pt idx="21">
                  <c:v>301800</c:v>
                </c:pt>
                <c:pt idx="22">
                  <c:v>304950</c:v>
                </c:pt>
                <c:pt idx="23">
                  <c:v>308100</c:v>
                </c:pt>
                <c:pt idx="24">
                  <c:v>311250</c:v>
                </c:pt>
                <c:pt idx="25">
                  <c:v>314400</c:v>
                </c:pt>
                <c:pt idx="26">
                  <c:v>317550</c:v>
                </c:pt>
                <c:pt idx="27">
                  <c:v>320700</c:v>
                </c:pt>
                <c:pt idx="28">
                  <c:v>320700</c:v>
                </c:pt>
                <c:pt idx="29">
                  <c:v>320700</c:v>
                </c:pt>
                <c:pt idx="30">
                  <c:v>320700</c:v>
                </c:pt>
                <c:pt idx="31">
                  <c:v>320700</c:v>
                </c:pt>
                <c:pt idx="32">
                  <c:v>320700</c:v>
                </c:pt>
                <c:pt idx="33">
                  <c:v>320700</c:v>
                </c:pt>
                <c:pt idx="34">
                  <c:v>320700</c:v>
                </c:pt>
                <c:pt idx="35">
                  <c:v>320700</c:v>
                </c:pt>
                <c:pt idx="36">
                  <c:v>320700</c:v>
                </c:pt>
                <c:pt idx="37">
                  <c:v>320700</c:v>
                </c:pt>
                <c:pt idx="38">
                  <c:v>320700</c:v>
                </c:pt>
                <c:pt idx="39">
                  <c:v>320700</c:v>
                </c:pt>
                <c:pt idx="40">
                  <c:v>320700</c:v>
                </c:pt>
                <c:pt idx="41">
                  <c:v>320700</c:v>
                </c:pt>
              </c:numCache>
            </c:numRef>
          </c:val>
          <c:smooth val="0"/>
          <c:extLst>
            <c:ext xmlns:c16="http://schemas.microsoft.com/office/drawing/2014/chart" uri="{C3380CC4-5D6E-409C-BE32-E72D297353CC}">
              <c16:uniqueId val="{00000015-2485-4E15-AB5B-73F0C94BD091}"/>
            </c:ext>
          </c:extLst>
        </c:ser>
        <c:ser>
          <c:idx val="22"/>
          <c:order val="24"/>
          <c:tx>
            <c:strRef>
              <c:f>'5.グラフデータ'!$P$40</c:f>
              <c:strCache>
                <c:ptCount val="1"/>
                <c:pt idx="0">
                  <c:v>負担費修正値</c:v>
                </c:pt>
              </c:strCache>
            </c:strRef>
          </c:tx>
          <c:marker>
            <c:symbol val="none"/>
          </c:marker>
          <c:val>
            <c:numRef>
              <c:f>'5.グラフデータ'!$Q$40:$BF$40</c:f>
              <c:numCache>
                <c:formatCode>#,##0_);[Red]\(#,##0\)</c:formatCode>
                <c:ptCount val="42"/>
                <c:pt idx="0">
                  <c:v>141800</c:v>
                </c:pt>
                <c:pt idx="1">
                  <c:v>143520</c:v>
                </c:pt>
                <c:pt idx="2">
                  <c:v>145360</c:v>
                </c:pt>
                <c:pt idx="3">
                  <c:v>147090</c:v>
                </c:pt>
                <c:pt idx="4">
                  <c:v>148920</c:v>
                </c:pt>
                <c:pt idx="5">
                  <c:v>150770</c:v>
                </c:pt>
                <c:pt idx="6">
                  <c:v>152610</c:v>
                </c:pt>
                <c:pt idx="7">
                  <c:v>154460</c:v>
                </c:pt>
                <c:pt idx="8">
                  <c:v>156170</c:v>
                </c:pt>
                <c:pt idx="9">
                  <c:v>158020</c:v>
                </c:pt>
                <c:pt idx="10">
                  <c:v>159740</c:v>
                </c:pt>
                <c:pt idx="11">
                  <c:v>176200</c:v>
                </c:pt>
                <c:pt idx="12">
                  <c:v>194260</c:v>
                </c:pt>
                <c:pt idx="13">
                  <c:v>212820</c:v>
                </c:pt>
                <c:pt idx="14">
                  <c:v>231740</c:v>
                </c:pt>
                <c:pt idx="15">
                  <c:v>251030</c:v>
                </c:pt>
                <c:pt idx="16">
                  <c:v>256310</c:v>
                </c:pt>
                <c:pt idx="17">
                  <c:v>260620</c:v>
                </c:pt>
                <c:pt idx="18">
                  <c:v>264670</c:v>
                </c:pt>
                <c:pt idx="19">
                  <c:v>269830</c:v>
                </c:pt>
                <c:pt idx="20">
                  <c:v>274750</c:v>
                </c:pt>
                <c:pt idx="21">
                  <c:v>279530</c:v>
                </c:pt>
                <c:pt idx="22">
                  <c:v>284450</c:v>
                </c:pt>
                <c:pt idx="23">
                  <c:v>289250</c:v>
                </c:pt>
                <c:pt idx="24">
                  <c:v>294900</c:v>
                </c:pt>
                <c:pt idx="25">
                  <c:v>300910</c:v>
                </c:pt>
                <c:pt idx="26">
                  <c:v>307300</c:v>
                </c:pt>
                <c:pt idx="27">
                  <c:v>314670</c:v>
                </c:pt>
                <c:pt idx="28">
                  <c:v>322420</c:v>
                </c:pt>
                <c:pt idx="29">
                  <c:v>330530</c:v>
                </c:pt>
                <c:pt idx="30">
                  <c:v>338630</c:v>
                </c:pt>
                <c:pt idx="31">
                  <c:v>346750</c:v>
                </c:pt>
                <c:pt idx="32">
                  <c:v>354610</c:v>
                </c:pt>
                <c:pt idx="33">
                  <c:v>361620</c:v>
                </c:pt>
                <c:pt idx="34">
                  <c:v>366650</c:v>
                </c:pt>
                <c:pt idx="35">
                  <c:v>365670</c:v>
                </c:pt>
                <c:pt idx="36">
                  <c:v>363820</c:v>
                </c:pt>
                <c:pt idx="37">
                  <c:v>348720</c:v>
                </c:pt>
                <c:pt idx="38">
                  <c:v>332490</c:v>
                </c:pt>
                <c:pt idx="39">
                  <c:v>315540</c:v>
                </c:pt>
                <c:pt idx="40">
                  <c:v>301780</c:v>
                </c:pt>
                <c:pt idx="41">
                  <c:v>288380</c:v>
                </c:pt>
              </c:numCache>
            </c:numRef>
          </c:val>
          <c:smooth val="0"/>
          <c:extLst>
            <c:ext xmlns:c16="http://schemas.microsoft.com/office/drawing/2014/chart" uri="{C3380CC4-5D6E-409C-BE32-E72D297353CC}">
              <c16:uniqueId val="{00000002-E70E-41B7-98BC-07FDB61711F3}"/>
            </c:ext>
          </c:extLst>
        </c:ser>
        <c:ser>
          <c:idx val="23"/>
          <c:order val="25"/>
          <c:tx>
            <c:strRef>
              <c:f>'5.グラフデータ'!$N$41</c:f>
              <c:strCache>
                <c:ptCount val="1"/>
                <c:pt idx="0">
                  <c:v>最低生計費</c:v>
                </c:pt>
              </c:strCache>
            </c:strRef>
          </c:tx>
          <c:marker>
            <c:symbol val="none"/>
          </c:marker>
          <c:val>
            <c:numRef>
              <c:f>'5.グラフデータ'!$Q$41:$BF$41</c:f>
              <c:numCache>
                <c:formatCode>#,##0_);[Red]\(#,##0\)</c:formatCode>
                <c:ptCount val="42"/>
                <c:pt idx="0">
                  <c:v>113440</c:v>
                </c:pt>
                <c:pt idx="1">
                  <c:v>114816</c:v>
                </c:pt>
                <c:pt idx="2">
                  <c:v>116288</c:v>
                </c:pt>
                <c:pt idx="3">
                  <c:v>117672</c:v>
                </c:pt>
                <c:pt idx="4">
                  <c:v>119136</c:v>
                </c:pt>
                <c:pt idx="5">
                  <c:v>120616</c:v>
                </c:pt>
                <c:pt idx="6">
                  <c:v>122088</c:v>
                </c:pt>
                <c:pt idx="7">
                  <c:v>123568</c:v>
                </c:pt>
                <c:pt idx="8">
                  <c:v>124936</c:v>
                </c:pt>
                <c:pt idx="9">
                  <c:v>126416</c:v>
                </c:pt>
                <c:pt idx="10">
                  <c:v>127792</c:v>
                </c:pt>
                <c:pt idx="11">
                  <c:v>140960</c:v>
                </c:pt>
                <c:pt idx="12">
                  <c:v>155408</c:v>
                </c:pt>
                <c:pt idx="13">
                  <c:v>170256</c:v>
                </c:pt>
                <c:pt idx="14">
                  <c:v>185392</c:v>
                </c:pt>
                <c:pt idx="15">
                  <c:v>200824</c:v>
                </c:pt>
                <c:pt idx="16">
                  <c:v>205048</c:v>
                </c:pt>
                <c:pt idx="17">
                  <c:v>208496</c:v>
                </c:pt>
                <c:pt idx="18">
                  <c:v>211736</c:v>
                </c:pt>
                <c:pt idx="19">
                  <c:v>215864</c:v>
                </c:pt>
                <c:pt idx="20">
                  <c:v>219800</c:v>
                </c:pt>
                <c:pt idx="21">
                  <c:v>223624</c:v>
                </c:pt>
                <c:pt idx="22">
                  <c:v>227560</c:v>
                </c:pt>
                <c:pt idx="23">
                  <c:v>231400</c:v>
                </c:pt>
                <c:pt idx="24">
                  <c:v>235920</c:v>
                </c:pt>
                <c:pt idx="25">
                  <c:v>240728</c:v>
                </c:pt>
                <c:pt idx="26">
                  <c:v>245840</c:v>
                </c:pt>
                <c:pt idx="27">
                  <c:v>251736</c:v>
                </c:pt>
                <c:pt idx="28">
                  <c:v>257936</c:v>
                </c:pt>
                <c:pt idx="29">
                  <c:v>264424</c:v>
                </c:pt>
                <c:pt idx="30">
                  <c:v>270904</c:v>
                </c:pt>
                <c:pt idx="31">
                  <c:v>277400</c:v>
                </c:pt>
                <c:pt idx="32">
                  <c:v>283688</c:v>
                </c:pt>
                <c:pt idx="33">
                  <c:v>289296</c:v>
                </c:pt>
                <c:pt idx="34">
                  <c:v>293320</c:v>
                </c:pt>
                <c:pt idx="35">
                  <c:v>292536</c:v>
                </c:pt>
                <c:pt idx="36">
                  <c:v>291056</c:v>
                </c:pt>
                <c:pt idx="37">
                  <c:v>278976</c:v>
                </c:pt>
                <c:pt idx="38">
                  <c:v>265992</c:v>
                </c:pt>
                <c:pt idx="39">
                  <c:v>252432</c:v>
                </c:pt>
                <c:pt idx="40">
                  <c:v>241424</c:v>
                </c:pt>
                <c:pt idx="41">
                  <c:v>230704</c:v>
                </c:pt>
              </c:numCache>
            </c:numRef>
          </c:val>
          <c:smooth val="0"/>
          <c:extLst>
            <c:ext xmlns:c16="http://schemas.microsoft.com/office/drawing/2014/chart" uri="{C3380CC4-5D6E-409C-BE32-E72D297353CC}">
              <c16:uniqueId val="{00000003-E70E-41B7-98BC-07FDB61711F3}"/>
            </c:ext>
          </c:extLst>
        </c:ser>
        <c:dLbls>
          <c:showLegendKey val="0"/>
          <c:showVal val="0"/>
          <c:showCatName val="0"/>
          <c:showSerName val="0"/>
          <c:showPercent val="0"/>
          <c:showBubbleSize val="0"/>
        </c:dLbls>
        <c:smooth val="0"/>
        <c:axId val="144190464"/>
        <c:axId val="144192256"/>
      </c:lineChart>
      <c:catAx>
        <c:axId val="144190464"/>
        <c:scaling>
          <c:orientation val="minMax"/>
        </c:scaling>
        <c:delete val="0"/>
        <c:axPos val="b"/>
        <c:numFmt formatCode="General" sourceLinked="1"/>
        <c:majorTickMark val="out"/>
        <c:minorTickMark val="none"/>
        <c:tickLblPos val="nextTo"/>
        <c:txPr>
          <a:bodyPr/>
          <a:lstStyle/>
          <a:p>
            <a:pPr>
              <a:defRPr sz="1050"/>
            </a:pPr>
            <a:endParaRPr lang="ja-JP"/>
          </a:p>
        </c:txPr>
        <c:crossAx val="144192256"/>
        <c:crosses val="autoZero"/>
        <c:auto val="1"/>
        <c:lblAlgn val="ctr"/>
        <c:lblOffset val="100"/>
        <c:noMultiLvlLbl val="0"/>
      </c:catAx>
      <c:valAx>
        <c:axId val="144192256"/>
        <c:scaling>
          <c:orientation val="minMax"/>
          <c:min val="80000"/>
        </c:scaling>
        <c:delete val="0"/>
        <c:axPos val="l"/>
        <c:majorGridlines>
          <c:spPr>
            <a:ln>
              <a:prstDash val="sysDot"/>
            </a:ln>
          </c:spPr>
        </c:majorGridlines>
        <c:numFmt formatCode="#,##0_);[Red]\(#,##0\)" sourceLinked="1"/>
        <c:majorTickMark val="out"/>
        <c:minorTickMark val="none"/>
        <c:tickLblPos val="nextTo"/>
        <c:spPr>
          <a:ln>
            <a:prstDash val="sysDot"/>
          </a:ln>
        </c:spPr>
        <c:txPr>
          <a:bodyPr/>
          <a:lstStyle/>
          <a:p>
            <a:pPr>
              <a:defRPr sz="1100"/>
            </a:pPr>
            <a:endParaRPr lang="ja-JP"/>
          </a:p>
        </c:txPr>
        <c:crossAx val="144190464"/>
        <c:crosses val="autoZero"/>
        <c:crossBetween val="between"/>
        <c:majorUnit val="20000"/>
      </c:valAx>
    </c:plotArea>
    <c:legend>
      <c:legendPos val="r"/>
      <c:layout>
        <c:manualLayout>
          <c:xMode val="edge"/>
          <c:yMode val="edge"/>
          <c:x val="0.87711759390731892"/>
          <c:y val="4.4700676151744771E-2"/>
          <c:w val="0.12288240609268104"/>
          <c:h val="0.955299311435443"/>
        </c:manualLayout>
      </c:layout>
      <c:overlay val="0"/>
      <c:txPr>
        <a:bodyPr/>
        <a:lstStyle/>
        <a:p>
          <a:pPr>
            <a:defRPr sz="1050"/>
          </a:pPr>
          <a:endParaRPr lang="ja-JP"/>
        </a:p>
      </c:txPr>
    </c:legend>
    <c:plotVisOnly val="1"/>
    <c:dispBlanksAs val="gap"/>
    <c:showDLblsOverMax val="0"/>
  </c:chart>
  <c:userShapes r:id="rId1"/>
</c:chartSpace>
</file>

<file path=xl/chartsheets/_rels/sheet1.xml.rels><?xml version="1.0" encoding="UTF-8" standalone="yes"?>
<Relationships xmlns="http://schemas.openxmlformats.org/package/2006/relationships"><Relationship Id="rId1" Type="http://schemas.openxmlformats.org/officeDocument/2006/relationships/drawing" Target="../drawings/drawing9.xml"/></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800-000000000000}">
  <sheetPr>
    <tabColor rgb="FF00FFFF"/>
  </sheetPr>
  <sheetViews>
    <sheetView zoomScale="75" workbookViewId="0"/>
  </sheetViews>
  <sheetProtection content="1" objects="1"/>
  <pageMargins left="0.7" right="0.7" top="0.75" bottom="0.75" header="0.3" footer="0.3"/>
  <drawing r:id="rId1"/>
</chartsheet>
</file>

<file path=xl/drawings/_rels/drawing1.xml.rels><?xml version="1.0" encoding="UTF-8" standalone="yes"?>
<Relationships xmlns="http://schemas.openxmlformats.org/package/2006/relationships"><Relationship Id="rId8" Type="http://schemas.openxmlformats.org/officeDocument/2006/relationships/hyperlink" Target="#'7.&#27161;&#28310;&#29983;&#35336;&#36027;&#12487;&#12540;&#12479;'!A1"/><Relationship Id="rId3" Type="http://schemas.openxmlformats.org/officeDocument/2006/relationships/hyperlink" Target="#'1.&#21046;&#24230;&#12398;&#12501;&#12524;&#12540;&#12512;&#35373;&#35336;'!A1"/><Relationship Id="rId7" Type="http://schemas.openxmlformats.org/officeDocument/2006/relationships/hyperlink" Target="#'5.&#12464;&#12521;&#12501;&#12487;&#12540;&#12479;'!A16"/><Relationship Id="rId2" Type="http://schemas.openxmlformats.org/officeDocument/2006/relationships/hyperlink" Target="#'3.&#12469;&#12521;&#12522;&#12540;&#12473;&#12465;&#12540;&#12523;'!A1"/><Relationship Id="rId1" Type="http://schemas.openxmlformats.org/officeDocument/2006/relationships/hyperlink" Target="#&#20351;&#29992;&#19978;&#12398;&#27880;&#24847;!A1"/><Relationship Id="rId6" Type="http://schemas.openxmlformats.org/officeDocument/2006/relationships/hyperlink" Target="#'4.&#32887;&#21209;&#32102;&#36035;&#37329;&#34920;'!A1"/><Relationship Id="rId5" Type="http://schemas.openxmlformats.org/officeDocument/2006/relationships/hyperlink" Target="#'0.&#35500;&#26126;'!A1"/><Relationship Id="rId4" Type="http://schemas.openxmlformats.org/officeDocument/2006/relationships/hyperlink" Target="#'2.&#12514;&#12487;&#12523;&#32887;&#21209;&#32102;&#12398;&#35373;&#35336;'!A1"/></Relationships>
</file>

<file path=xl/drawings/_rels/drawing10.xml.rels><?xml version="1.0" encoding="UTF-8" standalone="yes"?>
<Relationships xmlns="http://schemas.openxmlformats.org/package/2006/relationships"><Relationship Id="rId1" Type="http://schemas.openxmlformats.org/officeDocument/2006/relationships/hyperlink" Target="#&#12513;&#12491;&#12517;&#12540;&#19968;&#35239;!A1"/></Relationships>
</file>

<file path=xl/drawings/_rels/drawing11.xml.rels><?xml version="1.0" encoding="UTF-8" standalone="yes"?>
<Relationships xmlns="http://schemas.openxmlformats.org/package/2006/relationships"><Relationship Id="rId1" Type="http://schemas.openxmlformats.org/officeDocument/2006/relationships/hyperlink" Target="#&#12513;&#12491;&#12517;&#12540;&#19968;&#35239;!A1"/></Relationships>
</file>

<file path=xl/drawings/_rels/drawing2.xml.rels><?xml version="1.0" encoding="UTF-8" standalone="yes"?>
<Relationships xmlns="http://schemas.openxmlformats.org/package/2006/relationships"><Relationship Id="rId1" Type="http://schemas.openxmlformats.org/officeDocument/2006/relationships/hyperlink" Target="#&#12513;&#12491;&#12517;&#12540;&#19968;&#35239;!A1"/></Relationships>
</file>

<file path=xl/drawings/_rels/drawing3.xml.rels><?xml version="1.0" encoding="UTF-8" standalone="yes"?>
<Relationships xmlns="http://schemas.openxmlformats.org/package/2006/relationships"><Relationship Id="rId2" Type="http://schemas.openxmlformats.org/officeDocument/2006/relationships/hyperlink" Target="#&#12513;&#12491;&#12517;&#12540;&#19968;&#35239;!A1"/><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hyperlink" Target="#&#12513;&#12491;&#12517;&#12540;&#19968;&#35239;!A1"/></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12513;&#12491;&#12517;&#12540;&#19968;&#35239;!A1"/></Relationships>
</file>

<file path=xl/drawings/_rels/drawing6.xml.rels><?xml version="1.0" encoding="UTF-8" standalone="yes"?>
<Relationships xmlns="http://schemas.openxmlformats.org/package/2006/relationships"><Relationship Id="rId1" Type="http://schemas.openxmlformats.org/officeDocument/2006/relationships/hyperlink" Target="#&#12513;&#12491;&#12517;&#12540;&#19968;&#35239;!A1"/></Relationships>
</file>

<file path=xl/drawings/_rels/drawing7.xml.rels><?xml version="1.0" encoding="UTF-8" standalone="yes"?>
<Relationships xmlns="http://schemas.openxmlformats.org/package/2006/relationships"><Relationship Id="rId1" Type="http://schemas.openxmlformats.org/officeDocument/2006/relationships/hyperlink" Target="#&#12513;&#12491;&#12517;&#12540;&#19968;&#35239;!A1"/></Relationships>
</file>

<file path=xl/drawings/_rels/drawing8.xml.rels><?xml version="1.0" encoding="UTF-8" standalone="yes"?>
<Relationships xmlns="http://schemas.openxmlformats.org/package/2006/relationships"><Relationship Id="rId1" Type="http://schemas.openxmlformats.org/officeDocument/2006/relationships/hyperlink" Target="#&#12513;&#12491;&#12517;&#12540;&#19968;&#35239;!A1"/></Relationships>
</file>

<file path=xl/drawings/_rels/drawing9.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165104</xdr:colOff>
      <xdr:row>4</xdr:row>
      <xdr:rowOff>200283</xdr:rowOff>
    </xdr:from>
    <xdr:to>
      <xdr:col>1</xdr:col>
      <xdr:colOff>60436</xdr:colOff>
      <xdr:row>5</xdr:row>
      <xdr:rowOff>145639</xdr:rowOff>
    </xdr:to>
    <xdr:sp macro="" textlink="">
      <xdr:nvSpPr>
        <xdr:cNvPr id="15" name="矢印: 折線 14">
          <a:extLst>
            <a:ext uri="{FF2B5EF4-FFF2-40B4-BE49-F238E27FC236}">
              <a16:creationId xmlns:a16="http://schemas.microsoft.com/office/drawing/2014/main" id="{00000000-0008-0000-0000-00000F000000}"/>
            </a:ext>
          </a:extLst>
        </xdr:cNvPr>
        <xdr:cNvSpPr/>
      </xdr:nvSpPr>
      <xdr:spPr>
        <a:xfrm rot="14127606" flipH="1">
          <a:off x="178192" y="1158745"/>
          <a:ext cx="221581" cy="247757"/>
        </a:xfrm>
        <a:prstGeom prst="ben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1</xdr:col>
      <xdr:colOff>38100</xdr:colOff>
      <xdr:row>4</xdr:row>
      <xdr:rowOff>180975</xdr:rowOff>
    </xdr:from>
    <xdr:to>
      <xdr:col>5</xdr:col>
      <xdr:colOff>1914300</xdr:colOff>
      <xdr:row>11</xdr:row>
      <xdr:rowOff>410400</xdr:rowOff>
    </xdr:to>
    <xdr:grpSp>
      <xdr:nvGrpSpPr>
        <xdr:cNvPr id="30" name="グループ化 29">
          <a:extLst>
            <a:ext uri="{FF2B5EF4-FFF2-40B4-BE49-F238E27FC236}">
              <a16:creationId xmlns:a16="http://schemas.microsoft.com/office/drawing/2014/main" id="{9DB79153-F890-4365-B6E3-0C9B3DCD1805}"/>
            </a:ext>
          </a:extLst>
        </xdr:cNvPr>
        <xdr:cNvGrpSpPr/>
      </xdr:nvGrpSpPr>
      <xdr:grpSpPr>
        <a:xfrm>
          <a:off x="358140" y="1308735"/>
          <a:ext cx="6295800" cy="2378265"/>
          <a:chOff x="390525" y="1323975"/>
          <a:chExt cx="6943500" cy="2391600"/>
        </a:xfrm>
      </xdr:grpSpPr>
      <xdr:sp macro="" textlink="">
        <xdr:nvSpPr>
          <xdr:cNvPr id="14" name="四角形: 角を丸くする 13">
            <a:hlinkClick xmlns:r="http://schemas.openxmlformats.org/officeDocument/2006/relationships" r:id="rId1" tooltip="使用上のご注意シートへジャンプ！"/>
            <a:extLst>
              <a:ext uri="{FF2B5EF4-FFF2-40B4-BE49-F238E27FC236}">
                <a16:creationId xmlns:a16="http://schemas.microsoft.com/office/drawing/2014/main" id="{00000000-0008-0000-0000-00000E000000}"/>
              </a:ext>
            </a:extLst>
          </xdr:cNvPr>
          <xdr:cNvSpPr/>
        </xdr:nvSpPr>
        <xdr:spPr>
          <a:xfrm>
            <a:off x="390525" y="1428750"/>
            <a:ext cx="1923825" cy="410400"/>
          </a:xfrm>
          <a:prstGeom prst="roundRect">
            <a:avLst/>
          </a:prstGeom>
          <a:solidFill>
            <a:srgbClr val="FFFF00">
              <a:alpha val="97000"/>
            </a:srgb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tIns="72000" rtlCol="0" anchor="t"/>
          <a:lstStyle/>
          <a:p>
            <a:pPr algn="ctr"/>
            <a:r>
              <a:rPr kumimoji="1" lang="ja-JP" altLang="en-US" sz="1200" b="1" cap="none" spc="0">
                <a:ln w="0"/>
                <a:solidFill>
                  <a:srgbClr val="0000CC"/>
                </a:solidFill>
                <a:effectLst>
                  <a:outerShdw blurRad="38100" dist="25400" dir="5400000" algn="ctr" rotWithShape="0">
                    <a:srgbClr val="6E747A">
                      <a:alpha val="43000"/>
                    </a:srgbClr>
                  </a:outerShdw>
                </a:effectLst>
              </a:rPr>
              <a:t>使用上のご注意</a:t>
            </a:r>
            <a:endParaRPr kumimoji="1" lang="ja-JP" altLang="en-US" sz="1200" b="1">
              <a:solidFill>
                <a:srgbClr val="0000CC"/>
              </a:solidFill>
            </a:endParaRPr>
          </a:p>
        </xdr:txBody>
      </xdr:sp>
      <xdr:grpSp>
        <xdr:nvGrpSpPr>
          <xdr:cNvPr id="27" name="グループ化 26">
            <a:extLst>
              <a:ext uri="{FF2B5EF4-FFF2-40B4-BE49-F238E27FC236}">
                <a16:creationId xmlns:a16="http://schemas.microsoft.com/office/drawing/2014/main" id="{17BFF717-60C9-4BA1-A614-48D421F69B64}"/>
              </a:ext>
            </a:extLst>
          </xdr:cNvPr>
          <xdr:cNvGrpSpPr/>
        </xdr:nvGrpSpPr>
        <xdr:grpSpPr>
          <a:xfrm>
            <a:off x="2647950" y="1323975"/>
            <a:ext cx="2161950" cy="2381249"/>
            <a:chOff x="2447925" y="1304925"/>
            <a:chExt cx="2161950" cy="2381249"/>
          </a:xfrm>
        </xdr:grpSpPr>
        <xdr:sp macro="" textlink="">
          <xdr:nvSpPr>
            <xdr:cNvPr id="2" name="四角形: 角を丸くする 1">
              <a:hlinkClick xmlns:r="http://schemas.openxmlformats.org/officeDocument/2006/relationships" r:id="rId2" tooltip="3.サラリースケールの設計シートへジャンプ！"/>
              <a:extLst>
                <a:ext uri="{FF2B5EF4-FFF2-40B4-BE49-F238E27FC236}">
                  <a16:creationId xmlns:a16="http://schemas.microsoft.com/office/drawing/2014/main" id="{00000000-0008-0000-0000-000002000000}"/>
                </a:ext>
              </a:extLst>
            </xdr:cNvPr>
            <xdr:cNvSpPr/>
          </xdr:nvSpPr>
          <xdr:spPr>
            <a:xfrm>
              <a:off x="2667003" y="3314702"/>
              <a:ext cx="1923825" cy="360000"/>
            </a:xfrm>
            <a:prstGeom prst="roundRect">
              <a:avLst/>
            </a:prstGeom>
            <a:solidFill>
              <a:srgbClr val="00FFFF">
                <a:alpha val="97000"/>
              </a:srgb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tIns="72000" rtlCol="0" anchor="t"/>
            <a:lstStyle/>
            <a:p>
              <a:pPr algn="l"/>
              <a:r>
                <a:rPr kumimoji="1" lang="ja-JP" altLang="en-US" sz="1200" b="1" cap="none" spc="0">
                  <a:ln w="0"/>
                  <a:solidFill>
                    <a:schemeClr val="tx1"/>
                  </a:solidFill>
                  <a:effectLst>
                    <a:outerShdw blurRad="38100" dist="25400" dir="5400000" algn="ctr" rotWithShape="0">
                      <a:srgbClr val="6E747A">
                        <a:alpha val="43000"/>
                      </a:srgbClr>
                    </a:outerShdw>
                  </a:effectLst>
                </a:rPr>
                <a:t>３．サラリースケール</a:t>
              </a:r>
              <a:endParaRPr kumimoji="1" lang="ja-JP" altLang="en-US" sz="1200" b="1">
                <a:solidFill>
                  <a:schemeClr val="tx1"/>
                </a:solidFill>
              </a:endParaRPr>
            </a:p>
          </xdr:txBody>
        </xdr:sp>
        <xdr:sp macro="" textlink="">
          <xdr:nvSpPr>
            <xdr:cNvPr id="3" name="四角形: 角を丸くする 2">
              <a:hlinkClick xmlns:r="http://schemas.openxmlformats.org/officeDocument/2006/relationships" r:id="rId3"/>
              <a:extLst>
                <a:ext uri="{FF2B5EF4-FFF2-40B4-BE49-F238E27FC236}">
                  <a16:creationId xmlns:a16="http://schemas.microsoft.com/office/drawing/2014/main" id="{00000000-0008-0000-0000-000003000000}"/>
                </a:ext>
              </a:extLst>
            </xdr:cNvPr>
            <xdr:cNvSpPr/>
          </xdr:nvSpPr>
          <xdr:spPr>
            <a:xfrm>
              <a:off x="2676525" y="2057400"/>
              <a:ext cx="1923825" cy="410400"/>
            </a:xfrm>
            <a:prstGeom prst="roundRect">
              <a:avLst/>
            </a:prstGeom>
            <a:solidFill>
              <a:srgbClr val="00FFFF">
                <a:alpha val="97000"/>
              </a:srgb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tIns="72000" rtlCol="0" anchor="t"/>
            <a:lstStyle/>
            <a:p>
              <a:pPr algn="l"/>
              <a:r>
                <a:rPr kumimoji="1" lang="ja-JP" altLang="en-US" sz="1200" b="1" cap="none" spc="0">
                  <a:ln w="0"/>
                  <a:solidFill>
                    <a:schemeClr val="accent1"/>
                  </a:solidFill>
                  <a:effectLst>
                    <a:outerShdw blurRad="38100" dist="25400" dir="5400000" algn="ctr" rotWithShape="0">
                      <a:srgbClr val="6E747A">
                        <a:alpha val="43000"/>
                      </a:srgbClr>
                    </a:outerShdw>
                  </a:effectLst>
                </a:rPr>
                <a:t>１．制度のフレーム設計</a:t>
              </a:r>
              <a:endParaRPr kumimoji="1" lang="ja-JP" altLang="en-US" sz="1200" b="1"/>
            </a:p>
          </xdr:txBody>
        </xdr:sp>
        <xdr:sp macro="" textlink="">
          <xdr:nvSpPr>
            <xdr:cNvPr id="4" name="四角形: 角を丸くする 3">
              <a:hlinkClick xmlns:r="http://schemas.openxmlformats.org/officeDocument/2006/relationships" r:id="rId4"/>
              <a:extLst>
                <a:ext uri="{FF2B5EF4-FFF2-40B4-BE49-F238E27FC236}">
                  <a16:creationId xmlns:a16="http://schemas.microsoft.com/office/drawing/2014/main" id="{00000000-0008-0000-0000-000004000000}"/>
                </a:ext>
              </a:extLst>
            </xdr:cNvPr>
            <xdr:cNvSpPr/>
          </xdr:nvSpPr>
          <xdr:spPr>
            <a:xfrm>
              <a:off x="2686050" y="2686050"/>
              <a:ext cx="1923825" cy="410400"/>
            </a:xfrm>
            <a:prstGeom prst="roundRect">
              <a:avLst/>
            </a:prstGeom>
            <a:solidFill>
              <a:srgbClr val="00FFFF">
                <a:alpha val="97000"/>
              </a:srgb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tIns="72000" rtlCol="0" anchor="t"/>
            <a:lstStyle/>
            <a:p>
              <a:pPr algn="l"/>
              <a:r>
                <a:rPr kumimoji="1" lang="ja-JP" altLang="en-US" sz="1200" b="1" cap="none" spc="0">
                  <a:ln w="0"/>
                  <a:solidFill>
                    <a:schemeClr val="accent1"/>
                  </a:solidFill>
                  <a:effectLst>
                    <a:outerShdw blurRad="38100" dist="25400" dir="5400000" algn="ctr" rotWithShape="0">
                      <a:srgbClr val="6E747A">
                        <a:alpha val="43000"/>
                      </a:srgbClr>
                    </a:outerShdw>
                  </a:effectLst>
                </a:rPr>
                <a:t>２．モデル職務給の設計</a:t>
              </a:r>
              <a:endParaRPr kumimoji="1" lang="ja-JP" altLang="en-US" sz="1200" b="1"/>
            </a:p>
          </xdr:txBody>
        </xdr:sp>
        <xdr:sp macro="" textlink="">
          <xdr:nvSpPr>
            <xdr:cNvPr id="18" name="四角形: 角を丸くする 17">
              <a:hlinkClick xmlns:r="http://schemas.openxmlformats.org/officeDocument/2006/relationships" r:id="rId5"/>
              <a:extLst>
                <a:ext uri="{FF2B5EF4-FFF2-40B4-BE49-F238E27FC236}">
                  <a16:creationId xmlns:a16="http://schemas.microsoft.com/office/drawing/2014/main" id="{00000000-0008-0000-0000-000012000000}"/>
                </a:ext>
              </a:extLst>
            </xdr:cNvPr>
            <xdr:cNvSpPr/>
          </xdr:nvSpPr>
          <xdr:spPr>
            <a:xfrm>
              <a:off x="2657475" y="1419225"/>
              <a:ext cx="1923825" cy="410400"/>
            </a:xfrm>
            <a:prstGeom prst="roundRect">
              <a:avLst/>
            </a:prstGeom>
            <a:solidFill>
              <a:srgbClr val="00FFFF">
                <a:alpha val="97000"/>
              </a:srgb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tIns="72000" rtlCol="0" anchor="t"/>
            <a:lstStyle/>
            <a:p>
              <a:pPr algn="l"/>
              <a:r>
                <a:rPr kumimoji="1" lang="ja-JP" altLang="en-US" sz="1200" b="1" cap="none" spc="0">
                  <a:ln w="0"/>
                  <a:solidFill>
                    <a:schemeClr val="accent1"/>
                  </a:solidFill>
                  <a:effectLst>
                    <a:outerShdw blurRad="38100" dist="25400" dir="5400000" algn="ctr" rotWithShape="0">
                      <a:srgbClr val="6E747A">
                        <a:alpha val="43000"/>
                      </a:srgbClr>
                    </a:outerShdw>
                  </a:effectLst>
                </a:rPr>
                <a:t>００．賃金表設計 説明</a:t>
              </a:r>
              <a:endParaRPr kumimoji="1" lang="en-US" altLang="ja-JP" sz="1200" b="1" cap="none" spc="0">
                <a:ln w="0"/>
                <a:solidFill>
                  <a:schemeClr val="accent1"/>
                </a:solidFill>
                <a:effectLst>
                  <a:outerShdw blurRad="38100" dist="25400" dir="5400000" algn="ctr" rotWithShape="0">
                    <a:srgbClr val="6E747A">
                      <a:alpha val="43000"/>
                    </a:srgbClr>
                  </a:outerShdw>
                </a:effectLst>
              </a:endParaRPr>
            </a:p>
          </xdr:txBody>
        </xdr:sp>
        <xdr:sp macro="" textlink="">
          <xdr:nvSpPr>
            <xdr:cNvPr id="23" name="四角形: 角を丸くする 22">
              <a:hlinkClick xmlns:r="http://schemas.openxmlformats.org/officeDocument/2006/relationships" r:id="rId3" tooltip="1.制度のフレーム設計シートへジャンプ！"/>
              <a:extLst>
                <a:ext uri="{FF2B5EF4-FFF2-40B4-BE49-F238E27FC236}">
                  <a16:creationId xmlns:a16="http://schemas.microsoft.com/office/drawing/2014/main" id="{00000000-0008-0000-0000-000017000000}"/>
                </a:ext>
              </a:extLst>
            </xdr:cNvPr>
            <xdr:cNvSpPr/>
          </xdr:nvSpPr>
          <xdr:spPr>
            <a:xfrm>
              <a:off x="2657475" y="2085975"/>
              <a:ext cx="1923825" cy="410400"/>
            </a:xfrm>
            <a:prstGeom prst="roundRect">
              <a:avLst/>
            </a:prstGeom>
            <a:solidFill>
              <a:srgbClr val="00FFFF">
                <a:alpha val="97000"/>
              </a:srgb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tIns="72000" rtlCol="0" anchor="t"/>
            <a:lstStyle/>
            <a:p>
              <a:pPr algn="l"/>
              <a:r>
                <a:rPr kumimoji="1" lang="ja-JP" altLang="en-US" sz="1200" b="1" cap="none" spc="0">
                  <a:ln w="0"/>
                  <a:solidFill>
                    <a:schemeClr val="tx1"/>
                  </a:solidFill>
                  <a:effectLst>
                    <a:outerShdw blurRad="38100" dist="25400" dir="5400000" algn="ctr" rotWithShape="0">
                      <a:srgbClr val="6E747A">
                        <a:alpha val="43000"/>
                      </a:srgbClr>
                    </a:outerShdw>
                  </a:effectLst>
                </a:rPr>
                <a:t>１．制度のフレーム設計</a:t>
              </a:r>
              <a:endParaRPr kumimoji="1" lang="ja-JP" altLang="en-US" sz="1200" b="1">
                <a:solidFill>
                  <a:schemeClr val="tx1"/>
                </a:solidFill>
              </a:endParaRPr>
            </a:p>
          </xdr:txBody>
        </xdr:sp>
        <xdr:sp macro="" textlink="">
          <xdr:nvSpPr>
            <xdr:cNvPr id="25" name="四角形: 角を丸くする 24">
              <a:hlinkClick xmlns:r="http://schemas.openxmlformats.org/officeDocument/2006/relationships" r:id="rId4" tooltip="2.モデル職務給の設計シートへジャンプ！"/>
              <a:extLst>
                <a:ext uri="{FF2B5EF4-FFF2-40B4-BE49-F238E27FC236}">
                  <a16:creationId xmlns:a16="http://schemas.microsoft.com/office/drawing/2014/main" id="{00000000-0008-0000-0000-000019000000}"/>
                </a:ext>
              </a:extLst>
            </xdr:cNvPr>
            <xdr:cNvSpPr/>
          </xdr:nvSpPr>
          <xdr:spPr>
            <a:xfrm>
              <a:off x="2686050" y="2686050"/>
              <a:ext cx="1923825" cy="410400"/>
            </a:xfrm>
            <a:prstGeom prst="roundRect">
              <a:avLst/>
            </a:prstGeom>
            <a:solidFill>
              <a:srgbClr val="00FFFF">
                <a:alpha val="97000"/>
              </a:srgb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tIns="72000" rtlCol="0" anchor="t"/>
            <a:lstStyle/>
            <a:p>
              <a:pPr algn="l"/>
              <a:r>
                <a:rPr kumimoji="1" lang="ja-JP" altLang="en-US" sz="1200" b="1" cap="none" spc="0">
                  <a:ln w="0"/>
                  <a:solidFill>
                    <a:schemeClr val="tx1"/>
                  </a:solidFill>
                  <a:effectLst>
                    <a:outerShdw blurRad="38100" dist="25400" dir="5400000" algn="ctr" rotWithShape="0">
                      <a:srgbClr val="6E747A">
                        <a:alpha val="43000"/>
                      </a:srgbClr>
                    </a:outerShdw>
                  </a:effectLst>
                </a:rPr>
                <a:t>２．モデル職務給の設計</a:t>
              </a:r>
              <a:endParaRPr kumimoji="1" lang="ja-JP" altLang="en-US" sz="1200" b="1">
                <a:solidFill>
                  <a:schemeClr val="tx1"/>
                </a:solidFill>
              </a:endParaRPr>
            </a:p>
          </xdr:txBody>
        </xdr:sp>
        <xdr:sp macro="" textlink="">
          <xdr:nvSpPr>
            <xdr:cNvPr id="26" name="四角形: 角を丸くする 25">
              <a:hlinkClick xmlns:r="http://schemas.openxmlformats.org/officeDocument/2006/relationships" r:id="rId5" tooltip="0.職務給表の設計説明シートへジャンプ！"/>
              <a:extLst>
                <a:ext uri="{FF2B5EF4-FFF2-40B4-BE49-F238E27FC236}">
                  <a16:creationId xmlns:a16="http://schemas.microsoft.com/office/drawing/2014/main" id="{00000000-0008-0000-0000-00001A000000}"/>
                </a:ext>
              </a:extLst>
            </xdr:cNvPr>
            <xdr:cNvSpPr/>
          </xdr:nvSpPr>
          <xdr:spPr>
            <a:xfrm>
              <a:off x="2657475" y="1419225"/>
              <a:ext cx="1923825" cy="410400"/>
            </a:xfrm>
            <a:prstGeom prst="roundRect">
              <a:avLst/>
            </a:prstGeom>
            <a:solidFill>
              <a:srgbClr val="00FFFF">
                <a:alpha val="97000"/>
              </a:srgb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tIns="72000" rtlCol="0" anchor="t"/>
            <a:lstStyle/>
            <a:p>
              <a:pPr algn="l"/>
              <a:r>
                <a:rPr kumimoji="1" lang="ja-JP" altLang="en-US" sz="1200" b="1" cap="none" spc="0">
                  <a:ln w="0"/>
                  <a:solidFill>
                    <a:schemeClr val="tx1"/>
                  </a:solidFill>
                  <a:effectLst>
                    <a:outerShdw blurRad="38100" dist="25400" dir="5400000" algn="ctr" rotWithShape="0">
                      <a:srgbClr val="6E747A">
                        <a:alpha val="43000"/>
                      </a:srgbClr>
                    </a:outerShdw>
                  </a:effectLst>
                </a:rPr>
                <a:t>０．職務給表設計 説明</a:t>
              </a:r>
              <a:endParaRPr kumimoji="1" lang="en-US" altLang="ja-JP" sz="1200" b="1" cap="none" spc="0">
                <a:ln w="0"/>
                <a:solidFill>
                  <a:schemeClr val="tx1"/>
                </a:solidFill>
                <a:effectLst>
                  <a:outerShdw blurRad="38100" dist="25400" dir="5400000" algn="ctr" rotWithShape="0">
                    <a:srgbClr val="6E747A">
                      <a:alpha val="43000"/>
                    </a:srgbClr>
                  </a:outerShdw>
                </a:effectLst>
              </a:endParaRPr>
            </a:p>
          </xdr:txBody>
        </xdr:sp>
        <xdr:grpSp>
          <xdr:nvGrpSpPr>
            <xdr:cNvPr id="55" name="グループ化 54">
              <a:extLst>
                <a:ext uri="{FF2B5EF4-FFF2-40B4-BE49-F238E27FC236}">
                  <a16:creationId xmlns:a16="http://schemas.microsoft.com/office/drawing/2014/main" id="{00000000-0008-0000-0000-000037000000}"/>
                </a:ext>
              </a:extLst>
            </xdr:cNvPr>
            <xdr:cNvGrpSpPr/>
          </xdr:nvGrpSpPr>
          <xdr:grpSpPr>
            <a:xfrm>
              <a:off x="2447925" y="1304925"/>
              <a:ext cx="219075" cy="2381249"/>
              <a:chOff x="9315450" y="1133475"/>
              <a:chExt cx="219075" cy="2381249"/>
            </a:xfrm>
          </xdr:grpSpPr>
          <xdr:sp macro="" textlink="">
            <xdr:nvSpPr>
              <xdr:cNvPr id="39" name="矢印: 折線 38">
                <a:extLst>
                  <a:ext uri="{FF2B5EF4-FFF2-40B4-BE49-F238E27FC236}">
                    <a16:creationId xmlns:a16="http://schemas.microsoft.com/office/drawing/2014/main" id="{00000000-0008-0000-0000-000027000000}"/>
                  </a:ext>
                </a:extLst>
              </xdr:cNvPr>
              <xdr:cNvSpPr/>
            </xdr:nvSpPr>
            <xdr:spPr>
              <a:xfrm rot="16200000" flipH="1">
                <a:off x="8224839" y="2224086"/>
                <a:ext cx="2381249" cy="200028"/>
              </a:xfrm>
              <a:prstGeom prst="ben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40" name="正方形/長方形 39">
                <a:extLst>
                  <a:ext uri="{FF2B5EF4-FFF2-40B4-BE49-F238E27FC236}">
                    <a16:creationId xmlns:a16="http://schemas.microsoft.com/office/drawing/2014/main" id="{00000000-0008-0000-0000-000028000000}"/>
                  </a:ext>
                </a:extLst>
              </xdr:cNvPr>
              <xdr:cNvSpPr/>
            </xdr:nvSpPr>
            <xdr:spPr>
              <a:xfrm>
                <a:off x="9391650" y="1419226"/>
                <a:ext cx="114300" cy="571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1" name="正方形/長方形 40">
                <a:extLst>
                  <a:ext uri="{FF2B5EF4-FFF2-40B4-BE49-F238E27FC236}">
                    <a16:creationId xmlns:a16="http://schemas.microsoft.com/office/drawing/2014/main" id="{00000000-0008-0000-0000-000029000000}"/>
                  </a:ext>
                </a:extLst>
              </xdr:cNvPr>
              <xdr:cNvSpPr/>
            </xdr:nvSpPr>
            <xdr:spPr>
              <a:xfrm>
                <a:off x="9401175" y="2095501"/>
                <a:ext cx="114300" cy="571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2" name="正方形/長方形 41">
                <a:extLst>
                  <a:ext uri="{FF2B5EF4-FFF2-40B4-BE49-F238E27FC236}">
                    <a16:creationId xmlns:a16="http://schemas.microsoft.com/office/drawing/2014/main" id="{00000000-0008-0000-0000-00002A000000}"/>
                  </a:ext>
                </a:extLst>
              </xdr:cNvPr>
              <xdr:cNvSpPr/>
            </xdr:nvSpPr>
            <xdr:spPr>
              <a:xfrm>
                <a:off x="9420225" y="2695576"/>
                <a:ext cx="114300" cy="571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3" name="正方形/長方形 42">
                <a:extLst>
                  <a:ext uri="{FF2B5EF4-FFF2-40B4-BE49-F238E27FC236}">
                    <a16:creationId xmlns:a16="http://schemas.microsoft.com/office/drawing/2014/main" id="{00000000-0008-0000-0000-00002B000000}"/>
                  </a:ext>
                </a:extLst>
              </xdr:cNvPr>
              <xdr:cNvSpPr/>
            </xdr:nvSpPr>
            <xdr:spPr>
              <a:xfrm>
                <a:off x="9410700" y="3286125"/>
                <a:ext cx="114300" cy="571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grpSp>
      <xdr:grpSp>
        <xdr:nvGrpSpPr>
          <xdr:cNvPr id="21" name="グループ化 20">
            <a:extLst>
              <a:ext uri="{FF2B5EF4-FFF2-40B4-BE49-F238E27FC236}">
                <a16:creationId xmlns:a16="http://schemas.microsoft.com/office/drawing/2014/main" id="{E95A1EF8-11E7-43BE-A9BC-DBB74DD72FA6}"/>
              </a:ext>
            </a:extLst>
          </xdr:cNvPr>
          <xdr:cNvGrpSpPr/>
        </xdr:nvGrpSpPr>
        <xdr:grpSpPr>
          <a:xfrm>
            <a:off x="5191125" y="1323975"/>
            <a:ext cx="2142900" cy="2391600"/>
            <a:chOff x="4752975" y="1323975"/>
            <a:chExt cx="2142900" cy="2391600"/>
          </a:xfrm>
        </xdr:grpSpPr>
        <xdr:sp macro="" textlink="">
          <xdr:nvSpPr>
            <xdr:cNvPr id="8" name="四角形: 角を丸くする 7">
              <a:hlinkClick xmlns:r="http://schemas.openxmlformats.org/officeDocument/2006/relationships" r:id="rId6" tooltip="4.職務給賃金表のシートへジャンプ！"/>
              <a:extLst>
                <a:ext uri="{FF2B5EF4-FFF2-40B4-BE49-F238E27FC236}">
                  <a16:creationId xmlns:a16="http://schemas.microsoft.com/office/drawing/2014/main" id="{00000000-0008-0000-0000-000008000000}"/>
                </a:ext>
              </a:extLst>
            </xdr:cNvPr>
            <xdr:cNvSpPr/>
          </xdr:nvSpPr>
          <xdr:spPr>
            <a:xfrm>
              <a:off x="4953000" y="1428750"/>
              <a:ext cx="1923825" cy="410400"/>
            </a:xfrm>
            <a:prstGeom prst="roundRect">
              <a:avLst/>
            </a:prstGeom>
            <a:solidFill>
              <a:srgbClr val="00FFFF">
                <a:alpha val="97000"/>
              </a:srgb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tIns="72000" rtlCol="0" anchor="t"/>
            <a:lstStyle/>
            <a:p>
              <a:pPr algn="l"/>
              <a:r>
                <a:rPr kumimoji="1" lang="ja-JP" altLang="en-US" sz="1200" b="1" cap="none" spc="0">
                  <a:ln w="0"/>
                  <a:solidFill>
                    <a:schemeClr val="tx1"/>
                  </a:solidFill>
                  <a:effectLst>
                    <a:outerShdw blurRad="38100" dist="25400" dir="5400000" algn="ctr" rotWithShape="0">
                      <a:srgbClr val="6E747A">
                        <a:alpha val="43000"/>
                      </a:srgbClr>
                    </a:outerShdw>
                  </a:effectLst>
                </a:rPr>
                <a:t>４．職務給賃金表</a:t>
              </a:r>
              <a:endParaRPr kumimoji="1" lang="ja-JP" altLang="en-US" sz="1200" b="1">
                <a:solidFill>
                  <a:schemeClr val="tx1"/>
                </a:solidFill>
              </a:endParaRPr>
            </a:p>
          </xdr:txBody>
        </xdr:sp>
        <xdr:sp macro="" textlink="">
          <xdr:nvSpPr>
            <xdr:cNvPr id="9" name="四角形: 角を丸くする 8">
              <a:hlinkClick xmlns:r="http://schemas.openxmlformats.org/officeDocument/2006/relationships" r:id="rId7" tooltip="5.グラフデータのシートへジャンプ！"/>
              <a:extLst>
                <a:ext uri="{FF2B5EF4-FFF2-40B4-BE49-F238E27FC236}">
                  <a16:creationId xmlns:a16="http://schemas.microsoft.com/office/drawing/2014/main" id="{00000000-0008-0000-0000-000009000000}"/>
                </a:ext>
              </a:extLst>
            </xdr:cNvPr>
            <xdr:cNvSpPr/>
          </xdr:nvSpPr>
          <xdr:spPr>
            <a:xfrm>
              <a:off x="4953000" y="2105025"/>
              <a:ext cx="1923825" cy="410400"/>
            </a:xfrm>
            <a:prstGeom prst="roundRect">
              <a:avLst/>
            </a:prstGeom>
            <a:solidFill>
              <a:srgbClr val="00FFFF">
                <a:alpha val="97000"/>
              </a:srgb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tIns="72000" rtlCol="0" anchor="t"/>
            <a:lstStyle/>
            <a:p>
              <a:pPr algn="l"/>
              <a:r>
                <a:rPr kumimoji="1" lang="ja-JP" altLang="en-US" sz="1200" b="1" cap="none" spc="0">
                  <a:ln w="0"/>
                  <a:solidFill>
                    <a:schemeClr val="tx1"/>
                  </a:solidFill>
                  <a:effectLst>
                    <a:outerShdw blurRad="38100" dist="25400" dir="5400000" algn="ctr" rotWithShape="0">
                      <a:srgbClr val="6E747A">
                        <a:alpha val="43000"/>
                      </a:srgbClr>
                    </a:outerShdw>
                  </a:effectLst>
                </a:rPr>
                <a:t>５．グラフデータ</a:t>
              </a:r>
              <a:endParaRPr kumimoji="1" lang="ja-JP" altLang="en-US" sz="1200" b="1">
                <a:solidFill>
                  <a:schemeClr val="tx1"/>
                </a:solidFill>
              </a:endParaRPr>
            </a:p>
          </xdr:txBody>
        </xdr:sp>
        <xdr:sp macro="" textlink="">
          <xdr:nvSpPr>
            <xdr:cNvPr id="12" name="四角形: 角を丸くする 11">
              <a:extLst>
                <a:ext uri="{FF2B5EF4-FFF2-40B4-BE49-F238E27FC236}">
                  <a16:creationId xmlns:a16="http://schemas.microsoft.com/office/drawing/2014/main" id="{00000000-0008-0000-0000-00000C000000}"/>
                </a:ext>
              </a:extLst>
            </xdr:cNvPr>
            <xdr:cNvSpPr/>
          </xdr:nvSpPr>
          <xdr:spPr>
            <a:xfrm>
              <a:off x="4972050" y="2724150"/>
              <a:ext cx="1923825" cy="410400"/>
            </a:xfrm>
            <a:prstGeom prst="roundRect">
              <a:avLst/>
            </a:prstGeom>
            <a:solidFill>
              <a:srgbClr val="00FFFF">
                <a:alpha val="97000"/>
              </a:srgb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tIns="72000" rtlCol="0" anchor="t"/>
            <a:lstStyle/>
            <a:p>
              <a:pPr algn="l"/>
              <a:r>
                <a:rPr kumimoji="1" lang="ja-JP" altLang="en-US" sz="1200" b="1" cap="none" spc="0">
                  <a:ln w="0"/>
                  <a:solidFill>
                    <a:schemeClr val="tx1"/>
                  </a:solidFill>
                  <a:effectLst>
                    <a:outerShdw blurRad="38100" dist="25400" dir="5400000" algn="ctr" rotWithShape="0">
                      <a:srgbClr val="6E747A">
                        <a:alpha val="43000"/>
                      </a:srgbClr>
                    </a:outerShdw>
                  </a:effectLst>
                </a:rPr>
                <a:t>６．グレード別基本給ｸﾞﾗﾌ</a:t>
              </a:r>
              <a:endParaRPr kumimoji="1" lang="ja-JP" altLang="en-US" sz="1200" b="1">
                <a:solidFill>
                  <a:schemeClr val="tx1"/>
                </a:solidFill>
              </a:endParaRPr>
            </a:p>
          </xdr:txBody>
        </xdr:sp>
        <xdr:sp macro="" textlink="">
          <xdr:nvSpPr>
            <xdr:cNvPr id="13" name="四角形: 角を丸くする 12">
              <a:hlinkClick xmlns:r="http://schemas.openxmlformats.org/officeDocument/2006/relationships" r:id="rId8" tooltip="7.標準生計費データのシートへジャンプ！"/>
              <a:extLst>
                <a:ext uri="{FF2B5EF4-FFF2-40B4-BE49-F238E27FC236}">
                  <a16:creationId xmlns:a16="http://schemas.microsoft.com/office/drawing/2014/main" id="{00000000-0008-0000-0000-00000D000000}"/>
                </a:ext>
              </a:extLst>
            </xdr:cNvPr>
            <xdr:cNvSpPr/>
          </xdr:nvSpPr>
          <xdr:spPr>
            <a:xfrm>
              <a:off x="4953000" y="3305175"/>
              <a:ext cx="1923825" cy="410400"/>
            </a:xfrm>
            <a:prstGeom prst="roundRect">
              <a:avLst/>
            </a:prstGeom>
            <a:solidFill>
              <a:srgbClr val="00FFFF">
                <a:alpha val="97000"/>
              </a:srgb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tIns="72000" rtlCol="0" anchor="t"/>
            <a:lstStyle/>
            <a:p>
              <a:pPr algn="l"/>
              <a:r>
                <a:rPr kumimoji="1" lang="ja-JP" altLang="en-US" sz="1100" b="1" cap="none" spc="0">
                  <a:ln w="0"/>
                  <a:solidFill>
                    <a:schemeClr val="tx1"/>
                  </a:solidFill>
                  <a:effectLst>
                    <a:outerShdw blurRad="38100" dist="25400" dir="5400000" algn="ctr" rotWithShape="0">
                      <a:srgbClr val="6E747A">
                        <a:alpha val="43000"/>
                      </a:srgbClr>
                    </a:outerShdw>
                  </a:effectLst>
                </a:rPr>
                <a:t>７．標準生計費データ</a:t>
              </a:r>
              <a:endParaRPr kumimoji="1" lang="ja-JP" altLang="en-US" sz="1100" b="1">
                <a:solidFill>
                  <a:schemeClr val="tx1"/>
                </a:solidFill>
              </a:endParaRPr>
            </a:p>
          </xdr:txBody>
        </xdr:sp>
        <xdr:grpSp>
          <xdr:nvGrpSpPr>
            <xdr:cNvPr id="56" name="グループ化 55">
              <a:extLst>
                <a:ext uri="{FF2B5EF4-FFF2-40B4-BE49-F238E27FC236}">
                  <a16:creationId xmlns:a16="http://schemas.microsoft.com/office/drawing/2014/main" id="{D2668524-D7E2-4B9D-8AEC-F64E7A250F70}"/>
                </a:ext>
              </a:extLst>
            </xdr:cNvPr>
            <xdr:cNvGrpSpPr/>
          </xdr:nvGrpSpPr>
          <xdr:grpSpPr>
            <a:xfrm>
              <a:off x="4752975" y="1323975"/>
              <a:ext cx="219075" cy="2381249"/>
              <a:chOff x="9315450" y="1133475"/>
              <a:chExt cx="219075" cy="2381249"/>
            </a:xfrm>
          </xdr:grpSpPr>
          <xdr:sp macro="" textlink="">
            <xdr:nvSpPr>
              <xdr:cNvPr id="57" name="矢印: 折線 56">
                <a:extLst>
                  <a:ext uri="{FF2B5EF4-FFF2-40B4-BE49-F238E27FC236}">
                    <a16:creationId xmlns:a16="http://schemas.microsoft.com/office/drawing/2014/main" id="{93770D93-AE58-45FC-A65D-E3D03263CEE6}"/>
                  </a:ext>
                </a:extLst>
              </xdr:cNvPr>
              <xdr:cNvSpPr/>
            </xdr:nvSpPr>
            <xdr:spPr>
              <a:xfrm rot="16200000" flipH="1">
                <a:off x="8224839" y="2224086"/>
                <a:ext cx="2381249" cy="200028"/>
              </a:xfrm>
              <a:prstGeom prst="ben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58" name="正方形/長方形 57">
                <a:extLst>
                  <a:ext uri="{FF2B5EF4-FFF2-40B4-BE49-F238E27FC236}">
                    <a16:creationId xmlns:a16="http://schemas.microsoft.com/office/drawing/2014/main" id="{EE5E8FBF-DAFA-4D57-8061-C089D5A474AB}"/>
                  </a:ext>
                </a:extLst>
              </xdr:cNvPr>
              <xdr:cNvSpPr/>
            </xdr:nvSpPr>
            <xdr:spPr>
              <a:xfrm>
                <a:off x="9391650" y="1419226"/>
                <a:ext cx="114300" cy="571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59" name="正方形/長方形 58">
                <a:extLst>
                  <a:ext uri="{FF2B5EF4-FFF2-40B4-BE49-F238E27FC236}">
                    <a16:creationId xmlns:a16="http://schemas.microsoft.com/office/drawing/2014/main" id="{F8F07D16-5926-4032-A6B8-5F9272676B71}"/>
                  </a:ext>
                </a:extLst>
              </xdr:cNvPr>
              <xdr:cNvSpPr/>
            </xdr:nvSpPr>
            <xdr:spPr>
              <a:xfrm>
                <a:off x="9401175" y="2095501"/>
                <a:ext cx="114300" cy="571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60" name="正方形/長方形 59">
                <a:extLst>
                  <a:ext uri="{FF2B5EF4-FFF2-40B4-BE49-F238E27FC236}">
                    <a16:creationId xmlns:a16="http://schemas.microsoft.com/office/drawing/2014/main" id="{1B59B61F-0587-4174-9BB1-6E85075C3EEA}"/>
                  </a:ext>
                </a:extLst>
              </xdr:cNvPr>
              <xdr:cNvSpPr/>
            </xdr:nvSpPr>
            <xdr:spPr>
              <a:xfrm>
                <a:off x="9420225" y="2695576"/>
                <a:ext cx="114300" cy="571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61" name="正方形/長方形 60">
                <a:extLst>
                  <a:ext uri="{FF2B5EF4-FFF2-40B4-BE49-F238E27FC236}">
                    <a16:creationId xmlns:a16="http://schemas.microsoft.com/office/drawing/2014/main" id="{BC5995CD-B796-46E2-AA9A-45EE891FB81C}"/>
                  </a:ext>
                </a:extLst>
              </xdr:cNvPr>
              <xdr:cNvSpPr/>
            </xdr:nvSpPr>
            <xdr:spPr>
              <a:xfrm>
                <a:off x="9410700" y="3286125"/>
                <a:ext cx="114300" cy="571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grpSp>
    </xdr:grpSp>
    <xdr:clientData/>
  </xdr:twoCellAnchor>
</xdr:wsDr>
</file>

<file path=xl/drawings/drawing10.xml><?xml version="1.0" encoding="utf-8"?>
<c:userShapes xmlns:c="http://schemas.openxmlformats.org/drawingml/2006/chart">
  <cdr:relSizeAnchor xmlns:cdr="http://schemas.openxmlformats.org/drawingml/2006/chartDrawing">
    <cdr:from>
      <cdr:x>0.18306</cdr:x>
      <cdr:y>0.1046</cdr:y>
    </cdr:from>
    <cdr:to>
      <cdr:x>0.50956</cdr:x>
      <cdr:y>0.16391</cdr:y>
    </cdr:to>
    <cdr:sp macro="" textlink="">
      <cdr:nvSpPr>
        <cdr:cNvPr id="2" name="テキスト ボックス 1">
          <a:extLst xmlns:a="http://schemas.openxmlformats.org/drawingml/2006/main">
            <a:ext uri="{FF2B5EF4-FFF2-40B4-BE49-F238E27FC236}">
              <a16:creationId xmlns:a16="http://schemas.microsoft.com/office/drawing/2014/main" id="{0CCC65C4-66E2-4D9A-AAC1-5E7250F93314}"/>
            </a:ext>
          </a:extLst>
        </cdr:cNvPr>
        <cdr:cNvSpPr txBox="1"/>
      </cdr:nvSpPr>
      <cdr:spPr>
        <a:xfrm xmlns:a="http://schemas.openxmlformats.org/drawingml/2006/main">
          <a:off x="1701834" y="634978"/>
          <a:ext cx="3035275" cy="360048"/>
        </a:xfrm>
        <a:prstGeom xmlns:a="http://schemas.openxmlformats.org/drawingml/2006/main" prst="rect">
          <a:avLst/>
        </a:prstGeom>
        <a:solidFill xmlns:a="http://schemas.openxmlformats.org/drawingml/2006/main">
          <a:schemeClr val="accent1">
            <a:lumMod val="20000"/>
            <a:lumOff val="80000"/>
          </a:schemeClr>
        </a:solidFill>
        <a:ln xmlns:a="http://schemas.openxmlformats.org/drawingml/2006/main">
          <a:solidFill>
            <a:schemeClr val="tx2">
              <a:lumMod val="60000"/>
              <a:lumOff val="40000"/>
            </a:schemeClr>
          </a:solidFill>
        </a:ln>
      </cdr:spPr>
      <cdr:txBody>
        <a:bodyPr xmlns:a="http://schemas.openxmlformats.org/drawingml/2006/main" wrap="square" tIns="72000"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ja-JP" altLang="en-US" sz="1200">
              <a:solidFill>
                <a:srgbClr val="0000CC"/>
              </a:solidFill>
            </a:rPr>
            <a:t>職務資格グレード別モデル基本給カーブ</a:t>
          </a:r>
        </a:p>
      </cdr:txBody>
    </cdr:sp>
  </cdr:relSizeAnchor>
  <cdr:relSizeAnchor xmlns:cdr="http://schemas.openxmlformats.org/drawingml/2006/chartDrawing">
    <cdr:from>
      <cdr:x>0.08333</cdr:x>
      <cdr:y>0.03138</cdr:y>
    </cdr:from>
    <cdr:to>
      <cdr:x>0.25411</cdr:x>
      <cdr:y>0.07839</cdr:y>
    </cdr:to>
    <cdr:sp macro="" textlink="">
      <cdr:nvSpPr>
        <cdr:cNvPr id="5" name="矢印: 五方向 4">
          <a:hlinkClick xmlns:a="http://schemas.openxmlformats.org/drawingml/2006/main" xmlns:r="http://schemas.openxmlformats.org/officeDocument/2006/relationships" r:id="rId1" tooltip="メインメニューに戻る！"/>
          <a:extLst xmlns:a="http://schemas.openxmlformats.org/drawingml/2006/main">
            <a:ext uri="{FF2B5EF4-FFF2-40B4-BE49-F238E27FC236}">
              <a16:creationId xmlns:a16="http://schemas.microsoft.com/office/drawing/2014/main" id="{00000000-0008-0000-0100-000002000000}"/>
            </a:ext>
          </a:extLst>
        </cdr:cNvPr>
        <cdr:cNvSpPr/>
      </cdr:nvSpPr>
      <cdr:spPr>
        <a:xfrm xmlns:a="http://schemas.openxmlformats.org/drawingml/2006/main" flipH="1">
          <a:off x="774700" y="190500"/>
          <a:ext cx="1587600" cy="285404"/>
        </a:xfrm>
        <a:prstGeom xmlns:a="http://schemas.openxmlformats.org/drawingml/2006/main" prst="homePlate">
          <a:avLst/>
        </a:prstGeom>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tlCol="0" anchor="t"/>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r>
            <a:rPr kumimoji="1" lang="ja-JP" altLang="en-US" sz="1200" b="1" cap="none" spc="0">
              <a:ln w="0"/>
              <a:solidFill>
                <a:schemeClr val="bg1"/>
              </a:solidFill>
              <a:effectLst>
                <a:outerShdw blurRad="38100" dist="19050" dir="2700000" algn="tl" rotWithShape="0">
                  <a:schemeClr val="dk1">
                    <a:alpha val="40000"/>
                  </a:schemeClr>
                </a:outerShdw>
              </a:effectLst>
            </a:rPr>
            <a:t>メニュー一覧に戻る</a:t>
          </a:r>
        </a:p>
      </cdr:txBody>
    </cdr:sp>
  </cdr:relSizeAnchor>
</c:userShapes>
</file>

<file path=xl/drawings/drawing11.xml><?xml version="1.0" encoding="utf-8"?>
<xdr:wsDr xmlns:xdr="http://schemas.openxmlformats.org/drawingml/2006/spreadsheetDrawing" xmlns:a="http://schemas.openxmlformats.org/drawingml/2006/main">
  <xdr:twoCellAnchor>
    <xdr:from>
      <xdr:col>1</xdr:col>
      <xdr:colOff>19050</xdr:colOff>
      <xdr:row>0</xdr:row>
      <xdr:rowOff>38100</xdr:rowOff>
    </xdr:from>
    <xdr:to>
      <xdr:col>2</xdr:col>
      <xdr:colOff>1168500</xdr:colOff>
      <xdr:row>1</xdr:row>
      <xdr:rowOff>152054</xdr:rowOff>
    </xdr:to>
    <xdr:sp macro="" textlink="">
      <xdr:nvSpPr>
        <xdr:cNvPr id="4" name="矢印: 五方向 3">
          <a:hlinkClick xmlns:r="http://schemas.openxmlformats.org/officeDocument/2006/relationships" r:id="rId1" tooltip="メインメニューに戻る！"/>
          <a:extLst>
            <a:ext uri="{FF2B5EF4-FFF2-40B4-BE49-F238E27FC236}">
              <a16:creationId xmlns:a16="http://schemas.microsoft.com/office/drawing/2014/main" id="{3BAF9934-144D-42DD-BBE2-FB82CC2753A2}"/>
            </a:ext>
          </a:extLst>
        </xdr:cNvPr>
        <xdr:cNvSpPr/>
      </xdr:nvSpPr>
      <xdr:spPr>
        <a:xfrm flipH="1">
          <a:off x="219075" y="38100"/>
          <a:ext cx="1587600" cy="285404"/>
        </a:xfrm>
        <a:prstGeom prst="homePlat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cap="none" spc="0">
              <a:ln w="0"/>
              <a:solidFill>
                <a:schemeClr val="bg1"/>
              </a:solidFill>
              <a:effectLst>
                <a:outerShdw blurRad="38100" dist="19050" dir="2700000" algn="tl" rotWithShape="0">
                  <a:schemeClr val="dk1">
                    <a:alpha val="40000"/>
                  </a:schemeClr>
                </a:outerShdw>
              </a:effectLst>
            </a:rPr>
            <a:t>メニュー一覧に戻る</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85725</xdr:colOff>
      <xdr:row>0</xdr:row>
      <xdr:rowOff>114300</xdr:rowOff>
    </xdr:from>
    <xdr:to>
      <xdr:col>4</xdr:col>
      <xdr:colOff>25500</xdr:colOff>
      <xdr:row>2</xdr:row>
      <xdr:rowOff>56804</xdr:rowOff>
    </xdr:to>
    <xdr:sp macro="" textlink="">
      <xdr:nvSpPr>
        <xdr:cNvPr id="2" name="矢印: 五方向 1">
          <a:hlinkClick xmlns:r="http://schemas.openxmlformats.org/officeDocument/2006/relationships" r:id="rId1" tooltip="メインメニューに戻る！"/>
          <a:extLst>
            <a:ext uri="{FF2B5EF4-FFF2-40B4-BE49-F238E27FC236}">
              <a16:creationId xmlns:a16="http://schemas.microsoft.com/office/drawing/2014/main" id="{00000000-0008-0000-0100-000002000000}"/>
            </a:ext>
          </a:extLst>
        </xdr:cNvPr>
        <xdr:cNvSpPr/>
      </xdr:nvSpPr>
      <xdr:spPr>
        <a:xfrm flipH="1">
          <a:off x="371475" y="114300"/>
          <a:ext cx="1587600" cy="285404"/>
        </a:xfrm>
        <a:prstGeom prst="homePlat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cap="none" spc="0">
              <a:ln w="0"/>
              <a:solidFill>
                <a:schemeClr val="bg1"/>
              </a:solidFill>
              <a:effectLst>
                <a:outerShdw blurRad="38100" dist="19050" dir="2700000" algn="tl" rotWithShape="0">
                  <a:schemeClr val="dk1">
                    <a:alpha val="40000"/>
                  </a:schemeClr>
                </a:outerShdw>
              </a:effectLst>
            </a:rPr>
            <a:t>メニュー一覧に戻る</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15</xdr:col>
      <xdr:colOff>59055</xdr:colOff>
      <xdr:row>6</xdr:row>
      <xdr:rowOff>184785</xdr:rowOff>
    </xdr:from>
    <xdr:to>
      <xdr:col>23</xdr:col>
      <xdr:colOff>575310</xdr:colOff>
      <xdr:row>32</xdr:row>
      <xdr:rowOff>175260</xdr:rowOff>
    </xdr:to>
    <xdr:pic>
      <xdr:nvPicPr>
        <xdr:cNvPr id="1109" name="図 124" descr="http://www5.kcn.ne.jp/~y-roumu/clip_image002.png">
          <a:extLst>
            <a:ext uri="{FF2B5EF4-FFF2-40B4-BE49-F238E27FC236}">
              <a16:creationId xmlns:a16="http://schemas.microsoft.com/office/drawing/2014/main" id="{00000000-0008-0000-0200-000055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06615" y="1266825"/>
          <a:ext cx="5454015" cy="48063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47625</xdr:colOff>
      <xdr:row>34</xdr:row>
      <xdr:rowOff>3175</xdr:rowOff>
    </xdr:from>
    <xdr:to>
      <xdr:col>23</xdr:col>
      <xdr:colOff>447675</xdr:colOff>
      <xdr:row>65</xdr:row>
      <xdr:rowOff>22225</xdr:rowOff>
    </xdr:to>
    <xdr:grpSp>
      <xdr:nvGrpSpPr>
        <xdr:cNvPr id="1110" name="グループ化 2">
          <a:extLst>
            <a:ext uri="{FF2B5EF4-FFF2-40B4-BE49-F238E27FC236}">
              <a16:creationId xmlns:a16="http://schemas.microsoft.com/office/drawing/2014/main" id="{00000000-0008-0000-0200-000056040000}"/>
            </a:ext>
          </a:extLst>
        </xdr:cNvPr>
        <xdr:cNvGrpSpPr>
          <a:grpSpLocks/>
        </xdr:cNvGrpSpPr>
      </xdr:nvGrpSpPr>
      <xdr:grpSpPr bwMode="auto">
        <a:xfrm>
          <a:off x="7195185" y="6282055"/>
          <a:ext cx="5337810" cy="5924550"/>
          <a:chOff x="238125" y="371475"/>
          <a:chExt cx="6324600" cy="4181475"/>
        </a:xfrm>
      </xdr:grpSpPr>
      <xdr:grpSp>
        <xdr:nvGrpSpPr>
          <xdr:cNvPr id="1111" name="グループ化 1">
            <a:extLst>
              <a:ext uri="{FF2B5EF4-FFF2-40B4-BE49-F238E27FC236}">
                <a16:creationId xmlns:a16="http://schemas.microsoft.com/office/drawing/2014/main" id="{00000000-0008-0000-0200-000057040000}"/>
              </a:ext>
            </a:extLst>
          </xdr:cNvPr>
          <xdr:cNvGrpSpPr>
            <a:grpSpLocks/>
          </xdr:cNvGrpSpPr>
        </xdr:nvGrpSpPr>
        <xdr:grpSpPr bwMode="auto">
          <a:xfrm>
            <a:off x="238125" y="371475"/>
            <a:ext cx="6324600" cy="4181475"/>
            <a:chOff x="381000" y="352425"/>
            <a:chExt cx="6324600" cy="4181475"/>
          </a:xfrm>
        </xdr:grpSpPr>
        <xdr:sp macro="" textlink="">
          <xdr:nvSpPr>
            <xdr:cNvPr id="10" name="正方形/長方形 9">
              <a:extLst>
                <a:ext uri="{FF2B5EF4-FFF2-40B4-BE49-F238E27FC236}">
                  <a16:creationId xmlns:a16="http://schemas.microsoft.com/office/drawing/2014/main" id="{00000000-0008-0000-0200-00000A000000}"/>
                </a:ext>
              </a:extLst>
            </xdr:cNvPr>
            <xdr:cNvSpPr/>
          </xdr:nvSpPr>
          <xdr:spPr>
            <a:xfrm>
              <a:off x="381000" y="352425"/>
              <a:ext cx="6324600" cy="4181475"/>
            </a:xfrm>
            <a:prstGeom prst="rect">
              <a:avLst/>
            </a:prstGeom>
            <a:ln>
              <a:solidFill>
                <a:schemeClr val="accent5">
                  <a:lumMod val="40000"/>
                  <a:lumOff val="60000"/>
                </a:schemeClr>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grpSp>
          <xdr:nvGrpSpPr>
            <xdr:cNvPr id="1118" name="グループ化 74">
              <a:extLst>
                <a:ext uri="{FF2B5EF4-FFF2-40B4-BE49-F238E27FC236}">
                  <a16:creationId xmlns:a16="http://schemas.microsoft.com/office/drawing/2014/main" id="{00000000-0008-0000-0200-00005E040000}"/>
                </a:ext>
              </a:extLst>
            </xdr:cNvPr>
            <xdr:cNvGrpSpPr>
              <a:grpSpLocks/>
            </xdr:cNvGrpSpPr>
          </xdr:nvGrpSpPr>
          <xdr:grpSpPr bwMode="auto">
            <a:xfrm>
              <a:off x="885825" y="685800"/>
              <a:ext cx="5457825" cy="3533775"/>
              <a:chOff x="1866900" y="1638300"/>
              <a:chExt cx="5457825" cy="3533775"/>
            </a:xfrm>
          </xdr:grpSpPr>
          <xdr:grpSp>
            <xdr:nvGrpSpPr>
              <xdr:cNvPr id="1119" name="グループ化 10">
                <a:extLst>
                  <a:ext uri="{FF2B5EF4-FFF2-40B4-BE49-F238E27FC236}">
                    <a16:creationId xmlns:a16="http://schemas.microsoft.com/office/drawing/2014/main" id="{00000000-0008-0000-0200-00005F040000}"/>
                  </a:ext>
                </a:extLst>
              </xdr:cNvPr>
              <xdr:cNvGrpSpPr>
                <a:grpSpLocks/>
              </xdr:cNvGrpSpPr>
            </xdr:nvGrpSpPr>
            <xdr:grpSpPr bwMode="auto">
              <a:xfrm>
                <a:off x="1866900" y="1638300"/>
                <a:ext cx="5457825" cy="3524250"/>
                <a:chOff x="1838325" y="1619250"/>
                <a:chExt cx="5457825" cy="3524250"/>
              </a:xfrm>
            </xdr:grpSpPr>
            <xdr:cxnSp macro="">
              <xdr:nvCxnSpPr>
                <xdr:cNvPr id="42" name="直線矢印コネクタ 41">
                  <a:extLst>
                    <a:ext uri="{FF2B5EF4-FFF2-40B4-BE49-F238E27FC236}">
                      <a16:creationId xmlns:a16="http://schemas.microsoft.com/office/drawing/2014/main" id="{00000000-0008-0000-0200-00002A000000}"/>
                    </a:ext>
                  </a:extLst>
                </xdr:cNvPr>
                <xdr:cNvCxnSpPr/>
              </xdr:nvCxnSpPr>
              <xdr:spPr>
                <a:xfrm flipV="1">
                  <a:off x="1845199" y="1618493"/>
                  <a:ext cx="51170" cy="3524159"/>
                </a:xfrm>
                <a:prstGeom prst="straightConnector1">
                  <a:avLst/>
                </a:prstGeom>
                <a:ln>
                  <a:tailEnd type="arrow"/>
                </a:ln>
              </xdr:spPr>
              <xdr:style>
                <a:lnRef idx="2">
                  <a:schemeClr val="accent1"/>
                </a:lnRef>
                <a:fillRef idx="0">
                  <a:schemeClr val="accent1"/>
                </a:fillRef>
                <a:effectRef idx="1">
                  <a:schemeClr val="accent1"/>
                </a:effectRef>
                <a:fontRef idx="minor">
                  <a:schemeClr val="tx1"/>
                </a:fontRef>
              </xdr:style>
            </xdr:cxnSp>
            <xdr:cxnSp macro="">
              <xdr:nvCxnSpPr>
                <xdr:cNvPr id="43" name="直線矢印コネクタ 42">
                  <a:extLst>
                    <a:ext uri="{FF2B5EF4-FFF2-40B4-BE49-F238E27FC236}">
                      <a16:creationId xmlns:a16="http://schemas.microsoft.com/office/drawing/2014/main" id="{00000000-0008-0000-0200-00002B000000}"/>
                    </a:ext>
                  </a:extLst>
                </xdr:cNvPr>
                <xdr:cNvCxnSpPr/>
              </xdr:nvCxnSpPr>
              <xdr:spPr>
                <a:xfrm flipV="1">
                  <a:off x="1834965" y="5118894"/>
                  <a:ext cx="5464945" cy="23758"/>
                </a:xfrm>
                <a:prstGeom prst="straightConnector1">
                  <a:avLst/>
                </a:prstGeom>
                <a:ln>
                  <a:tailEnd type="arrow"/>
                </a:ln>
              </xdr:spPr>
              <xdr:style>
                <a:lnRef idx="2">
                  <a:schemeClr val="accent1"/>
                </a:lnRef>
                <a:fillRef idx="0">
                  <a:schemeClr val="accent1"/>
                </a:fillRef>
                <a:effectRef idx="1">
                  <a:schemeClr val="accent1"/>
                </a:effectRef>
                <a:fontRef idx="minor">
                  <a:schemeClr val="tx1"/>
                </a:fontRef>
              </xdr:style>
            </xdr:cxnSp>
          </xdr:grpSp>
          <xdr:grpSp>
            <xdr:nvGrpSpPr>
              <xdr:cNvPr id="1120" name="グループ化 72">
                <a:extLst>
                  <a:ext uri="{FF2B5EF4-FFF2-40B4-BE49-F238E27FC236}">
                    <a16:creationId xmlns:a16="http://schemas.microsoft.com/office/drawing/2014/main" id="{00000000-0008-0000-0200-000060040000}"/>
                  </a:ext>
                </a:extLst>
              </xdr:cNvPr>
              <xdr:cNvGrpSpPr>
                <a:grpSpLocks/>
              </xdr:cNvGrpSpPr>
            </xdr:nvGrpSpPr>
            <xdr:grpSpPr bwMode="auto">
              <a:xfrm>
                <a:off x="1895475" y="2190750"/>
                <a:ext cx="5105400" cy="2981325"/>
                <a:chOff x="1895475" y="2190750"/>
                <a:chExt cx="5105400" cy="2981325"/>
              </a:xfrm>
            </xdr:grpSpPr>
            <xdr:grpSp>
              <xdr:nvGrpSpPr>
                <xdr:cNvPr id="1121" name="グループ化 71">
                  <a:extLst>
                    <a:ext uri="{FF2B5EF4-FFF2-40B4-BE49-F238E27FC236}">
                      <a16:creationId xmlns:a16="http://schemas.microsoft.com/office/drawing/2014/main" id="{00000000-0008-0000-0200-000061040000}"/>
                    </a:ext>
                  </a:extLst>
                </xdr:cNvPr>
                <xdr:cNvGrpSpPr>
                  <a:grpSpLocks/>
                </xdr:cNvGrpSpPr>
              </xdr:nvGrpSpPr>
              <xdr:grpSpPr bwMode="auto">
                <a:xfrm>
                  <a:off x="2362200" y="3781425"/>
                  <a:ext cx="4638675" cy="695325"/>
                  <a:chOff x="2362200" y="3781425"/>
                  <a:chExt cx="4638675" cy="695325"/>
                </a:xfrm>
              </xdr:grpSpPr>
              <xdr:cxnSp macro="">
                <xdr:nvCxnSpPr>
                  <xdr:cNvPr id="39" name="直線コネクタ 38">
                    <a:extLst>
                      <a:ext uri="{FF2B5EF4-FFF2-40B4-BE49-F238E27FC236}">
                        <a16:creationId xmlns:a16="http://schemas.microsoft.com/office/drawing/2014/main" id="{00000000-0008-0000-0200-000027000000}"/>
                      </a:ext>
                    </a:extLst>
                  </xdr:cNvPr>
                  <xdr:cNvCxnSpPr/>
                </xdr:nvCxnSpPr>
                <xdr:spPr bwMode="auto">
                  <a:xfrm flipV="1">
                    <a:off x="2365005" y="4021300"/>
                    <a:ext cx="1473693" cy="443490"/>
                  </a:xfrm>
                  <a:prstGeom prst="line">
                    <a:avLst/>
                  </a:prstGeom>
                </xdr:spPr>
                <xdr:style>
                  <a:lnRef idx="2">
                    <a:schemeClr val="dk1"/>
                  </a:lnRef>
                  <a:fillRef idx="0">
                    <a:schemeClr val="dk1"/>
                  </a:fillRef>
                  <a:effectRef idx="1">
                    <a:schemeClr val="dk1"/>
                  </a:effectRef>
                  <a:fontRef idx="minor">
                    <a:schemeClr val="tx1"/>
                  </a:fontRef>
                </xdr:style>
              </xdr:cxnSp>
              <xdr:cxnSp macro="">
                <xdr:nvCxnSpPr>
                  <xdr:cNvPr id="40" name="直線コネクタ 39">
                    <a:extLst>
                      <a:ext uri="{FF2B5EF4-FFF2-40B4-BE49-F238E27FC236}">
                        <a16:creationId xmlns:a16="http://schemas.microsoft.com/office/drawing/2014/main" id="{00000000-0008-0000-0200-000028000000}"/>
                      </a:ext>
                    </a:extLst>
                  </xdr:cNvPr>
                  <xdr:cNvCxnSpPr/>
                </xdr:nvCxnSpPr>
                <xdr:spPr bwMode="auto">
                  <a:xfrm flipV="1">
                    <a:off x="3838699" y="3783716"/>
                    <a:ext cx="1535097" cy="237584"/>
                  </a:xfrm>
                  <a:prstGeom prst="line">
                    <a:avLst/>
                  </a:prstGeom>
                </xdr:spPr>
                <xdr:style>
                  <a:lnRef idx="2">
                    <a:schemeClr val="dk1"/>
                  </a:lnRef>
                  <a:fillRef idx="0">
                    <a:schemeClr val="dk1"/>
                  </a:fillRef>
                  <a:effectRef idx="1">
                    <a:schemeClr val="dk1"/>
                  </a:effectRef>
                  <a:fontRef idx="minor">
                    <a:schemeClr val="tx1"/>
                  </a:fontRef>
                </xdr:style>
              </xdr:cxnSp>
              <xdr:cxnSp macro="">
                <xdr:nvCxnSpPr>
                  <xdr:cNvPr id="41" name="直線コネクタ 40">
                    <a:extLst>
                      <a:ext uri="{FF2B5EF4-FFF2-40B4-BE49-F238E27FC236}">
                        <a16:creationId xmlns:a16="http://schemas.microsoft.com/office/drawing/2014/main" id="{00000000-0008-0000-0200-000029000000}"/>
                      </a:ext>
                    </a:extLst>
                  </xdr:cNvPr>
                  <xdr:cNvCxnSpPr/>
                </xdr:nvCxnSpPr>
                <xdr:spPr bwMode="auto">
                  <a:xfrm>
                    <a:off x="5384030" y="3783716"/>
                    <a:ext cx="1616969" cy="0"/>
                  </a:xfrm>
                  <a:prstGeom prst="line">
                    <a:avLst/>
                  </a:prstGeom>
                </xdr:spPr>
                <xdr:style>
                  <a:lnRef idx="2">
                    <a:schemeClr val="dk1"/>
                  </a:lnRef>
                  <a:fillRef idx="0">
                    <a:schemeClr val="dk1"/>
                  </a:fillRef>
                  <a:effectRef idx="1">
                    <a:schemeClr val="dk1"/>
                  </a:effectRef>
                  <a:fontRef idx="minor">
                    <a:schemeClr val="tx1"/>
                  </a:fontRef>
                </xdr:style>
              </xdr:cxnSp>
            </xdr:grpSp>
            <xdr:grpSp>
              <xdr:nvGrpSpPr>
                <xdr:cNvPr id="1122" name="グループ化 61">
                  <a:extLst>
                    <a:ext uri="{FF2B5EF4-FFF2-40B4-BE49-F238E27FC236}">
                      <a16:creationId xmlns:a16="http://schemas.microsoft.com/office/drawing/2014/main" id="{00000000-0008-0000-0200-000062040000}"/>
                    </a:ext>
                  </a:extLst>
                </xdr:cNvPr>
                <xdr:cNvGrpSpPr>
                  <a:grpSpLocks/>
                </xdr:cNvGrpSpPr>
              </xdr:nvGrpSpPr>
              <xdr:grpSpPr bwMode="auto">
                <a:xfrm>
                  <a:off x="2352675" y="2190750"/>
                  <a:ext cx="2238375" cy="2286001"/>
                  <a:chOff x="2352675" y="2190750"/>
                  <a:chExt cx="2238375" cy="2286001"/>
                </a:xfrm>
              </xdr:grpSpPr>
              <xdr:cxnSp macro="">
                <xdr:nvCxnSpPr>
                  <xdr:cNvPr id="32" name="直線コネクタ 31">
                    <a:extLst>
                      <a:ext uri="{FF2B5EF4-FFF2-40B4-BE49-F238E27FC236}">
                        <a16:creationId xmlns:a16="http://schemas.microsoft.com/office/drawing/2014/main" id="{00000000-0008-0000-0200-000020000000}"/>
                      </a:ext>
                    </a:extLst>
                  </xdr:cNvPr>
                  <xdr:cNvCxnSpPr/>
                </xdr:nvCxnSpPr>
                <xdr:spPr>
                  <a:xfrm flipV="1">
                    <a:off x="3265595" y="2841301"/>
                    <a:ext cx="726613" cy="483087"/>
                  </a:xfrm>
                  <a:prstGeom prst="line">
                    <a:avLst/>
                  </a:prstGeom>
                </xdr:spPr>
                <xdr:style>
                  <a:lnRef idx="2">
                    <a:schemeClr val="dk1"/>
                  </a:lnRef>
                  <a:fillRef idx="0">
                    <a:schemeClr val="dk1"/>
                  </a:fillRef>
                  <a:effectRef idx="1">
                    <a:schemeClr val="dk1"/>
                  </a:effectRef>
                  <a:fontRef idx="minor">
                    <a:schemeClr val="tx1"/>
                  </a:fontRef>
                </xdr:style>
              </xdr:cxnSp>
              <xdr:cxnSp macro="">
                <xdr:nvCxnSpPr>
                  <xdr:cNvPr id="33" name="直線コネクタ 32">
                    <a:extLst>
                      <a:ext uri="{FF2B5EF4-FFF2-40B4-BE49-F238E27FC236}">
                        <a16:creationId xmlns:a16="http://schemas.microsoft.com/office/drawing/2014/main" id="{00000000-0008-0000-0200-000021000000}"/>
                      </a:ext>
                    </a:extLst>
                  </xdr:cNvPr>
                  <xdr:cNvCxnSpPr/>
                </xdr:nvCxnSpPr>
                <xdr:spPr>
                  <a:xfrm flipV="1">
                    <a:off x="2354771" y="4243045"/>
                    <a:ext cx="337721" cy="221745"/>
                  </a:xfrm>
                  <a:prstGeom prst="line">
                    <a:avLst/>
                  </a:prstGeom>
                </xdr:spPr>
                <xdr:style>
                  <a:lnRef idx="2">
                    <a:schemeClr val="dk1"/>
                  </a:lnRef>
                  <a:fillRef idx="0">
                    <a:schemeClr val="dk1"/>
                  </a:fillRef>
                  <a:effectRef idx="1">
                    <a:schemeClr val="dk1"/>
                  </a:effectRef>
                  <a:fontRef idx="minor">
                    <a:schemeClr val="tx1"/>
                  </a:fontRef>
                </xdr:style>
              </xdr:cxnSp>
              <xdr:cxnSp macro="">
                <xdr:nvCxnSpPr>
                  <xdr:cNvPr id="34" name="直線コネクタ 33">
                    <a:extLst>
                      <a:ext uri="{FF2B5EF4-FFF2-40B4-BE49-F238E27FC236}">
                        <a16:creationId xmlns:a16="http://schemas.microsoft.com/office/drawing/2014/main" id="{00000000-0008-0000-0200-000022000000}"/>
                      </a:ext>
                    </a:extLst>
                  </xdr:cNvPr>
                  <xdr:cNvCxnSpPr/>
                </xdr:nvCxnSpPr>
                <xdr:spPr>
                  <a:xfrm flipV="1">
                    <a:off x="2672025" y="4013381"/>
                    <a:ext cx="0" cy="245503"/>
                  </a:xfrm>
                  <a:prstGeom prst="line">
                    <a:avLst/>
                  </a:prstGeom>
                </xdr:spPr>
                <xdr:style>
                  <a:lnRef idx="1">
                    <a:schemeClr val="accent4"/>
                  </a:lnRef>
                  <a:fillRef idx="0">
                    <a:schemeClr val="accent4"/>
                  </a:fillRef>
                  <a:effectRef idx="0">
                    <a:schemeClr val="accent4"/>
                  </a:effectRef>
                  <a:fontRef idx="minor">
                    <a:schemeClr val="tx1"/>
                  </a:fontRef>
                </xdr:style>
              </xdr:cxnSp>
              <xdr:cxnSp macro="">
                <xdr:nvCxnSpPr>
                  <xdr:cNvPr id="35" name="直線コネクタ 34">
                    <a:extLst>
                      <a:ext uri="{FF2B5EF4-FFF2-40B4-BE49-F238E27FC236}">
                        <a16:creationId xmlns:a16="http://schemas.microsoft.com/office/drawing/2014/main" id="{00000000-0008-0000-0200-000023000000}"/>
                      </a:ext>
                    </a:extLst>
                  </xdr:cNvPr>
                  <xdr:cNvCxnSpPr/>
                </xdr:nvCxnSpPr>
                <xdr:spPr>
                  <a:xfrm flipV="1">
                    <a:off x="2661791" y="3522374"/>
                    <a:ext cx="603805" cy="506845"/>
                  </a:xfrm>
                  <a:prstGeom prst="line">
                    <a:avLst/>
                  </a:prstGeom>
                </xdr:spPr>
                <xdr:style>
                  <a:lnRef idx="2">
                    <a:schemeClr val="dk1"/>
                  </a:lnRef>
                  <a:fillRef idx="0">
                    <a:schemeClr val="dk1"/>
                  </a:fillRef>
                  <a:effectRef idx="1">
                    <a:schemeClr val="dk1"/>
                  </a:effectRef>
                  <a:fontRef idx="minor">
                    <a:schemeClr val="tx1"/>
                  </a:fontRef>
                </xdr:style>
              </xdr:cxnSp>
              <xdr:cxnSp macro="">
                <xdr:nvCxnSpPr>
                  <xdr:cNvPr id="36" name="直線コネクタ 35">
                    <a:extLst>
                      <a:ext uri="{FF2B5EF4-FFF2-40B4-BE49-F238E27FC236}">
                        <a16:creationId xmlns:a16="http://schemas.microsoft.com/office/drawing/2014/main" id="{00000000-0008-0000-0200-000024000000}"/>
                      </a:ext>
                    </a:extLst>
                  </xdr:cNvPr>
                  <xdr:cNvCxnSpPr/>
                </xdr:nvCxnSpPr>
                <xdr:spPr>
                  <a:xfrm flipH="1" flipV="1">
                    <a:off x="3265595" y="3324388"/>
                    <a:ext cx="0" cy="197987"/>
                  </a:xfrm>
                  <a:prstGeom prst="line">
                    <a:avLst/>
                  </a:prstGeom>
                </xdr:spPr>
                <xdr:style>
                  <a:lnRef idx="1">
                    <a:schemeClr val="accent4"/>
                  </a:lnRef>
                  <a:fillRef idx="0">
                    <a:schemeClr val="accent4"/>
                  </a:fillRef>
                  <a:effectRef idx="0">
                    <a:schemeClr val="accent4"/>
                  </a:effectRef>
                  <a:fontRef idx="minor">
                    <a:schemeClr val="tx1"/>
                  </a:fontRef>
                </xdr:style>
              </xdr:cxnSp>
              <xdr:cxnSp macro="">
                <xdr:nvCxnSpPr>
                  <xdr:cNvPr id="37" name="直線コネクタ 36">
                    <a:extLst>
                      <a:ext uri="{FF2B5EF4-FFF2-40B4-BE49-F238E27FC236}">
                        <a16:creationId xmlns:a16="http://schemas.microsoft.com/office/drawing/2014/main" id="{00000000-0008-0000-0200-000025000000}"/>
                      </a:ext>
                    </a:extLst>
                  </xdr:cNvPr>
                  <xdr:cNvCxnSpPr/>
                </xdr:nvCxnSpPr>
                <xdr:spPr>
                  <a:xfrm flipV="1">
                    <a:off x="3981974" y="2651234"/>
                    <a:ext cx="0" cy="205906"/>
                  </a:xfrm>
                  <a:prstGeom prst="line">
                    <a:avLst/>
                  </a:prstGeom>
                </xdr:spPr>
                <xdr:style>
                  <a:lnRef idx="1">
                    <a:schemeClr val="accent4"/>
                  </a:lnRef>
                  <a:fillRef idx="0">
                    <a:schemeClr val="accent4"/>
                  </a:fillRef>
                  <a:effectRef idx="0">
                    <a:schemeClr val="accent4"/>
                  </a:effectRef>
                  <a:fontRef idx="minor">
                    <a:schemeClr val="tx1"/>
                  </a:fontRef>
                </xdr:style>
              </xdr:cxnSp>
              <xdr:cxnSp macro="">
                <xdr:nvCxnSpPr>
                  <xdr:cNvPr id="38" name="直線コネクタ 37">
                    <a:extLst>
                      <a:ext uri="{FF2B5EF4-FFF2-40B4-BE49-F238E27FC236}">
                        <a16:creationId xmlns:a16="http://schemas.microsoft.com/office/drawing/2014/main" id="{00000000-0008-0000-0200-000026000000}"/>
                      </a:ext>
                    </a:extLst>
                  </xdr:cNvPr>
                  <xdr:cNvCxnSpPr/>
                </xdr:nvCxnSpPr>
                <xdr:spPr>
                  <a:xfrm flipV="1">
                    <a:off x="3981974" y="2191905"/>
                    <a:ext cx="593571" cy="467248"/>
                  </a:xfrm>
                  <a:prstGeom prst="line">
                    <a:avLst/>
                  </a:prstGeom>
                </xdr:spPr>
                <xdr:style>
                  <a:lnRef idx="2">
                    <a:schemeClr val="dk1"/>
                  </a:lnRef>
                  <a:fillRef idx="0">
                    <a:schemeClr val="dk1"/>
                  </a:fillRef>
                  <a:effectRef idx="1">
                    <a:schemeClr val="dk1"/>
                  </a:effectRef>
                  <a:fontRef idx="minor">
                    <a:schemeClr val="tx1"/>
                  </a:fontRef>
                </xdr:style>
              </xdr:cxnSp>
            </xdr:grpSp>
            <xdr:grpSp>
              <xdr:nvGrpSpPr>
                <xdr:cNvPr id="1123" name="グループ化 68">
                  <a:extLst>
                    <a:ext uri="{FF2B5EF4-FFF2-40B4-BE49-F238E27FC236}">
                      <a16:creationId xmlns:a16="http://schemas.microsoft.com/office/drawing/2014/main" id="{00000000-0008-0000-0200-000063040000}"/>
                    </a:ext>
                  </a:extLst>
                </xdr:cNvPr>
                <xdr:cNvGrpSpPr>
                  <a:grpSpLocks/>
                </xdr:cNvGrpSpPr>
              </xdr:nvGrpSpPr>
              <xdr:grpSpPr bwMode="auto">
                <a:xfrm>
                  <a:off x="2382057" y="2371725"/>
                  <a:ext cx="3242536" cy="2105026"/>
                  <a:chOff x="2382057" y="2371725"/>
                  <a:chExt cx="3242536" cy="2105026"/>
                </a:xfrm>
              </xdr:grpSpPr>
              <xdr:cxnSp macro="">
                <xdr:nvCxnSpPr>
                  <xdr:cNvPr id="25" name="直線コネクタ 24">
                    <a:extLst>
                      <a:ext uri="{FF2B5EF4-FFF2-40B4-BE49-F238E27FC236}">
                        <a16:creationId xmlns:a16="http://schemas.microsoft.com/office/drawing/2014/main" id="{00000000-0008-0000-0200-000019000000}"/>
                      </a:ext>
                    </a:extLst>
                  </xdr:cNvPr>
                  <xdr:cNvCxnSpPr/>
                </xdr:nvCxnSpPr>
                <xdr:spPr>
                  <a:xfrm flipV="1">
                    <a:off x="3030214" y="4013380"/>
                    <a:ext cx="0" cy="197986"/>
                  </a:xfrm>
                  <a:prstGeom prst="line">
                    <a:avLst/>
                  </a:prstGeom>
                </xdr:spPr>
                <xdr:style>
                  <a:lnRef idx="1">
                    <a:schemeClr val="accent4"/>
                  </a:lnRef>
                  <a:fillRef idx="0">
                    <a:schemeClr val="accent4"/>
                  </a:fillRef>
                  <a:effectRef idx="0">
                    <a:schemeClr val="accent4"/>
                  </a:effectRef>
                  <a:fontRef idx="minor">
                    <a:schemeClr val="tx1"/>
                  </a:fontRef>
                </xdr:style>
              </xdr:cxnSp>
              <xdr:cxnSp macro="">
                <xdr:nvCxnSpPr>
                  <xdr:cNvPr id="26" name="直線コネクタ 25">
                    <a:extLst>
                      <a:ext uri="{FF2B5EF4-FFF2-40B4-BE49-F238E27FC236}">
                        <a16:creationId xmlns:a16="http://schemas.microsoft.com/office/drawing/2014/main" id="{00000000-0008-0000-0200-00001A000000}"/>
                      </a:ext>
                    </a:extLst>
                  </xdr:cNvPr>
                  <xdr:cNvCxnSpPr/>
                </xdr:nvCxnSpPr>
                <xdr:spPr>
                  <a:xfrm flipV="1">
                    <a:off x="3981974" y="2991770"/>
                    <a:ext cx="890356" cy="364295"/>
                  </a:xfrm>
                  <a:prstGeom prst="line">
                    <a:avLst/>
                  </a:prstGeom>
                </xdr:spPr>
                <xdr:style>
                  <a:lnRef idx="2">
                    <a:schemeClr val="dk1"/>
                  </a:lnRef>
                  <a:fillRef idx="0">
                    <a:schemeClr val="dk1"/>
                  </a:fillRef>
                  <a:effectRef idx="1">
                    <a:schemeClr val="dk1"/>
                  </a:effectRef>
                  <a:fontRef idx="minor">
                    <a:schemeClr val="tx1"/>
                  </a:fontRef>
                </xdr:style>
              </xdr:cxnSp>
              <xdr:cxnSp macro="">
                <xdr:nvCxnSpPr>
                  <xdr:cNvPr id="27" name="直線コネクタ 26">
                    <a:extLst>
                      <a:ext uri="{FF2B5EF4-FFF2-40B4-BE49-F238E27FC236}">
                        <a16:creationId xmlns:a16="http://schemas.microsoft.com/office/drawing/2014/main" id="{00000000-0008-0000-0200-00001B000000}"/>
                      </a:ext>
                    </a:extLst>
                  </xdr:cNvPr>
                  <xdr:cNvCxnSpPr/>
                </xdr:nvCxnSpPr>
                <xdr:spPr>
                  <a:xfrm flipV="1">
                    <a:off x="2385474" y="4219286"/>
                    <a:ext cx="634507" cy="245503"/>
                  </a:xfrm>
                  <a:prstGeom prst="line">
                    <a:avLst/>
                  </a:prstGeom>
                </xdr:spPr>
                <xdr:style>
                  <a:lnRef idx="2">
                    <a:schemeClr val="dk1"/>
                  </a:lnRef>
                  <a:fillRef idx="0">
                    <a:schemeClr val="dk1"/>
                  </a:fillRef>
                  <a:effectRef idx="1">
                    <a:schemeClr val="dk1"/>
                  </a:effectRef>
                  <a:fontRef idx="minor">
                    <a:schemeClr val="tx1"/>
                  </a:fontRef>
                </xdr:style>
              </xdr:cxnSp>
              <xdr:cxnSp macro="">
                <xdr:nvCxnSpPr>
                  <xdr:cNvPr id="28" name="直線コネクタ 27">
                    <a:extLst>
                      <a:ext uri="{FF2B5EF4-FFF2-40B4-BE49-F238E27FC236}">
                        <a16:creationId xmlns:a16="http://schemas.microsoft.com/office/drawing/2014/main" id="{00000000-0008-0000-0200-00001C000000}"/>
                      </a:ext>
                    </a:extLst>
                  </xdr:cNvPr>
                  <xdr:cNvCxnSpPr/>
                </xdr:nvCxnSpPr>
                <xdr:spPr>
                  <a:xfrm flipV="1">
                    <a:off x="3030214" y="3585729"/>
                    <a:ext cx="951760" cy="411812"/>
                  </a:xfrm>
                  <a:prstGeom prst="line">
                    <a:avLst/>
                  </a:prstGeom>
                </xdr:spPr>
                <xdr:style>
                  <a:lnRef idx="2">
                    <a:schemeClr val="dk1"/>
                  </a:lnRef>
                  <a:fillRef idx="0">
                    <a:schemeClr val="dk1"/>
                  </a:fillRef>
                  <a:effectRef idx="1">
                    <a:schemeClr val="dk1"/>
                  </a:effectRef>
                  <a:fontRef idx="minor">
                    <a:schemeClr val="tx1"/>
                  </a:fontRef>
                </xdr:style>
              </xdr:cxnSp>
              <xdr:cxnSp macro="">
                <xdr:nvCxnSpPr>
                  <xdr:cNvPr id="29" name="直線コネクタ 28">
                    <a:extLst>
                      <a:ext uri="{FF2B5EF4-FFF2-40B4-BE49-F238E27FC236}">
                        <a16:creationId xmlns:a16="http://schemas.microsoft.com/office/drawing/2014/main" id="{00000000-0008-0000-0200-00001D000000}"/>
                      </a:ext>
                    </a:extLst>
                  </xdr:cNvPr>
                  <xdr:cNvCxnSpPr/>
                </xdr:nvCxnSpPr>
                <xdr:spPr>
                  <a:xfrm flipH="1" flipV="1">
                    <a:off x="3992208" y="3379823"/>
                    <a:ext cx="0" cy="190067"/>
                  </a:xfrm>
                  <a:prstGeom prst="line">
                    <a:avLst/>
                  </a:prstGeom>
                </xdr:spPr>
                <xdr:style>
                  <a:lnRef idx="1">
                    <a:schemeClr val="accent4"/>
                  </a:lnRef>
                  <a:fillRef idx="0">
                    <a:schemeClr val="accent4"/>
                  </a:fillRef>
                  <a:effectRef idx="0">
                    <a:schemeClr val="accent4"/>
                  </a:effectRef>
                  <a:fontRef idx="minor">
                    <a:schemeClr val="tx1"/>
                  </a:fontRef>
                </xdr:style>
              </xdr:cxnSp>
              <xdr:cxnSp macro="">
                <xdr:nvCxnSpPr>
                  <xdr:cNvPr id="30" name="直線コネクタ 29">
                    <a:extLst>
                      <a:ext uri="{FF2B5EF4-FFF2-40B4-BE49-F238E27FC236}">
                        <a16:creationId xmlns:a16="http://schemas.microsoft.com/office/drawing/2014/main" id="{00000000-0008-0000-0200-00001E000000}"/>
                      </a:ext>
                    </a:extLst>
                  </xdr:cNvPr>
                  <xdr:cNvCxnSpPr/>
                </xdr:nvCxnSpPr>
                <xdr:spPr>
                  <a:xfrm flipV="1">
                    <a:off x="4882565" y="2785864"/>
                    <a:ext cx="0" cy="205906"/>
                  </a:xfrm>
                  <a:prstGeom prst="line">
                    <a:avLst/>
                  </a:prstGeom>
                </xdr:spPr>
                <xdr:style>
                  <a:lnRef idx="1">
                    <a:schemeClr val="accent4"/>
                  </a:lnRef>
                  <a:fillRef idx="0">
                    <a:schemeClr val="accent4"/>
                  </a:fillRef>
                  <a:effectRef idx="0">
                    <a:schemeClr val="accent4"/>
                  </a:effectRef>
                  <a:fontRef idx="minor">
                    <a:schemeClr val="tx1"/>
                  </a:fontRef>
                </xdr:style>
              </xdr:cxnSp>
              <xdr:cxnSp macro="">
                <xdr:nvCxnSpPr>
                  <xdr:cNvPr id="31" name="直線コネクタ 30">
                    <a:extLst>
                      <a:ext uri="{FF2B5EF4-FFF2-40B4-BE49-F238E27FC236}">
                        <a16:creationId xmlns:a16="http://schemas.microsoft.com/office/drawing/2014/main" id="{00000000-0008-0000-0200-00001F000000}"/>
                      </a:ext>
                    </a:extLst>
                  </xdr:cNvPr>
                  <xdr:cNvCxnSpPr/>
                </xdr:nvCxnSpPr>
                <xdr:spPr>
                  <a:xfrm flipV="1">
                    <a:off x="4872331" y="2374052"/>
                    <a:ext cx="736846" cy="403892"/>
                  </a:xfrm>
                  <a:prstGeom prst="line">
                    <a:avLst/>
                  </a:prstGeom>
                </xdr:spPr>
                <xdr:style>
                  <a:lnRef idx="2">
                    <a:schemeClr val="dk1"/>
                  </a:lnRef>
                  <a:fillRef idx="0">
                    <a:schemeClr val="dk1"/>
                  </a:fillRef>
                  <a:effectRef idx="1">
                    <a:schemeClr val="dk1"/>
                  </a:effectRef>
                  <a:fontRef idx="minor">
                    <a:schemeClr val="tx1"/>
                  </a:fontRef>
                </xdr:style>
              </xdr:cxnSp>
            </xdr:grpSp>
            <xdr:grpSp>
              <xdr:nvGrpSpPr>
                <xdr:cNvPr id="1124" name="グループ化 69">
                  <a:extLst>
                    <a:ext uri="{FF2B5EF4-FFF2-40B4-BE49-F238E27FC236}">
                      <a16:creationId xmlns:a16="http://schemas.microsoft.com/office/drawing/2014/main" id="{00000000-0008-0000-0200-000064040000}"/>
                    </a:ext>
                  </a:extLst>
                </xdr:cNvPr>
                <xdr:cNvGrpSpPr>
                  <a:grpSpLocks/>
                </xdr:cNvGrpSpPr>
              </xdr:nvGrpSpPr>
              <xdr:grpSpPr bwMode="auto">
                <a:xfrm>
                  <a:off x="1895475" y="3771900"/>
                  <a:ext cx="5076825" cy="1400175"/>
                  <a:chOff x="1895475" y="3771900"/>
                  <a:chExt cx="5076825" cy="1400175"/>
                </a:xfrm>
              </xdr:grpSpPr>
              <xdr:cxnSp macro="">
                <xdr:nvCxnSpPr>
                  <xdr:cNvPr id="18" name="直線コネクタ 17">
                    <a:extLst>
                      <a:ext uri="{FF2B5EF4-FFF2-40B4-BE49-F238E27FC236}">
                        <a16:creationId xmlns:a16="http://schemas.microsoft.com/office/drawing/2014/main" id="{00000000-0008-0000-0200-000012000000}"/>
                      </a:ext>
                    </a:extLst>
                  </xdr:cNvPr>
                  <xdr:cNvCxnSpPr/>
                </xdr:nvCxnSpPr>
                <xdr:spPr>
                  <a:xfrm flipH="1">
                    <a:off x="2344538" y="4488548"/>
                    <a:ext cx="20468" cy="665234"/>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19" name="直線コネクタ 18">
                    <a:extLst>
                      <a:ext uri="{FF2B5EF4-FFF2-40B4-BE49-F238E27FC236}">
                        <a16:creationId xmlns:a16="http://schemas.microsoft.com/office/drawing/2014/main" id="{00000000-0008-0000-0200-000013000000}"/>
                      </a:ext>
                    </a:extLst>
                  </xdr:cNvPr>
                  <xdr:cNvCxnSpPr/>
                </xdr:nvCxnSpPr>
                <xdr:spPr>
                  <a:xfrm flipH="1">
                    <a:off x="3807997" y="4021300"/>
                    <a:ext cx="20468" cy="1132482"/>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20" name="直線コネクタ 19">
                    <a:extLst>
                      <a:ext uri="{FF2B5EF4-FFF2-40B4-BE49-F238E27FC236}">
                        <a16:creationId xmlns:a16="http://schemas.microsoft.com/office/drawing/2014/main" id="{00000000-0008-0000-0200-000014000000}"/>
                      </a:ext>
                    </a:extLst>
                  </xdr:cNvPr>
                  <xdr:cNvCxnSpPr/>
                </xdr:nvCxnSpPr>
                <xdr:spPr>
                  <a:xfrm flipH="1">
                    <a:off x="5302158" y="3791636"/>
                    <a:ext cx="40936" cy="1362147"/>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21" name="直線コネクタ 20">
                    <a:extLst>
                      <a:ext uri="{FF2B5EF4-FFF2-40B4-BE49-F238E27FC236}">
                        <a16:creationId xmlns:a16="http://schemas.microsoft.com/office/drawing/2014/main" id="{00000000-0008-0000-0200-000015000000}"/>
                      </a:ext>
                    </a:extLst>
                  </xdr:cNvPr>
                  <xdr:cNvCxnSpPr/>
                </xdr:nvCxnSpPr>
                <xdr:spPr>
                  <a:xfrm>
                    <a:off x="1894243" y="4005461"/>
                    <a:ext cx="5076054" cy="0"/>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22" name="直線コネクタ 21">
                    <a:extLst>
                      <a:ext uri="{FF2B5EF4-FFF2-40B4-BE49-F238E27FC236}">
                        <a16:creationId xmlns:a16="http://schemas.microsoft.com/office/drawing/2014/main" id="{00000000-0008-0000-0200-000016000000}"/>
                      </a:ext>
                    </a:extLst>
                  </xdr:cNvPr>
                  <xdr:cNvCxnSpPr/>
                </xdr:nvCxnSpPr>
                <xdr:spPr>
                  <a:xfrm flipV="1">
                    <a:off x="1904477" y="4448951"/>
                    <a:ext cx="5055586" cy="39597"/>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23" name="直線コネクタ 22">
                    <a:extLst>
                      <a:ext uri="{FF2B5EF4-FFF2-40B4-BE49-F238E27FC236}">
                        <a16:creationId xmlns:a16="http://schemas.microsoft.com/office/drawing/2014/main" id="{00000000-0008-0000-0200-000017000000}"/>
                      </a:ext>
                    </a:extLst>
                  </xdr:cNvPr>
                  <xdr:cNvCxnSpPr/>
                </xdr:nvCxnSpPr>
                <xdr:spPr>
                  <a:xfrm>
                    <a:off x="1904477" y="3759958"/>
                    <a:ext cx="5045352" cy="15839"/>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24" name="直線コネクタ 23">
                    <a:extLst>
                      <a:ext uri="{FF2B5EF4-FFF2-40B4-BE49-F238E27FC236}">
                        <a16:creationId xmlns:a16="http://schemas.microsoft.com/office/drawing/2014/main" id="{00000000-0008-0000-0200-000018000000}"/>
                      </a:ext>
                    </a:extLst>
                  </xdr:cNvPr>
                  <xdr:cNvCxnSpPr/>
                </xdr:nvCxnSpPr>
                <xdr:spPr>
                  <a:xfrm flipH="1">
                    <a:off x="3009746" y="4045058"/>
                    <a:ext cx="20468" cy="1124563"/>
                  </a:xfrm>
                  <a:prstGeom prst="line">
                    <a:avLst/>
                  </a:prstGeom>
                </xdr:spPr>
                <xdr:style>
                  <a:lnRef idx="1">
                    <a:schemeClr val="accent1"/>
                  </a:lnRef>
                  <a:fillRef idx="0">
                    <a:schemeClr val="accent1"/>
                  </a:fillRef>
                  <a:effectRef idx="0">
                    <a:schemeClr val="accent1"/>
                  </a:effectRef>
                  <a:fontRef idx="minor">
                    <a:schemeClr val="tx1"/>
                  </a:fontRef>
                </xdr:style>
              </xdr:cxnSp>
            </xdr:grpSp>
          </xdr:grpSp>
        </xdr:grpSp>
      </xdr:grpSp>
      <xdr:sp macro="" textlink="">
        <xdr:nvSpPr>
          <xdr:cNvPr id="5" name="テキスト ボックス 4">
            <a:extLst>
              <a:ext uri="{FF2B5EF4-FFF2-40B4-BE49-F238E27FC236}">
                <a16:creationId xmlns:a16="http://schemas.microsoft.com/office/drawing/2014/main" id="{00000000-0008-0000-0200-000005000000}"/>
              </a:ext>
            </a:extLst>
          </xdr:cNvPr>
          <xdr:cNvSpPr txBox="1"/>
        </xdr:nvSpPr>
        <xdr:spPr>
          <a:xfrm>
            <a:off x="565612" y="458589"/>
            <a:ext cx="685677" cy="30093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ゴシック" pitchFamily="50" charset="-128"/>
                <a:ea typeface="ＭＳ Ｐゴシック" pitchFamily="50" charset="-128"/>
              </a:rPr>
              <a:t>職務給</a:t>
            </a:r>
          </a:p>
        </xdr:txBody>
      </xdr:sp>
      <xdr:sp macro="" textlink="">
        <xdr:nvSpPr>
          <xdr:cNvPr id="6" name="テキスト ボックス 5">
            <a:extLst>
              <a:ext uri="{FF2B5EF4-FFF2-40B4-BE49-F238E27FC236}">
                <a16:creationId xmlns:a16="http://schemas.microsoft.com/office/drawing/2014/main" id="{00000000-0008-0000-0200-000006000000}"/>
              </a:ext>
            </a:extLst>
          </xdr:cNvPr>
          <xdr:cNvSpPr txBox="1"/>
        </xdr:nvSpPr>
        <xdr:spPr>
          <a:xfrm>
            <a:off x="4730842" y="1226777"/>
            <a:ext cx="675443" cy="30093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ゴシック" pitchFamily="50" charset="-128"/>
                <a:ea typeface="ＭＳ Ｐゴシック" pitchFamily="50" charset="-128"/>
              </a:rPr>
              <a:t>標準者</a:t>
            </a:r>
          </a:p>
        </xdr:txBody>
      </xdr:sp>
      <xdr:sp macro="" textlink="">
        <xdr:nvSpPr>
          <xdr:cNvPr id="7" name="テキスト ボックス 6">
            <a:extLst>
              <a:ext uri="{FF2B5EF4-FFF2-40B4-BE49-F238E27FC236}">
                <a16:creationId xmlns:a16="http://schemas.microsoft.com/office/drawing/2014/main" id="{00000000-0008-0000-0200-000007000000}"/>
              </a:ext>
            </a:extLst>
          </xdr:cNvPr>
          <xdr:cNvSpPr txBox="1"/>
        </xdr:nvSpPr>
        <xdr:spPr>
          <a:xfrm>
            <a:off x="4567099" y="2509729"/>
            <a:ext cx="1606735" cy="30093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ゴシック" pitchFamily="50" charset="-128"/>
                <a:ea typeface="ＭＳ Ｐゴシック" pitchFamily="50" charset="-128"/>
              </a:rPr>
              <a:t>昇格できないケース</a:t>
            </a:r>
          </a:p>
        </xdr:txBody>
      </xdr:sp>
      <xdr:sp macro="" textlink="">
        <xdr:nvSpPr>
          <xdr:cNvPr id="8" name="テキスト ボックス 7">
            <a:extLst>
              <a:ext uri="{FF2B5EF4-FFF2-40B4-BE49-F238E27FC236}">
                <a16:creationId xmlns:a16="http://schemas.microsoft.com/office/drawing/2014/main" id="{00000000-0008-0000-0200-000008000000}"/>
              </a:ext>
            </a:extLst>
          </xdr:cNvPr>
          <xdr:cNvSpPr txBox="1"/>
        </xdr:nvSpPr>
        <xdr:spPr>
          <a:xfrm>
            <a:off x="3185511" y="925837"/>
            <a:ext cx="961994" cy="30093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Ｐゴシック" pitchFamily="50" charset="-128"/>
                <a:ea typeface="ＭＳ Ｐゴシック" pitchFamily="50" charset="-128"/>
              </a:rPr>
              <a:t>成績優秀者</a:t>
            </a:r>
          </a:p>
        </xdr:txBody>
      </xdr:sp>
      <xdr:sp macro="" textlink="">
        <xdr:nvSpPr>
          <xdr:cNvPr id="9" name="テキスト ボックス 8">
            <a:extLst>
              <a:ext uri="{FF2B5EF4-FFF2-40B4-BE49-F238E27FC236}">
                <a16:creationId xmlns:a16="http://schemas.microsoft.com/office/drawing/2014/main" id="{00000000-0008-0000-0200-000009000000}"/>
              </a:ext>
            </a:extLst>
          </xdr:cNvPr>
          <xdr:cNvSpPr txBox="1"/>
        </xdr:nvSpPr>
        <xdr:spPr>
          <a:xfrm>
            <a:off x="2653344" y="482347"/>
            <a:ext cx="2077498" cy="31677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職務給の昇給イメージ</a:t>
            </a:r>
          </a:p>
        </xdr:txBody>
      </xdr:sp>
    </xdr:grpSp>
    <xdr:clientData/>
  </xdr:twoCellAnchor>
  <xdr:twoCellAnchor>
    <xdr:from>
      <xdr:col>1</xdr:col>
      <xdr:colOff>47625</xdr:colOff>
      <xdr:row>0</xdr:row>
      <xdr:rowOff>95250</xdr:rowOff>
    </xdr:from>
    <xdr:to>
      <xdr:col>4</xdr:col>
      <xdr:colOff>473175</xdr:colOff>
      <xdr:row>2</xdr:row>
      <xdr:rowOff>37754</xdr:rowOff>
    </xdr:to>
    <xdr:sp macro="" textlink="">
      <xdr:nvSpPr>
        <xdr:cNvPr id="45" name="矢印: 五方向 44">
          <a:hlinkClick xmlns:r="http://schemas.openxmlformats.org/officeDocument/2006/relationships" r:id="rId2" tooltip="メインメニューに戻る！"/>
          <a:extLst>
            <a:ext uri="{FF2B5EF4-FFF2-40B4-BE49-F238E27FC236}">
              <a16:creationId xmlns:a16="http://schemas.microsoft.com/office/drawing/2014/main" id="{4E76D0C3-2458-4FB3-93FE-8340BA4942E9}"/>
            </a:ext>
          </a:extLst>
        </xdr:cNvPr>
        <xdr:cNvSpPr/>
      </xdr:nvSpPr>
      <xdr:spPr>
        <a:xfrm flipH="1">
          <a:off x="161925" y="95250"/>
          <a:ext cx="1587600" cy="285404"/>
        </a:xfrm>
        <a:prstGeom prst="homePlat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cap="none" spc="0">
              <a:ln w="0"/>
              <a:solidFill>
                <a:schemeClr val="bg1"/>
              </a:solidFill>
              <a:effectLst>
                <a:outerShdw blurRad="38100" dist="19050" dir="2700000" algn="tl" rotWithShape="0">
                  <a:schemeClr val="dk1">
                    <a:alpha val="40000"/>
                  </a:schemeClr>
                </a:outerShdw>
              </a:effectLst>
            </a:rPr>
            <a:t>メニュー一覧に戻る</a:t>
          </a:r>
        </a:p>
      </xdr:txBody>
    </xdr:sp>
    <xdr:clientData/>
  </xdr:twoCellAnchor>
  <xdr:twoCellAnchor>
    <xdr:from>
      <xdr:col>13</xdr:col>
      <xdr:colOff>0</xdr:colOff>
      <xdr:row>2</xdr:row>
      <xdr:rowOff>0</xdr:rowOff>
    </xdr:from>
    <xdr:to>
      <xdr:col>19</xdr:col>
      <xdr:colOff>449580</xdr:colOff>
      <xdr:row>6</xdr:row>
      <xdr:rowOff>0</xdr:rowOff>
    </xdr:to>
    <xdr:sp macro="" textlink="">
      <xdr:nvSpPr>
        <xdr:cNvPr id="4" name="四角形吹き出し 3">
          <a:extLst>
            <a:ext uri="{FF2B5EF4-FFF2-40B4-BE49-F238E27FC236}">
              <a16:creationId xmlns:a16="http://schemas.microsoft.com/office/drawing/2014/main" id="{99C46447-07EF-9195-2B54-1A52DC2A172F}"/>
            </a:ext>
          </a:extLst>
        </xdr:cNvPr>
        <xdr:cNvSpPr/>
      </xdr:nvSpPr>
      <xdr:spPr>
        <a:xfrm>
          <a:off x="6644640" y="335280"/>
          <a:ext cx="3421380" cy="746760"/>
        </a:xfrm>
        <a:prstGeom prst="wedgeRectCallout">
          <a:avLst>
            <a:gd name="adj1" fmla="val -59820"/>
            <a:gd name="adj2" fmla="val 55013"/>
          </a:avLst>
        </a:prstGeom>
        <a:solidFill>
          <a:sysClr val="window" lastClr="FFFFFF"/>
        </a:solidFill>
        <a:ln w="25400" cap="flat" cmpd="sng" algn="ctr">
          <a:solidFill>
            <a:srgbClr val="F79646"/>
          </a:solidFill>
          <a:prstDash val="solid"/>
        </a:ln>
        <a:effectLst/>
      </xdr:spPr>
      <xdr:txBody>
        <a:bodyPr wrap="square" rtlCol="0" anchor="t"/>
        <a:lstStyle/>
        <a:p>
          <a:pPr algn="just">
            <a:buNone/>
          </a:pPr>
          <a:r>
            <a:rPr lang="ja-JP" sz="1100" b="1" kern="100">
              <a:solidFill>
                <a:srgbClr val="FF0000"/>
              </a:solidFill>
              <a:effectLst/>
              <a:latin typeface="Calibri" panose="020F0502020204030204" pitchFamily="34" charset="0"/>
              <a:ea typeface="ＭＳ 明朝" panose="02020609040205080304" pitchFamily="17" charset="-128"/>
              <a:cs typeface="+mn-cs"/>
            </a:rPr>
            <a:t>この「お試し無料版」では、一部シートのセル入力が制限されています。</a:t>
          </a:r>
          <a:endParaRPr lang="ja-JP" sz="105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algn="just">
            <a:buNone/>
          </a:pPr>
          <a:r>
            <a:rPr lang="ja-JP" sz="1100" b="1" u="sng" kern="100">
              <a:solidFill>
                <a:srgbClr val="0000CC"/>
              </a:solidFill>
              <a:effectLst/>
              <a:latin typeface="Calibri" panose="020F0502020204030204" pitchFamily="34" charset="0"/>
              <a:ea typeface="ＭＳ 明朝" panose="02020609040205080304" pitchFamily="17" charset="-128"/>
              <a:cs typeface="+mn-cs"/>
            </a:rPr>
            <a:t>制限のない【有料版】のご購入をご検討ください。</a:t>
          </a:r>
          <a:endParaRPr lang="ja-JP" sz="105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1225075</xdr:colOff>
      <xdr:row>1</xdr:row>
      <xdr:rowOff>19046</xdr:rowOff>
    </xdr:from>
    <xdr:to>
      <xdr:col>8</xdr:col>
      <xdr:colOff>1104891</xdr:colOff>
      <xdr:row>5</xdr:row>
      <xdr:rowOff>0</xdr:rowOff>
    </xdr:to>
    <xdr:grpSp>
      <xdr:nvGrpSpPr>
        <xdr:cNvPr id="2" name="グループ化 1">
          <a:extLst>
            <a:ext uri="{FF2B5EF4-FFF2-40B4-BE49-F238E27FC236}">
              <a16:creationId xmlns:a16="http://schemas.microsoft.com/office/drawing/2014/main" id="{00000000-0008-0000-0300-000002000000}"/>
            </a:ext>
          </a:extLst>
        </xdr:cNvPr>
        <xdr:cNvGrpSpPr/>
      </xdr:nvGrpSpPr>
      <xdr:grpSpPr>
        <a:xfrm>
          <a:off x="3305335" y="186686"/>
          <a:ext cx="5183336" cy="1085854"/>
          <a:chOff x="3025300" y="180971"/>
          <a:chExt cx="5909141" cy="1076493"/>
        </a:xfrm>
      </xdr:grpSpPr>
      <xdr:grpSp>
        <xdr:nvGrpSpPr>
          <xdr:cNvPr id="33" name="グループ化 32">
            <a:extLst>
              <a:ext uri="{FF2B5EF4-FFF2-40B4-BE49-F238E27FC236}">
                <a16:creationId xmlns:a16="http://schemas.microsoft.com/office/drawing/2014/main" id="{00000000-0008-0000-0300-000021000000}"/>
              </a:ext>
            </a:extLst>
          </xdr:cNvPr>
          <xdr:cNvGrpSpPr>
            <a:grpSpLocks/>
          </xdr:cNvGrpSpPr>
        </xdr:nvGrpSpPr>
        <xdr:grpSpPr bwMode="auto">
          <a:xfrm>
            <a:off x="5514971" y="180971"/>
            <a:ext cx="3419470" cy="1076493"/>
            <a:chOff x="21471004" y="44932"/>
            <a:chExt cx="1412400" cy="601888"/>
          </a:xfrm>
        </xdr:grpSpPr>
        <xdr:sp macro="" textlink="">
          <xdr:nvSpPr>
            <xdr:cNvPr id="42" name="AutoShape 1">
              <a:extLst>
                <a:ext uri="{FF2B5EF4-FFF2-40B4-BE49-F238E27FC236}">
                  <a16:creationId xmlns:a16="http://schemas.microsoft.com/office/drawing/2014/main" id="{00000000-0008-0000-0300-00002A000000}"/>
                </a:ext>
              </a:extLst>
            </xdr:cNvPr>
            <xdr:cNvSpPr>
              <a:spLocks noChangeArrowheads="1"/>
            </xdr:cNvSpPr>
          </xdr:nvSpPr>
          <xdr:spPr bwMode="auto">
            <a:xfrm rot="10800000" flipV="1">
              <a:off x="22136068" y="540308"/>
              <a:ext cx="113915" cy="106512"/>
            </a:xfrm>
            <a:prstGeom prst="downArrow">
              <a:avLst>
                <a:gd name="adj1" fmla="val 50000"/>
                <a:gd name="adj2" fmla="val 25000"/>
              </a:avLst>
            </a:prstGeom>
            <a:solidFill>
              <a:srgbClr val="FFC000"/>
            </a:solidFill>
            <a:ln w="9525">
              <a:solidFill>
                <a:srgbClr val="FF0000"/>
              </a:solidFill>
              <a:miter lim="800000"/>
              <a:headEnd/>
              <a:tailEnd/>
            </a:ln>
          </xdr:spPr>
          <xdr:txBody>
            <a:bodyPr/>
            <a:lstStyle/>
            <a:p>
              <a:endParaRPr lang="ja-JP" altLang="en-US"/>
            </a:p>
          </xdr:txBody>
        </xdr:sp>
        <xdr:sp macro="" textlink="">
          <xdr:nvSpPr>
            <xdr:cNvPr id="34" name="正方形/長方形 33">
              <a:extLst>
                <a:ext uri="{FF2B5EF4-FFF2-40B4-BE49-F238E27FC236}">
                  <a16:creationId xmlns:a16="http://schemas.microsoft.com/office/drawing/2014/main" id="{00000000-0008-0000-0300-000022000000}"/>
                </a:ext>
              </a:extLst>
            </xdr:cNvPr>
            <xdr:cNvSpPr/>
          </xdr:nvSpPr>
          <xdr:spPr>
            <a:xfrm>
              <a:off x="21471004" y="44932"/>
              <a:ext cx="1412400" cy="505934"/>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lIns="36000" rIns="0" rtlCol="0" anchor="t"/>
            <a:lstStyle/>
            <a:p>
              <a:pPr algn="l"/>
              <a:r>
                <a:rPr kumimoji="1" lang="ja-JP" altLang="en-US" sz="1100">
                  <a:solidFill>
                    <a:srgbClr val="0000CC"/>
                  </a:solidFill>
                  <a:latin typeface="+mn-ea"/>
                  <a:ea typeface="+mn-ea"/>
                </a:rPr>
                <a:t>■フレーム全体の職群イメージを自社用に修正！</a:t>
              </a:r>
              <a:endParaRPr kumimoji="1" lang="en-US" altLang="ja-JP" sz="1100">
                <a:solidFill>
                  <a:srgbClr val="0000CC"/>
                </a:solidFill>
                <a:latin typeface="+mn-ea"/>
                <a:ea typeface="+mn-ea"/>
              </a:endParaRPr>
            </a:p>
            <a:p>
              <a:pPr algn="l"/>
              <a:r>
                <a:rPr kumimoji="1" lang="ja-JP" altLang="en-US" sz="1100">
                  <a:solidFill>
                    <a:srgbClr val="0000CC"/>
                  </a:solidFill>
                  <a:latin typeface="+mn-ea"/>
                  <a:ea typeface="+mn-ea"/>
                </a:rPr>
                <a:t>■職務資格等級（呼称）を自社用に修正して手入力！</a:t>
              </a:r>
              <a:endParaRPr kumimoji="1" lang="en-US" altLang="ja-JP" sz="1100">
                <a:solidFill>
                  <a:srgbClr val="0000CC"/>
                </a:solidFill>
                <a:latin typeface="+mn-ea"/>
                <a:ea typeface="+mn-ea"/>
              </a:endParaRPr>
            </a:p>
            <a:p>
              <a:pPr algn="l"/>
              <a:r>
                <a:rPr kumimoji="1" lang="ja-JP" altLang="en-US" sz="1100">
                  <a:solidFill>
                    <a:srgbClr val="0000CC"/>
                  </a:solidFill>
                  <a:latin typeface="+mn-ea"/>
                  <a:ea typeface="+mn-ea"/>
                </a:rPr>
                <a:t>■モデル経験年数を自社用に設計して手入力！</a:t>
              </a:r>
              <a:endParaRPr kumimoji="1" lang="en-US" altLang="ja-JP" sz="1100">
                <a:solidFill>
                  <a:srgbClr val="0000CC"/>
                </a:solidFill>
                <a:latin typeface="+mn-ea"/>
                <a:ea typeface="+mn-ea"/>
              </a:endParaRPr>
            </a:p>
            <a:p>
              <a:pPr algn="l"/>
              <a:r>
                <a:rPr kumimoji="1" lang="ja-JP" altLang="en-US" sz="1050">
                  <a:solidFill>
                    <a:srgbClr val="0000CC"/>
                  </a:solidFill>
                  <a:latin typeface="+mn-ea"/>
                  <a:ea typeface="+mn-ea"/>
                </a:rPr>
                <a:t>　</a:t>
              </a:r>
              <a:r>
                <a:rPr kumimoji="1" lang="en-US" altLang="ja-JP" sz="1050">
                  <a:solidFill>
                    <a:srgbClr val="0000CC"/>
                  </a:solidFill>
                  <a:latin typeface="+mn-ea"/>
                  <a:ea typeface="+mn-ea"/>
                </a:rPr>
                <a:t>※</a:t>
              </a:r>
              <a:r>
                <a:rPr kumimoji="1" lang="ja-JP" altLang="en-US" sz="1050">
                  <a:solidFill>
                    <a:srgbClr val="0000CC"/>
                  </a:solidFill>
                  <a:latin typeface="+mn-ea"/>
                  <a:ea typeface="+mn-ea"/>
                </a:rPr>
                <a:t>モデル経験年欄の最後のセルには「－」を入力する！</a:t>
              </a:r>
              <a:endParaRPr kumimoji="1" lang="en-US" altLang="ja-JP" sz="1050">
                <a:solidFill>
                  <a:srgbClr val="0000CC"/>
                </a:solidFill>
                <a:latin typeface="+mn-ea"/>
                <a:ea typeface="+mn-ea"/>
              </a:endParaRPr>
            </a:p>
            <a:p>
              <a:pPr algn="l"/>
              <a:r>
                <a:rPr kumimoji="1" lang="ja-JP" altLang="en-US" sz="1100">
                  <a:solidFill>
                    <a:srgbClr val="0000CC"/>
                  </a:solidFill>
                  <a:latin typeface="+mn-ea"/>
                  <a:ea typeface="+mn-ea"/>
                </a:rPr>
                <a:t>　　</a:t>
              </a:r>
              <a:endParaRPr kumimoji="1" lang="en-US" altLang="ja-JP" sz="1100">
                <a:solidFill>
                  <a:srgbClr val="0000CC"/>
                </a:solidFill>
                <a:latin typeface="+mn-ea"/>
                <a:ea typeface="+mn-ea"/>
              </a:endParaRPr>
            </a:p>
            <a:p>
              <a:pPr algn="l"/>
              <a:endParaRPr kumimoji="1" lang="en-US" altLang="ja-JP" sz="1100">
                <a:solidFill>
                  <a:srgbClr val="0000CC"/>
                </a:solidFill>
                <a:latin typeface="+mn-ea"/>
                <a:ea typeface="+mn-ea"/>
              </a:endParaRPr>
            </a:p>
          </xdr:txBody>
        </xdr:sp>
      </xdr:grpSp>
      <xdr:sp macro="" textlink="">
        <xdr:nvSpPr>
          <xdr:cNvPr id="43" name="AutoShape 1">
            <a:extLst>
              <a:ext uri="{FF2B5EF4-FFF2-40B4-BE49-F238E27FC236}">
                <a16:creationId xmlns:a16="http://schemas.microsoft.com/office/drawing/2014/main" id="{00000000-0008-0000-0300-00002B000000}"/>
              </a:ext>
            </a:extLst>
          </xdr:cNvPr>
          <xdr:cNvSpPr>
            <a:spLocks noChangeArrowheads="1"/>
          </xdr:cNvSpPr>
        </xdr:nvSpPr>
        <xdr:spPr bwMode="auto">
          <a:xfrm rot="15763548" flipV="1">
            <a:off x="4187606" y="-237073"/>
            <a:ext cx="194973" cy="2519585"/>
          </a:xfrm>
          <a:prstGeom prst="downArrow">
            <a:avLst>
              <a:gd name="adj1" fmla="val 50000"/>
              <a:gd name="adj2" fmla="val 25000"/>
            </a:avLst>
          </a:prstGeom>
          <a:solidFill>
            <a:srgbClr val="FFC000"/>
          </a:solidFill>
          <a:ln w="9525">
            <a:solidFill>
              <a:srgbClr val="FF0000"/>
            </a:solidFill>
            <a:miter lim="800000"/>
            <a:headEnd/>
            <a:tailEnd/>
          </a:ln>
        </xdr:spPr>
        <xdr:txBody>
          <a:bodyPr/>
          <a:lstStyle/>
          <a:p>
            <a:endParaRPr lang="ja-JP" altLang="en-US"/>
          </a:p>
        </xdr:txBody>
      </xdr:sp>
    </xdr:grpSp>
    <xdr:clientData/>
  </xdr:twoCellAnchor>
  <xdr:twoCellAnchor>
    <xdr:from>
      <xdr:col>1</xdr:col>
      <xdr:colOff>0</xdr:colOff>
      <xdr:row>1</xdr:row>
      <xdr:rowOff>0</xdr:rowOff>
    </xdr:from>
    <xdr:to>
      <xdr:col>3</xdr:col>
      <xdr:colOff>139800</xdr:colOff>
      <xdr:row>2</xdr:row>
      <xdr:rowOff>113954</xdr:rowOff>
    </xdr:to>
    <xdr:sp macro="" textlink="">
      <xdr:nvSpPr>
        <xdr:cNvPr id="8" name="矢印: 五方向 7">
          <a:hlinkClick xmlns:r="http://schemas.openxmlformats.org/officeDocument/2006/relationships" r:id="rId1" tooltip="メインメニューに戻る！"/>
          <a:extLst>
            <a:ext uri="{FF2B5EF4-FFF2-40B4-BE49-F238E27FC236}">
              <a16:creationId xmlns:a16="http://schemas.microsoft.com/office/drawing/2014/main" id="{2AF857F1-AB33-46F4-8F90-77112B63CB09}"/>
            </a:ext>
          </a:extLst>
        </xdr:cNvPr>
        <xdr:cNvSpPr/>
      </xdr:nvSpPr>
      <xdr:spPr>
        <a:xfrm flipH="1">
          <a:off x="180975" y="171450"/>
          <a:ext cx="1587600" cy="285404"/>
        </a:xfrm>
        <a:prstGeom prst="homePlat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cap="none" spc="0">
              <a:ln w="0"/>
              <a:solidFill>
                <a:schemeClr val="bg1"/>
              </a:solidFill>
              <a:effectLst>
                <a:outerShdw blurRad="38100" dist="19050" dir="2700000" algn="tl" rotWithShape="0">
                  <a:schemeClr val="dk1">
                    <a:alpha val="40000"/>
                  </a:schemeClr>
                </a:outerShdw>
              </a:effectLst>
            </a:rPr>
            <a:t>メニュー一覧に戻る</a:t>
          </a:r>
        </a:p>
      </xdr:txBody>
    </xdr:sp>
    <xdr:clientData/>
  </xdr:twoCellAnchor>
  <xdr:twoCellAnchor>
    <xdr:from>
      <xdr:col>10</xdr:col>
      <xdr:colOff>281940</xdr:colOff>
      <xdr:row>15</xdr:row>
      <xdr:rowOff>68580</xdr:rowOff>
    </xdr:from>
    <xdr:to>
      <xdr:col>16</xdr:col>
      <xdr:colOff>205740</xdr:colOff>
      <xdr:row>18</xdr:row>
      <xdr:rowOff>113665</xdr:rowOff>
    </xdr:to>
    <xdr:sp macro="" textlink="">
      <xdr:nvSpPr>
        <xdr:cNvPr id="4" name="四角形吹き出し 3">
          <a:extLst>
            <a:ext uri="{FF2B5EF4-FFF2-40B4-BE49-F238E27FC236}">
              <a16:creationId xmlns:a16="http://schemas.microsoft.com/office/drawing/2014/main" id="{280EB941-250D-2630-9459-10923CB580C2}"/>
            </a:ext>
          </a:extLst>
        </xdr:cNvPr>
        <xdr:cNvSpPr/>
      </xdr:nvSpPr>
      <xdr:spPr>
        <a:xfrm>
          <a:off x="8983980" y="3931920"/>
          <a:ext cx="3627120" cy="799465"/>
        </a:xfrm>
        <a:prstGeom prst="wedgeRectCallout">
          <a:avLst>
            <a:gd name="adj1" fmla="val -59820"/>
            <a:gd name="adj2" fmla="val 55013"/>
          </a:avLst>
        </a:prstGeom>
        <a:solidFill>
          <a:sysClr val="window" lastClr="FFFFFF"/>
        </a:solidFill>
        <a:ln w="25400" cap="flat" cmpd="sng" algn="ctr">
          <a:solidFill>
            <a:srgbClr val="F79646"/>
          </a:solidFill>
          <a:prstDash val="solid"/>
        </a:ln>
        <a:effectLst/>
      </xdr:spPr>
      <xdr:txBody>
        <a:bodyPr wrap="square" rtlCol="0" anchor="t">
          <a:noAutofit/>
        </a:bodyPr>
        <a:lstStyle/>
        <a:p>
          <a:pPr algn="just">
            <a:buNone/>
          </a:pPr>
          <a:r>
            <a:rPr lang="ja-JP" sz="1100" b="1" kern="100">
              <a:solidFill>
                <a:srgbClr val="FF0000"/>
              </a:solidFill>
              <a:effectLst/>
              <a:latin typeface="Calibri" panose="020F0502020204030204" pitchFamily="34" charset="0"/>
              <a:ea typeface="ＭＳ 明朝" panose="02020609040205080304" pitchFamily="17" charset="-128"/>
              <a:cs typeface="+mn-cs"/>
            </a:rPr>
            <a:t>この「お試し無料版」では、行番号２</a:t>
          </a:r>
          <a:r>
            <a:rPr lang="ja-JP" altLang="en-US" sz="1100" b="1" kern="100">
              <a:solidFill>
                <a:srgbClr val="FF0000"/>
              </a:solidFill>
              <a:effectLst/>
              <a:latin typeface="Calibri" panose="020F0502020204030204" pitchFamily="34" charset="0"/>
              <a:ea typeface="ＭＳ 明朝" panose="02020609040205080304" pitchFamily="17" charset="-128"/>
              <a:cs typeface="+mn-cs"/>
            </a:rPr>
            <a:t>０</a:t>
          </a:r>
          <a:r>
            <a:rPr lang="ja-JP" sz="1100" b="1" kern="100">
              <a:solidFill>
                <a:srgbClr val="FF0000"/>
              </a:solidFill>
              <a:effectLst/>
              <a:latin typeface="Calibri" panose="020F0502020204030204" pitchFamily="34" charset="0"/>
              <a:ea typeface="ＭＳ 明朝" panose="02020609040205080304" pitchFamily="17" charset="-128"/>
              <a:cs typeface="+mn-cs"/>
            </a:rPr>
            <a:t>以降のセル入力が制限されています。</a:t>
          </a:r>
          <a:endParaRPr lang="ja-JP" sz="105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algn="just">
            <a:buNone/>
          </a:pPr>
          <a:r>
            <a:rPr lang="ja-JP" sz="1100" b="1" u="sng" kern="100">
              <a:solidFill>
                <a:srgbClr val="0000CC"/>
              </a:solidFill>
              <a:effectLst/>
              <a:latin typeface="Calibri" panose="020F0502020204030204" pitchFamily="34" charset="0"/>
              <a:ea typeface="ＭＳ 明朝" panose="02020609040205080304" pitchFamily="17" charset="-128"/>
              <a:cs typeface="+mn-cs"/>
            </a:rPr>
            <a:t>制限のない【有料版】のご購入をご検討ください。</a:t>
          </a:r>
          <a:endParaRPr lang="ja-JP" sz="105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495299</xdr:colOff>
      <xdr:row>0</xdr:row>
      <xdr:rowOff>128156</xdr:rowOff>
    </xdr:from>
    <xdr:to>
      <xdr:col>14</xdr:col>
      <xdr:colOff>819149</xdr:colOff>
      <xdr:row>4</xdr:row>
      <xdr:rowOff>304799</xdr:rowOff>
    </xdr:to>
    <xdr:grpSp>
      <xdr:nvGrpSpPr>
        <xdr:cNvPr id="2" name="グループ化 18">
          <a:extLst>
            <a:ext uri="{FF2B5EF4-FFF2-40B4-BE49-F238E27FC236}">
              <a16:creationId xmlns:a16="http://schemas.microsoft.com/office/drawing/2014/main" id="{00000000-0008-0000-0400-000002000000}"/>
            </a:ext>
          </a:extLst>
        </xdr:cNvPr>
        <xdr:cNvGrpSpPr>
          <a:grpSpLocks/>
        </xdr:cNvGrpSpPr>
      </xdr:nvGrpSpPr>
      <xdr:grpSpPr bwMode="auto">
        <a:xfrm>
          <a:off x="6880859" y="128156"/>
          <a:ext cx="3425190" cy="1517763"/>
          <a:chOff x="12333538" y="64185"/>
          <a:chExt cx="4500723" cy="1129363"/>
        </a:xfrm>
      </xdr:grpSpPr>
      <xdr:sp macro="" textlink="">
        <xdr:nvSpPr>
          <xdr:cNvPr id="3" name="正方形/長方形 2">
            <a:extLst>
              <a:ext uri="{FF2B5EF4-FFF2-40B4-BE49-F238E27FC236}">
                <a16:creationId xmlns:a16="http://schemas.microsoft.com/office/drawing/2014/main" id="{00000000-0008-0000-0400-000003000000}"/>
              </a:ext>
            </a:extLst>
          </xdr:cNvPr>
          <xdr:cNvSpPr/>
        </xdr:nvSpPr>
        <xdr:spPr>
          <a:xfrm>
            <a:off x="12333538" y="64185"/>
            <a:ext cx="4500723" cy="836323"/>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lIns="36000" rIns="0" rtlCol="0" anchor="t"/>
          <a:lstStyle/>
          <a:p>
            <a:pPr algn="l"/>
            <a:r>
              <a:rPr kumimoji="1" lang="ja-JP" altLang="en-US" sz="1000">
                <a:solidFill>
                  <a:srgbClr val="0000CC"/>
                </a:solidFill>
                <a:latin typeface="+mn-ea"/>
                <a:ea typeface="+mn-ea"/>
              </a:rPr>
              <a:t>■設計予算を「昇格昇給」「昇級昇給」「習熟昇給」に配分します。</a:t>
            </a:r>
            <a:endParaRPr kumimoji="1" lang="en-US" altLang="ja-JP" sz="1000">
              <a:solidFill>
                <a:srgbClr val="0000CC"/>
              </a:solidFill>
              <a:latin typeface="+mn-ea"/>
              <a:ea typeface="+mn-ea"/>
            </a:endParaRPr>
          </a:p>
          <a:p>
            <a:pPr algn="l"/>
            <a:r>
              <a:rPr kumimoji="1" lang="ja-JP" altLang="en-US" sz="1000">
                <a:solidFill>
                  <a:srgbClr val="0000CC"/>
                </a:solidFill>
                <a:latin typeface="+mn-ea"/>
                <a:ea typeface="+mn-ea"/>
              </a:rPr>
              <a:t>　・それぞれの</a:t>
            </a:r>
            <a:r>
              <a:rPr kumimoji="1" lang="ja-JP" altLang="en-US" sz="1000" b="1">
                <a:solidFill>
                  <a:srgbClr val="0000CC"/>
                </a:solidFill>
                <a:latin typeface="+mn-ea"/>
                <a:ea typeface="+mn-ea"/>
              </a:rPr>
              <a:t>配分割合を入力</a:t>
            </a:r>
            <a:r>
              <a:rPr kumimoji="1" lang="ja-JP" altLang="en-US" sz="1000">
                <a:solidFill>
                  <a:srgbClr val="0000CC"/>
                </a:solidFill>
                <a:latin typeface="+mn-ea"/>
                <a:ea typeface="+mn-ea"/>
              </a:rPr>
              <a:t>します</a:t>
            </a:r>
            <a:r>
              <a:rPr kumimoji="1" lang="ja-JP" altLang="en-US" sz="1000" b="1">
                <a:solidFill>
                  <a:srgbClr val="0000CC"/>
                </a:solidFill>
                <a:latin typeface="+mn-ea"/>
                <a:ea typeface="+mn-ea"/>
              </a:rPr>
              <a:t>（３昇給項目で１００％）</a:t>
            </a:r>
            <a:endParaRPr kumimoji="1" lang="en-US" altLang="ja-JP" sz="1000" b="1">
              <a:solidFill>
                <a:srgbClr val="0000CC"/>
              </a:solidFill>
              <a:latin typeface="+mn-ea"/>
              <a:ea typeface="+mn-ea"/>
            </a:endParaRPr>
          </a:p>
          <a:p>
            <a:pPr algn="l"/>
            <a:r>
              <a:rPr kumimoji="1" lang="ja-JP" altLang="en-US" sz="1000" b="1">
                <a:solidFill>
                  <a:srgbClr val="0000CC"/>
                </a:solidFill>
                <a:latin typeface="+mn-ea"/>
                <a:ea typeface="+mn-ea"/>
              </a:rPr>
              <a:t>　</a:t>
            </a:r>
            <a:r>
              <a:rPr kumimoji="1" lang="ja-JP" altLang="en-US" sz="1000" b="0">
                <a:solidFill>
                  <a:srgbClr val="0000CC"/>
                </a:solidFill>
                <a:latin typeface="+mn-ea"/>
                <a:ea typeface="+mn-ea"/>
              </a:rPr>
              <a:t>・等級ランクにより配分ウエイトを変えて設計することもできます。</a:t>
            </a:r>
            <a:endParaRPr kumimoji="1" lang="en-US" altLang="ja-JP" sz="1000" b="0">
              <a:solidFill>
                <a:srgbClr val="0000CC"/>
              </a:solidFill>
              <a:latin typeface="+mn-ea"/>
              <a:ea typeface="+mn-ea"/>
            </a:endParaRPr>
          </a:p>
          <a:p>
            <a:pPr algn="l"/>
            <a:r>
              <a:rPr kumimoji="1" lang="en-US" altLang="ja-JP" sz="1000">
                <a:solidFill>
                  <a:schemeClr val="tx1"/>
                </a:solidFill>
                <a:latin typeface="+mn-ea"/>
                <a:ea typeface="+mn-ea"/>
              </a:rPr>
              <a:t>※</a:t>
            </a:r>
            <a:r>
              <a:rPr kumimoji="1" lang="ja-JP" altLang="en-US" sz="1000">
                <a:solidFill>
                  <a:schemeClr val="tx1"/>
                </a:solidFill>
                <a:latin typeface="+mn-ea"/>
                <a:ea typeface="+mn-ea"/>
              </a:rPr>
              <a:t>「昇格昇給」</a:t>
            </a:r>
            <a:r>
              <a:rPr kumimoji="1" lang="en-US" altLang="ja-JP" sz="1000">
                <a:solidFill>
                  <a:schemeClr val="tx1"/>
                </a:solidFill>
                <a:latin typeface="+mn-ea"/>
                <a:ea typeface="+mn-ea"/>
              </a:rPr>
              <a:t>…</a:t>
            </a:r>
            <a:r>
              <a:rPr kumimoji="1" lang="ja-JP" altLang="en-US" sz="1000">
                <a:solidFill>
                  <a:schemeClr val="tx1"/>
                </a:solidFill>
                <a:latin typeface="+mn-ea"/>
                <a:ea typeface="+mn-ea"/>
              </a:rPr>
              <a:t>昇格時に加算します。</a:t>
            </a:r>
            <a:endParaRPr kumimoji="1" lang="en-US" altLang="ja-JP" sz="1000">
              <a:solidFill>
                <a:schemeClr val="tx1"/>
              </a:solidFill>
              <a:latin typeface="+mn-ea"/>
              <a:ea typeface="+mn-ea"/>
            </a:endParaRPr>
          </a:p>
          <a:p>
            <a:pPr algn="l"/>
            <a:r>
              <a:rPr kumimoji="1" lang="en-US" altLang="ja-JP" sz="1000">
                <a:solidFill>
                  <a:schemeClr val="tx1"/>
                </a:solidFill>
                <a:latin typeface="+mn-ea"/>
                <a:ea typeface="+mn-ea"/>
              </a:rPr>
              <a:t>※</a:t>
            </a:r>
            <a:r>
              <a:rPr kumimoji="1" lang="ja-JP" altLang="en-US" sz="1000">
                <a:solidFill>
                  <a:schemeClr val="tx1"/>
                </a:solidFill>
                <a:latin typeface="+mn-ea"/>
                <a:ea typeface="+mn-ea"/>
              </a:rPr>
              <a:t>「昇級昇給」</a:t>
            </a:r>
            <a:r>
              <a:rPr kumimoji="1" lang="en-US" altLang="ja-JP" sz="1000">
                <a:solidFill>
                  <a:schemeClr val="tx1"/>
                </a:solidFill>
                <a:latin typeface="+mn-ea"/>
                <a:ea typeface="+mn-ea"/>
              </a:rPr>
              <a:t>…</a:t>
            </a:r>
            <a:r>
              <a:rPr kumimoji="1" lang="ja-JP" altLang="en-US" sz="1000">
                <a:solidFill>
                  <a:schemeClr val="tx1"/>
                </a:solidFill>
                <a:latin typeface="+mn-ea"/>
                <a:ea typeface="+mn-ea"/>
              </a:rPr>
              <a:t>同じ資格内でグレード</a:t>
            </a:r>
            <a:r>
              <a:rPr kumimoji="1" lang="ja-JP" altLang="en-US" sz="1000" u="none">
                <a:solidFill>
                  <a:schemeClr val="tx1"/>
                </a:solidFill>
                <a:latin typeface="+mn-ea"/>
                <a:ea typeface="+mn-ea"/>
              </a:rPr>
              <a:t>昇級時に加算します。</a:t>
            </a:r>
            <a:endParaRPr kumimoji="1" lang="en-US" altLang="ja-JP" sz="1000" u="none">
              <a:solidFill>
                <a:schemeClr val="tx1"/>
              </a:solidFill>
              <a:latin typeface="+mn-ea"/>
              <a:ea typeface="+mn-ea"/>
            </a:endParaRPr>
          </a:p>
          <a:p>
            <a:pPr algn="l"/>
            <a:r>
              <a:rPr kumimoji="1" lang="en-US" altLang="ja-JP" sz="1000" u="none">
                <a:solidFill>
                  <a:schemeClr val="tx1"/>
                </a:solidFill>
                <a:latin typeface="+mn-ea"/>
                <a:ea typeface="+mn-ea"/>
              </a:rPr>
              <a:t>※</a:t>
            </a:r>
            <a:r>
              <a:rPr kumimoji="1" lang="ja-JP" altLang="en-US" sz="1000" u="none">
                <a:solidFill>
                  <a:schemeClr val="tx1"/>
                </a:solidFill>
                <a:latin typeface="+mn-ea"/>
                <a:ea typeface="+mn-ea"/>
              </a:rPr>
              <a:t>「習熟昇給」</a:t>
            </a:r>
            <a:r>
              <a:rPr kumimoji="1" lang="en-US" altLang="ja-JP" sz="1000" u="none">
                <a:solidFill>
                  <a:schemeClr val="tx1"/>
                </a:solidFill>
                <a:latin typeface="+mn-ea"/>
                <a:ea typeface="+mn-ea"/>
              </a:rPr>
              <a:t>…</a:t>
            </a:r>
            <a:r>
              <a:rPr kumimoji="1" lang="ja-JP" altLang="en-US" sz="1000" u="none">
                <a:solidFill>
                  <a:schemeClr val="tx1"/>
                </a:solidFill>
                <a:latin typeface="+mn-ea"/>
                <a:ea typeface="+mn-ea"/>
              </a:rPr>
              <a:t>原則、毎年</a:t>
            </a:r>
            <a:r>
              <a:rPr kumimoji="1" lang="en-US" altLang="ja-JP" sz="1000" u="none">
                <a:solidFill>
                  <a:schemeClr val="tx1"/>
                </a:solidFill>
                <a:latin typeface="+mn-ea"/>
                <a:ea typeface="+mn-ea"/>
              </a:rPr>
              <a:t>UP</a:t>
            </a:r>
            <a:r>
              <a:rPr kumimoji="1" lang="ja-JP" altLang="en-US" sz="1000" u="none">
                <a:solidFill>
                  <a:schemeClr val="tx1"/>
                </a:solidFill>
                <a:latin typeface="+mn-ea"/>
                <a:ea typeface="+mn-ea"/>
              </a:rPr>
              <a:t>する昇給額です（上限あり）。</a:t>
            </a:r>
            <a:endParaRPr kumimoji="1" lang="en-US" altLang="ja-JP" sz="1000" u="none">
              <a:solidFill>
                <a:schemeClr val="tx1"/>
              </a:solidFill>
              <a:latin typeface="+mn-ea"/>
              <a:ea typeface="+mn-ea"/>
            </a:endParaRPr>
          </a:p>
        </xdr:txBody>
      </xdr:sp>
      <xdr:sp macro="" textlink="">
        <xdr:nvSpPr>
          <xdr:cNvPr id="4" name="AutoShape 1">
            <a:extLst>
              <a:ext uri="{FF2B5EF4-FFF2-40B4-BE49-F238E27FC236}">
                <a16:creationId xmlns:a16="http://schemas.microsoft.com/office/drawing/2014/main" id="{00000000-0008-0000-0400-000004000000}"/>
              </a:ext>
            </a:extLst>
          </xdr:cNvPr>
          <xdr:cNvSpPr>
            <a:spLocks noChangeArrowheads="1"/>
          </xdr:cNvSpPr>
        </xdr:nvSpPr>
        <xdr:spPr bwMode="auto">
          <a:xfrm rot="10800000" flipH="1" flipV="1">
            <a:off x="15554755" y="903025"/>
            <a:ext cx="392831" cy="290523"/>
          </a:xfrm>
          <a:prstGeom prst="downArrow">
            <a:avLst>
              <a:gd name="adj1" fmla="val 50000"/>
              <a:gd name="adj2" fmla="val 25003"/>
            </a:avLst>
          </a:prstGeom>
          <a:solidFill>
            <a:srgbClr val="FFC000">
              <a:alpha val="60000"/>
            </a:srgbClr>
          </a:solidFill>
          <a:ln w="9525">
            <a:solidFill>
              <a:srgbClr val="FF0000">
                <a:alpha val="60000"/>
              </a:srgbClr>
            </a:solidFill>
            <a:miter lim="800000"/>
            <a:headEnd/>
            <a:tailEnd/>
          </a:ln>
        </xdr:spPr>
        <xdr:txBody>
          <a:bodyPr/>
          <a:lstStyle/>
          <a:p>
            <a:endParaRPr lang="ja-JP" altLang="en-US"/>
          </a:p>
        </xdr:txBody>
      </xdr:sp>
    </xdr:grpSp>
    <xdr:clientData/>
  </xdr:twoCellAnchor>
  <xdr:twoCellAnchor>
    <xdr:from>
      <xdr:col>6</xdr:col>
      <xdr:colOff>436701</xdr:colOff>
      <xdr:row>0</xdr:row>
      <xdr:rowOff>107371</xdr:rowOff>
    </xdr:from>
    <xdr:to>
      <xdr:col>10</xdr:col>
      <xdr:colOff>38100</xdr:colOff>
      <xdr:row>4</xdr:row>
      <xdr:rowOff>285750</xdr:rowOff>
    </xdr:to>
    <xdr:grpSp>
      <xdr:nvGrpSpPr>
        <xdr:cNvPr id="6" name="グループ化 1">
          <a:extLst>
            <a:ext uri="{FF2B5EF4-FFF2-40B4-BE49-F238E27FC236}">
              <a16:creationId xmlns:a16="http://schemas.microsoft.com/office/drawing/2014/main" id="{00000000-0008-0000-0400-000006000000}"/>
            </a:ext>
          </a:extLst>
        </xdr:cNvPr>
        <xdr:cNvGrpSpPr>
          <a:grpSpLocks/>
        </xdr:cNvGrpSpPr>
      </xdr:nvGrpSpPr>
      <xdr:grpSpPr bwMode="auto">
        <a:xfrm>
          <a:off x="2699841" y="107371"/>
          <a:ext cx="3914319" cy="1519499"/>
          <a:chOff x="21930324" y="10561"/>
          <a:chExt cx="3167846" cy="978576"/>
        </a:xfrm>
      </xdr:grpSpPr>
      <xdr:sp macro="" textlink="">
        <xdr:nvSpPr>
          <xdr:cNvPr id="7" name="正方形/長方形 6">
            <a:extLst>
              <a:ext uri="{FF2B5EF4-FFF2-40B4-BE49-F238E27FC236}">
                <a16:creationId xmlns:a16="http://schemas.microsoft.com/office/drawing/2014/main" id="{00000000-0008-0000-0400-000007000000}"/>
              </a:ext>
            </a:extLst>
          </xdr:cNvPr>
          <xdr:cNvSpPr/>
        </xdr:nvSpPr>
        <xdr:spPr>
          <a:xfrm>
            <a:off x="21930324" y="10561"/>
            <a:ext cx="3167846" cy="742949"/>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lIns="36000" tIns="36000" rIns="0" bIns="36000" rtlCol="0" anchor="t"/>
          <a:lstStyle/>
          <a:p>
            <a:pPr algn="l"/>
            <a:r>
              <a:rPr kumimoji="1" lang="ja-JP" altLang="en-US" sz="1000">
                <a:solidFill>
                  <a:srgbClr val="0000CC"/>
                </a:solidFill>
                <a:latin typeface="+mn-ea"/>
                <a:ea typeface="+mn-ea"/>
              </a:rPr>
              <a:t>■自社のモデル</a:t>
            </a:r>
            <a:r>
              <a:rPr kumimoji="1" lang="ja-JP" altLang="en-US" sz="1000">
                <a:solidFill>
                  <a:srgbClr val="0000CC"/>
                </a:solidFill>
                <a:effectLst/>
                <a:latin typeface="+mn-lt"/>
                <a:ea typeface="+mn-ea"/>
                <a:cs typeface="+mn-cs"/>
              </a:rPr>
              <a:t>職位の標準賃金を設計します（各種</a:t>
            </a:r>
            <a:r>
              <a:rPr kumimoji="1" lang="ja-JP" altLang="ja-JP" sz="1100">
                <a:solidFill>
                  <a:srgbClr val="0000CC"/>
                </a:solidFill>
                <a:effectLst/>
                <a:latin typeface="+mn-lt"/>
                <a:ea typeface="+mn-ea"/>
                <a:cs typeface="+mn-cs"/>
              </a:rPr>
              <a:t>統計資料</a:t>
            </a:r>
            <a:r>
              <a:rPr kumimoji="1" lang="ja-JP" altLang="en-US" sz="1100">
                <a:solidFill>
                  <a:srgbClr val="0000CC"/>
                </a:solidFill>
                <a:effectLst/>
                <a:latin typeface="+mn-lt"/>
                <a:ea typeface="+mn-ea"/>
                <a:cs typeface="+mn-cs"/>
              </a:rPr>
              <a:t>等も</a:t>
            </a:r>
            <a:r>
              <a:rPr kumimoji="1" lang="ja-JP" altLang="ja-JP" sz="1100">
                <a:solidFill>
                  <a:srgbClr val="0000CC"/>
                </a:solidFill>
                <a:effectLst/>
                <a:latin typeface="+mn-lt"/>
                <a:ea typeface="+mn-ea"/>
                <a:cs typeface="+mn-cs"/>
              </a:rPr>
              <a:t>参考にし</a:t>
            </a:r>
            <a:r>
              <a:rPr kumimoji="1" lang="ja-JP" altLang="en-US" sz="1100">
                <a:solidFill>
                  <a:srgbClr val="0000CC"/>
                </a:solidFill>
                <a:effectLst/>
                <a:latin typeface="+mn-lt"/>
                <a:ea typeface="+mn-ea"/>
                <a:cs typeface="+mn-cs"/>
              </a:rPr>
              <a:t>てください）。</a:t>
            </a:r>
            <a:endParaRPr kumimoji="1" lang="en-US" altLang="ja-JP" sz="1000">
              <a:solidFill>
                <a:srgbClr val="0000CC"/>
              </a:solidFill>
              <a:effectLst/>
              <a:latin typeface="+mn-lt"/>
              <a:ea typeface="+mn-ea"/>
              <a:cs typeface="+mn-cs"/>
            </a:endParaRPr>
          </a:p>
          <a:p>
            <a:pPr algn="l"/>
            <a:r>
              <a:rPr kumimoji="1" lang="ja-JP" altLang="en-US" sz="1000">
                <a:solidFill>
                  <a:srgbClr val="0000CC"/>
                </a:solidFill>
                <a:effectLst/>
                <a:latin typeface="+mn-lt"/>
                <a:ea typeface="+mn-ea"/>
                <a:cs typeface="+mn-cs"/>
              </a:rPr>
              <a:t>　・先ず、各職務資格の標準となる諸手当込みの初号賃金を入力します（自社の実在者から検討して算出）。</a:t>
            </a:r>
            <a:endParaRPr kumimoji="1" lang="en-US" altLang="ja-JP" sz="1000">
              <a:solidFill>
                <a:srgbClr val="0000CC"/>
              </a:solidFill>
              <a:effectLst/>
              <a:latin typeface="+mn-lt"/>
              <a:ea typeface="+mn-ea"/>
              <a:cs typeface="+mn-cs"/>
            </a:endParaRPr>
          </a:p>
          <a:p>
            <a:pPr algn="l"/>
            <a:r>
              <a:rPr kumimoji="1" lang="ja-JP" altLang="en-US" sz="1000">
                <a:solidFill>
                  <a:srgbClr val="0000CC"/>
                </a:solidFill>
                <a:effectLst/>
                <a:latin typeface="+mn-lt"/>
                <a:ea typeface="+mn-ea"/>
                <a:cs typeface="+mn-cs"/>
              </a:rPr>
              <a:t>　・次に諸手当を入力します（自社の実在者から検討して算出）。</a:t>
            </a:r>
            <a:endParaRPr kumimoji="1" lang="en-US" altLang="ja-JP" sz="1000">
              <a:solidFill>
                <a:srgbClr val="0000CC"/>
              </a:solidFill>
              <a:effectLst/>
              <a:latin typeface="+mn-lt"/>
              <a:ea typeface="+mn-ea"/>
              <a:cs typeface="+mn-cs"/>
            </a:endParaRPr>
          </a:p>
        </xdr:txBody>
      </xdr:sp>
      <xdr:sp macro="" textlink="">
        <xdr:nvSpPr>
          <xdr:cNvPr id="9" name="AutoShape 1">
            <a:extLst>
              <a:ext uri="{FF2B5EF4-FFF2-40B4-BE49-F238E27FC236}">
                <a16:creationId xmlns:a16="http://schemas.microsoft.com/office/drawing/2014/main" id="{00000000-0008-0000-0400-000009000000}"/>
              </a:ext>
            </a:extLst>
          </xdr:cNvPr>
          <xdr:cNvSpPr>
            <a:spLocks noChangeArrowheads="1"/>
          </xdr:cNvSpPr>
        </xdr:nvSpPr>
        <xdr:spPr bwMode="auto">
          <a:xfrm rot="10800000" flipH="1" flipV="1">
            <a:off x="23829767" y="749259"/>
            <a:ext cx="275072" cy="239878"/>
          </a:xfrm>
          <a:prstGeom prst="downArrow">
            <a:avLst>
              <a:gd name="adj1" fmla="val 50000"/>
              <a:gd name="adj2" fmla="val 25000"/>
            </a:avLst>
          </a:prstGeom>
          <a:solidFill>
            <a:srgbClr val="FFC000"/>
          </a:solidFill>
          <a:ln w="9525">
            <a:solidFill>
              <a:srgbClr val="FF0000"/>
            </a:solidFill>
            <a:miter lim="800000"/>
            <a:headEnd/>
            <a:tailEnd/>
          </a:ln>
        </xdr:spPr>
      </xdr:sp>
    </xdr:grpSp>
    <xdr:clientData/>
  </xdr:twoCellAnchor>
  <xdr:twoCellAnchor>
    <xdr:from>
      <xdr:col>14</xdr:col>
      <xdr:colOff>907881</xdr:colOff>
      <xdr:row>0</xdr:row>
      <xdr:rowOff>129887</xdr:rowOff>
    </xdr:from>
    <xdr:to>
      <xdr:col>19</xdr:col>
      <xdr:colOff>352423</xdr:colOff>
      <xdr:row>4</xdr:row>
      <xdr:rowOff>276225</xdr:rowOff>
    </xdr:to>
    <xdr:grpSp>
      <xdr:nvGrpSpPr>
        <xdr:cNvPr id="10" name="グループ化 9">
          <a:extLst>
            <a:ext uri="{FF2B5EF4-FFF2-40B4-BE49-F238E27FC236}">
              <a16:creationId xmlns:a16="http://schemas.microsoft.com/office/drawing/2014/main" id="{00000000-0008-0000-0400-00000A000000}"/>
            </a:ext>
          </a:extLst>
        </xdr:cNvPr>
        <xdr:cNvGrpSpPr>
          <a:grpSpLocks/>
        </xdr:cNvGrpSpPr>
      </xdr:nvGrpSpPr>
      <xdr:grpSpPr bwMode="auto">
        <a:xfrm>
          <a:off x="10356681" y="129887"/>
          <a:ext cx="2949742" cy="1487458"/>
          <a:chOff x="20928070" y="219075"/>
          <a:chExt cx="1150297" cy="992926"/>
        </a:xfrm>
      </xdr:grpSpPr>
      <xdr:sp macro="" textlink="">
        <xdr:nvSpPr>
          <xdr:cNvPr id="11" name="正方形/長方形 10">
            <a:extLst>
              <a:ext uri="{FF2B5EF4-FFF2-40B4-BE49-F238E27FC236}">
                <a16:creationId xmlns:a16="http://schemas.microsoft.com/office/drawing/2014/main" id="{00000000-0008-0000-0400-00000B000000}"/>
              </a:ext>
            </a:extLst>
          </xdr:cNvPr>
          <xdr:cNvSpPr/>
        </xdr:nvSpPr>
        <xdr:spPr>
          <a:xfrm>
            <a:off x="20928070" y="219075"/>
            <a:ext cx="1150297" cy="646004"/>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lIns="36000" rIns="0"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000">
                <a:solidFill>
                  <a:srgbClr val="0000CC"/>
                </a:solidFill>
                <a:effectLst/>
                <a:latin typeface="+mn-lt"/>
                <a:ea typeface="+mn-ea"/>
                <a:cs typeface="+mn-cs"/>
              </a:rPr>
              <a:t>■</a:t>
            </a:r>
            <a:r>
              <a:rPr kumimoji="1" lang="ja-JP" altLang="ja-JP" sz="1000" b="0">
                <a:solidFill>
                  <a:srgbClr val="0000CC"/>
                </a:solidFill>
                <a:effectLst/>
                <a:latin typeface="+mn-lt"/>
                <a:ea typeface="+mn-ea"/>
                <a:cs typeface="+mn-cs"/>
              </a:rPr>
              <a:t>定昇上限年数セルに</a:t>
            </a:r>
            <a:r>
              <a:rPr kumimoji="1" lang="ja-JP" altLang="ja-JP" sz="1000" b="1">
                <a:solidFill>
                  <a:srgbClr val="0000CC"/>
                </a:solidFill>
                <a:effectLst/>
                <a:latin typeface="+mn-lt"/>
                <a:ea typeface="+mn-ea"/>
                <a:cs typeface="+mn-cs"/>
              </a:rPr>
              <a:t>「年数」</a:t>
            </a:r>
            <a:r>
              <a:rPr kumimoji="1" lang="ja-JP" altLang="en-US" sz="1000" b="0">
                <a:solidFill>
                  <a:srgbClr val="0000CC"/>
                </a:solidFill>
                <a:effectLst/>
                <a:latin typeface="+mn-lt"/>
                <a:ea typeface="+mn-ea"/>
                <a:cs typeface="+mn-cs"/>
              </a:rPr>
              <a:t>を</a:t>
            </a:r>
            <a:r>
              <a:rPr kumimoji="1" lang="ja-JP" altLang="ja-JP" sz="1000" b="0">
                <a:solidFill>
                  <a:srgbClr val="0000CC"/>
                </a:solidFill>
                <a:effectLst/>
                <a:latin typeface="+mn-lt"/>
                <a:ea typeface="+mn-ea"/>
                <a:cs typeface="+mn-cs"/>
              </a:rPr>
              <a:t>入力して</a:t>
            </a:r>
            <a:r>
              <a:rPr kumimoji="1" lang="ja-JP" altLang="en-US" sz="1000" b="0">
                <a:solidFill>
                  <a:srgbClr val="0000CC"/>
                </a:solidFill>
                <a:effectLst/>
                <a:latin typeface="+mn-lt"/>
                <a:ea typeface="+mn-ea"/>
                <a:cs typeface="+mn-cs"/>
              </a:rPr>
              <a:t>、定期昇給の</a:t>
            </a:r>
            <a:r>
              <a:rPr kumimoji="1" lang="ja-JP" altLang="ja-JP" sz="1000" b="0">
                <a:solidFill>
                  <a:srgbClr val="0000CC"/>
                </a:solidFill>
                <a:effectLst/>
                <a:latin typeface="+mn-lt"/>
                <a:ea typeface="+mn-ea"/>
                <a:cs typeface="+mn-cs"/>
              </a:rPr>
              <a:t>上限を設計します</a:t>
            </a:r>
            <a:r>
              <a:rPr kumimoji="1" lang="ja-JP" altLang="ja-JP" sz="1100" b="0">
                <a:solidFill>
                  <a:schemeClr val="dk1"/>
                </a:solidFill>
                <a:effectLst/>
                <a:latin typeface="+mn-lt"/>
                <a:ea typeface="+mn-ea"/>
                <a:cs typeface="+mn-cs"/>
              </a:rPr>
              <a:t>。</a:t>
            </a:r>
            <a:endParaRPr kumimoji="1" lang="en-US" altLang="ja-JP" sz="1100" b="0">
              <a:solidFill>
                <a:schemeClr val="dk1"/>
              </a:solidFill>
              <a:effectLst/>
              <a:latin typeface="+mn-lt"/>
              <a:ea typeface="+mn-ea"/>
              <a:cs typeface="+mn-cs"/>
            </a:endParaRPr>
          </a:p>
          <a:p>
            <a:r>
              <a:rPr kumimoji="1" lang="ja-JP" altLang="ja-JP" sz="1000">
                <a:solidFill>
                  <a:srgbClr val="0000CC"/>
                </a:solidFill>
                <a:effectLst/>
                <a:latin typeface="+mn-lt"/>
                <a:ea typeface="+mn-ea"/>
                <a:cs typeface="+mn-cs"/>
              </a:rPr>
              <a:t>■上限年数に到達後も昇給額を調整（減額）して、引き続き昇給させる張出定昇</a:t>
            </a:r>
            <a:r>
              <a:rPr kumimoji="1" lang="ja-JP" altLang="ja-JP" sz="1000" u="sng">
                <a:solidFill>
                  <a:srgbClr val="0000CC"/>
                </a:solidFill>
                <a:effectLst/>
                <a:latin typeface="+mn-lt"/>
                <a:ea typeface="+mn-ea"/>
                <a:cs typeface="+mn-cs"/>
              </a:rPr>
              <a:t>上限</a:t>
            </a:r>
            <a:r>
              <a:rPr kumimoji="1" lang="ja-JP" altLang="ja-JP" sz="1000" b="1" u="sng">
                <a:solidFill>
                  <a:srgbClr val="0000CC"/>
                </a:solidFill>
                <a:effectLst/>
                <a:latin typeface="+mn-lt"/>
                <a:ea typeface="+mn-ea"/>
                <a:cs typeface="+mn-cs"/>
              </a:rPr>
              <a:t>年齢</a:t>
            </a:r>
            <a:r>
              <a:rPr kumimoji="1" lang="ja-JP" altLang="ja-JP" sz="1000">
                <a:solidFill>
                  <a:srgbClr val="0000CC"/>
                </a:solidFill>
                <a:effectLst/>
                <a:latin typeface="+mn-lt"/>
                <a:ea typeface="+mn-ea"/>
                <a:cs typeface="+mn-cs"/>
              </a:rPr>
              <a:t>を手入力します。</a:t>
            </a:r>
            <a:endParaRPr lang="ja-JP" altLang="ja-JP" sz="1000">
              <a:solidFill>
                <a:srgbClr val="0000CC"/>
              </a:solidFill>
              <a:effectLst/>
            </a:endParaRPr>
          </a:p>
          <a:p>
            <a:r>
              <a:rPr kumimoji="1" lang="ja-JP" altLang="ja-JP" sz="1000">
                <a:solidFill>
                  <a:srgbClr val="0000CC"/>
                </a:solidFill>
                <a:effectLst/>
                <a:latin typeface="+mn-lt"/>
                <a:ea typeface="+mn-ea"/>
                <a:cs typeface="+mn-cs"/>
              </a:rPr>
              <a:t>設計しないときは</a:t>
            </a:r>
            <a:r>
              <a:rPr kumimoji="1" lang="ja-JP" altLang="ja-JP" sz="1000" b="1">
                <a:solidFill>
                  <a:srgbClr val="0000CC"/>
                </a:solidFill>
                <a:effectLst/>
                <a:latin typeface="+mn-lt"/>
                <a:ea typeface="+mn-ea"/>
                <a:cs typeface="+mn-cs"/>
              </a:rPr>
              <a:t>「ゼロ」</a:t>
            </a:r>
            <a:r>
              <a:rPr kumimoji="1" lang="ja-JP" altLang="ja-JP" sz="1000">
                <a:solidFill>
                  <a:srgbClr val="0000CC"/>
                </a:solidFill>
                <a:effectLst/>
                <a:latin typeface="+mn-lt"/>
                <a:ea typeface="+mn-ea"/>
                <a:cs typeface="+mn-cs"/>
              </a:rPr>
              <a:t>を入力！</a:t>
            </a:r>
            <a:endParaRPr lang="ja-JP" altLang="ja-JP" sz="1000">
              <a:solidFill>
                <a:srgbClr val="0000CC"/>
              </a:solidFill>
              <a:effectLst/>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0">
              <a:solidFill>
                <a:schemeClr val="dk1"/>
              </a:solidFill>
              <a:effectLst/>
              <a:latin typeface="+mn-lt"/>
              <a:ea typeface="+mn-ea"/>
              <a:cs typeface="+mn-cs"/>
            </a:endParaRPr>
          </a:p>
        </xdr:txBody>
      </xdr:sp>
      <xdr:sp macro="" textlink="">
        <xdr:nvSpPr>
          <xdr:cNvPr id="12" name="AutoShape 1">
            <a:extLst>
              <a:ext uri="{FF2B5EF4-FFF2-40B4-BE49-F238E27FC236}">
                <a16:creationId xmlns:a16="http://schemas.microsoft.com/office/drawing/2014/main" id="{00000000-0008-0000-0400-00000C000000}"/>
              </a:ext>
            </a:extLst>
          </xdr:cNvPr>
          <xdr:cNvSpPr>
            <a:spLocks noChangeArrowheads="1"/>
          </xdr:cNvSpPr>
        </xdr:nvSpPr>
        <xdr:spPr bwMode="auto">
          <a:xfrm rot="10800000" flipV="1">
            <a:off x="21102482" y="869859"/>
            <a:ext cx="124021" cy="342142"/>
          </a:xfrm>
          <a:prstGeom prst="downArrow">
            <a:avLst>
              <a:gd name="adj1" fmla="val 50000"/>
              <a:gd name="adj2" fmla="val 25000"/>
            </a:avLst>
          </a:prstGeom>
          <a:solidFill>
            <a:srgbClr val="FFC000"/>
          </a:solidFill>
          <a:ln w="9525">
            <a:solidFill>
              <a:srgbClr val="FF0000"/>
            </a:solidFill>
            <a:miter lim="800000"/>
            <a:headEnd/>
            <a:tailEnd/>
          </a:ln>
        </xdr:spPr>
      </xdr:sp>
    </xdr:grpSp>
    <xdr:clientData/>
  </xdr:twoCellAnchor>
  <xdr:twoCellAnchor>
    <xdr:from>
      <xdr:col>11</xdr:col>
      <xdr:colOff>104768</xdr:colOff>
      <xdr:row>40</xdr:row>
      <xdr:rowOff>9524</xdr:rowOff>
    </xdr:from>
    <xdr:to>
      <xdr:col>14</xdr:col>
      <xdr:colOff>771525</xdr:colOff>
      <xdr:row>46</xdr:row>
      <xdr:rowOff>134163</xdr:rowOff>
    </xdr:to>
    <xdr:grpSp>
      <xdr:nvGrpSpPr>
        <xdr:cNvPr id="13" name="グループ化 12">
          <a:extLst>
            <a:ext uri="{FF2B5EF4-FFF2-40B4-BE49-F238E27FC236}">
              <a16:creationId xmlns:a16="http://schemas.microsoft.com/office/drawing/2014/main" id="{00000000-0008-0000-0400-00000D000000}"/>
            </a:ext>
          </a:extLst>
        </xdr:cNvPr>
        <xdr:cNvGrpSpPr>
          <a:grpSpLocks/>
        </xdr:cNvGrpSpPr>
      </xdr:nvGrpSpPr>
      <xdr:grpSpPr bwMode="auto">
        <a:xfrm>
          <a:off x="6985628" y="10639424"/>
          <a:ext cx="3272797" cy="1130479"/>
          <a:chOff x="20928070" y="131788"/>
          <a:chExt cx="1093726" cy="764876"/>
        </a:xfrm>
      </xdr:grpSpPr>
      <xdr:sp macro="" textlink="">
        <xdr:nvSpPr>
          <xdr:cNvPr id="14" name="正方形/長方形 13">
            <a:extLst>
              <a:ext uri="{FF2B5EF4-FFF2-40B4-BE49-F238E27FC236}">
                <a16:creationId xmlns:a16="http://schemas.microsoft.com/office/drawing/2014/main" id="{00000000-0008-0000-0400-00000E000000}"/>
              </a:ext>
            </a:extLst>
          </xdr:cNvPr>
          <xdr:cNvSpPr/>
        </xdr:nvSpPr>
        <xdr:spPr>
          <a:xfrm>
            <a:off x="20928070" y="250660"/>
            <a:ext cx="1093726" cy="646004"/>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lIns="36000" rIns="0" rtlCol="0" anchor="t"/>
          <a:lstStyle/>
          <a:p>
            <a:pPr algn="l"/>
            <a:r>
              <a:rPr kumimoji="1" lang="ja-JP" altLang="en-US" sz="1100">
                <a:solidFill>
                  <a:srgbClr val="FF0000"/>
                </a:solidFill>
                <a:latin typeface="+mn-ea"/>
                <a:ea typeface="+mn-ea"/>
              </a:rPr>
              <a:t>（注２）</a:t>
            </a:r>
            <a:endParaRPr kumimoji="1" lang="en-US" altLang="ja-JP" sz="1100">
              <a:solidFill>
                <a:srgbClr val="FF0000"/>
              </a:solidFill>
              <a:latin typeface="+mn-ea"/>
              <a:ea typeface="+mn-ea"/>
            </a:endParaRPr>
          </a:p>
          <a:p>
            <a:pPr algn="l"/>
            <a:r>
              <a:rPr kumimoji="1" lang="ja-JP" altLang="en-US" sz="1100">
                <a:solidFill>
                  <a:srgbClr val="0000CC"/>
                </a:solidFill>
                <a:latin typeface="+mn-ea"/>
                <a:ea typeface="+mn-ea"/>
              </a:rPr>
              <a:t>■該当等級より上位の資格が設計されていなくて、設計上の最高位資格のときは、直近下位資格の昇格・昇給金額と比較して増減設定をします。</a:t>
            </a:r>
            <a:r>
              <a:rPr kumimoji="1" lang="ja-JP" altLang="en-US" sz="1100" b="1">
                <a:solidFill>
                  <a:srgbClr val="0000CC"/>
                </a:solidFill>
                <a:latin typeface="+mn-ea"/>
                <a:ea typeface="+mn-ea"/>
              </a:rPr>
              <a:t>増減割合を入力！</a:t>
            </a:r>
            <a:endParaRPr kumimoji="1" lang="en-US" altLang="ja-JP" sz="1100" b="1">
              <a:solidFill>
                <a:srgbClr val="0000CC"/>
              </a:solidFill>
              <a:latin typeface="+mn-ea"/>
              <a:ea typeface="+mn-ea"/>
            </a:endParaRPr>
          </a:p>
        </xdr:txBody>
      </xdr:sp>
      <xdr:sp macro="" textlink="">
        <xdr:nvSpPr>
          <xdr:cNvPr id="15" name="AutoShape 1">
            <a:extLst>
              <a:ext uri="{FF2B5EF4-FFF2-40B4-BE49-F238E27FC236}">
                <a16:creationId xmlns:a16="http://schemas.microsoft.com/office/drawing/2014/main" id="{00000000-0008-0000-0400-00000F000000}"/>
              </a:ext>
            </a:extLst>
          </xdr:cNvPr>
          <xdr:cNvSpPr>
            <a:spLocks noChangeArrowheads="1"/>
          </xdr:cNvSpPr>
        </xdr:nvSpPr>
        <xdr:spPr bwMode="auto">
          <a:xfrm flipV="1">
            <a:off x="21799653" y="131788"/>
            <a:ext cx="107723" cy="124021"/>
          </a:xfrm>
          <a:prstGeom prst="downArrow">
            <a:avLst>
              <a:gd name="adj1" fmla="val 50000"/>
              <a:gd name="adj2" fmla="val 25000"/>
            </a:avLst>
          </a:prstGeom>
          <a:solidFill>
            <a:srgbClr val="FFC000"/>
          </a:solidFill>
          <a:ln w="9525">
            <a:solidFill>
              <a:srgbClr val="FF0000"/>
            </a:solidFill>
            <a:miter lim="800000"/>
            <a:headEnd/>
            <a:tailEnd/>
          </a:ln>
        </xdr:spPr>
        <xdr:txBody>
          <a:bodyPr/>
          <a:lstStyle/>
          <a:p>
            <a:endParaRPr lang="ja-JP" altLang="en-US"/>
          </a:p>
        </xdr:txBody>
      </xdr:sp>
    </xdr:grpSp>
    <xdr:clientData/>
  </xdr:twoCellAnchor>
  <xdr:twoCellAnchor>
    <xdr:from>
      <xdr:col>4</xdr:col>
      <xdr:colOff>333381</xdr:colOff>
      <xdr:row>39</xdr:row>
      <xdr:rowOff>1440</xdr:rowOff>
    </xdr:from>
    <xdr:to>
      <xdr:col>9</xdr:col>
      <xdr:colOff>1038225</xdr:colOff>
      <xdr:row>51</xdr:row>
      <xdr:rowOff>66673</xdr:rowOff>
    </xdr:to>
    <xdr:grpSp>
      <xdr:nvGrpSpPr>
        <xdr:cNvPr id="16" name="グループ化 15">
          <a:extLst>
            <a:ext uri="{FF2B5EF4-FFF2-40B4-BE49-F238E27FC236}">
              <a16:creationId xmlns:a16="http://schemas.microsoft.com/office/drawing/2014/main" id="{00000000-0008-0000-0400-000010000000}"/>
            </a:ext>
          </a:extLst>
        </xdr:cNvPr>
        <xdr:cNvGrpSpPr>
          <a:grpSpLocks/>
        </xdr:cNvGrpSpPr>
      </xdr:nvGrpSpPr>
      <xdr:grpSpPr bwMode="auto">
        <a:xfrm>
          <a:off x="1910721" y="10280820"/>
          <a:ext cx="4446264" cy="2259793"/>
          <a:chOff x="20928070" y="131818"/>
          <a:chExt cx="1093726" cy="882944"/>
        </a:xfrm>
      </xdr:grpSpPr>
      <xdr:sp macro="" textlink="">
        <xdr:nvSpPr>
          <xdr:cNvPr id="17" name="正方形/長方形 16">
            <a:extLst>
              <a:ext uri="{FF2B5EF4-FFF2-40B4-BE49-F238E27FC236}">
                <a16:creationId xmlns:a16="http://schemas.microsoft.com/office/drawing/2014/main" id="{00000000-0008-0000-0400-000011000000}"/>
              </a:ext>
            </a:extLst>
          </xdr:cNvPr>
          <xdr:cNvSpPr/>
        </xdr:nvSpPr>
        <xdr:spPr>
          <a:xfrm>
            <a:off x="20928070" y="219075"/>
            <a:ext cx="1093726" cy="795687"/>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lIns="36000" rIns="0" rtlCol="0" anchor="t"/>
          <a:lstStyle/>
          <a:p>
            <a:pPr algn="l"/>
            <a:r>
              <a:rPr kumimoji="1" lang="ja-JP" altLang="en-US" sz="1100">
                <a:solidFill>
                  <a:srgbClr val="0000CC"/>
                </a:solidFill>
                <a:latin typeface="+mn-ea"/>
                <a:ea typeface="+mn-ea"/>
              </a:rPr>
              <a:t>■１年あたりの配分状況金額</a:t>
            </a:r>
            <a:endParaRPr kumimoji="1" lang="en-US" altLang="ja-JP" sz="1100">
              <a:solidFill>
                <a:srgbClr val="0000CC"/>
              </a:solidFill>
              <a:latin typeface="+mn-ea"/>
              <a:ea typeface="+mn-ea"/>
            </a:endParaRPr>
          </a:p>
          <a:p>
            <a:pPr algn="l"/>
            <a:r>
              <a:rPr kumimoji="1" lang="ja-JP" altLang="en-US" sz="1100" b="0" i="0" u="none" strike="noStrike">
                <a:solidFill>
                  <a:srgbClr val="0000CC"/>
                </a:solidFill>
                <a:effectLst/>
                <a:latin typeface="+mn-ea"/>
                <a:ea typeface="+mn-ea"/>
                <a:cs typeface="+mn-cs"/>
              </a:rPr>
              <a:t>　　　</a:t>
            </a:r>
            <a:r>
              <a:rPr kumimoji="1" lang="ja-JP" altLang="en-US" sz="1100" b="0" i="0" u="sng" strike="noStrike">
                <a:solidFill>
                  <a:srgbClr val="0000CC"/>
                </a:solidFill>
                <a:effectLst/>
                <a:latin typeface="+mn-ea"/>
                <a:ea typeface="+mn-ea"/>
                <a:cs typeface="+mn-cs"/>
              </a:rPr>
              <a:t>直近上位資格のモデル基本給－該当資格のモデル基本給</a:t>
            </a:r>
            <a:r>
              <a:rPr kumimoji="1" lang="en-US" altLang="ja-JP" sz="1100" b="0" i="0" u="sng" strike="noStrike">
                <a:solidFill>
                  <a:srgbClr val="0000CC"/>
                </a:solidFill>
                <a:effectLst/>
                <a:latin typeface="+mn-ea"/>
                <a:ea typeface="+mn-ea"/>
                <a:cs typeface="+mn-cs"/>
              </a:rPr>
              <a:t>÷</a:t>
            </a:r>
            <a:r>
              <a:rPr kumimoji="1" lang="ja-JP" altLang="en-US" sz="1100" b="0" i="0" u="sng" strike="noStrike">
                <a:solidFill>
                  <a:srgbClr val="0000CC"/>
                </a:solidFill>
                <a:effectLst/>
                <a:latin typeface="+mn-ea"/>
                <a:ea typeface="+mn-ea"/>
                <a:cs typeface="+mn-cs"/>
              </a:rPr>
              <a:t>標準経験年数</a:t>
            </a:r>
            <a:endParaRPr kumimoji="1" lang="en-US" altLang="ja-JP" sz="1100" b="0" i="0" u="sng" strike="noStrike">
              <a:solidFill>
                <a:srgbClr val="0000CC"/>
              </a:solidFill>
              <a:effectLst/>
              <a:latin typeface="+mn-ea"/>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a:solidFill>
                  <a:srgbClr val="0000CC"/>
                </a:solidFill>
                <a:effectLst/>
                <a:latin typeface="+mn-ea"/>
                <a:ea typeface="+mn-ea"/>
                <a:cs typeface="+mn-cs"/>
              </a:rPr>
              <a:t>■</a:t>
            </a:r>
            <a:r>
              <a:rPr kumimoji="1" lang="ja-JP" altLang="ja-JP" sz="1100">
                <a:solidFill>
                  <a:srgbClr val="0000CC"/>
                </a:solidFill>
                <a:effectLst/>
                <a:latin typeface="+mn-lt"/>
                <a:ea typeface="+mn-ea"/>
                <a:cs typeface="+mn-cs"/>
              </a:rPr>
              <a:t>１年あたりの配分状況金額</a:t>
            </a:r>
            <a:r>
              <a:rPr kumimoji="1" lang="ja-JP" altLang="en-US" sz="1100">
                <a:solidFill>
                  <a:srgbClr val="0000CC"/>
                </a:solidFill>
                <a:effectLst/>
                <a:latin typeface="+mn-lt"/>
                <a:ea typeface="+mn-ea"/>
                <a:cs typeface="+mn-cs"/>
              </a:rPr>
              <a:t>は、下位等級とバランスが取れるよう、各等級の</a:t>
            </a:r>
            <a:endParaRPr kumimoji="1" lang="en-US" altLang="ja-JP" sz="1100">
              <a:solidFill>
                <a:srgbClr val="0000CC"/>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rgbClr val="0000CC"/>
                </a:solidFill>
                <a:effectLst/>
                <a:latin typeface="+mn-lt"/>
                <a:ea typeface="+mn-ea"/>
                <a:cs typeface="+mn-cs"/>
              </a:rPr>
              <a:t>　　初任モデル給与の金額を設計します。</a:t>
            </a:r>
            <a:endParaRPr lang="ja-JP" altLang="ja-JP" sz="1100">
              <a:solidFill>
                <a:srgbClr val="0000CC"/>
              </a:solidFill>
              <a:effectLst/>
            </a:endParaRPr>
          </a:p>
          <a:p>
            <a:pPr algn="l"/>
            <a:endParaRPr lang="en-US" altLang="ja-JP" sz="1100" b="0" i="0" u="none" strike="noStrike">
              <a:solidFill>
                <a:schemeClr val="dk1"/>
              </a:solidFill>
              <a:effectLst/>
              <a:latin typeface="+mn-lt"/>
              <a:ea typeface="+mn-ea"/>
              <a:cs typeface="+mn-cs"/>
            </a:endParaRPr>
          </a:p>
          <a:p>
            <a:pPr algn="l"/>
            <a:r>
              <a:rPr lang="ja-JP" altLang="en-US" sz="1100" b="0" i="0" u="none" strike="noStrike">
                <a:solidFill>
                  <a:schemeClr val="dk1"/>
                </a:solidFill>
                <a:effectLst/>
                <a:latin typeface="+mn-lt"/>
                <a:ea typeface="+mn-ea"/>
                <a:cs typeface="+mn-cs"/>
              </a:rPr>
              <a:t>　① 先ず、高卒初任給、</a:t>
            </a:r>
            <a:r>
              <a:rPr lang="ja-JP" altLang="ja-JP" sz="1100" b="0" i="0">
                <a:solidFill>
                  <a:schemeClr val="dk1"/>
                </a:solidFill>
                <a:effectLst/>
                <a:latin typeface="+mn-lt"/>
                <a:ea typeface="+mn-ea"/>
                <a:cs typeface="+mn-cs"/>
              </a:rPr>
              <a:t>大卒初任給</a:t>
            </a:r>
            <a:r>
              <a:rPr lang="ja-JP" altLang="en-US" sz="1100" b="0" i="0">
                <a:solidFill>
                  <a:schemeClr val="dk1"/>
                </a:solidFill>
                <a:effectLst/>
                <a:latin typeface="+mn-lt"/>
                <a:ea typeface="+mn-ea"/>
                <a:cs typeface="+mn-cs"/>
              </a:rPr>
              <a:t>、そして</a:t>
            </a:r>
            <a:r>
              <a:rPr lang="ja-JP" altLang="en-US" sz="1100" b="0" i="0" u="none" strike="noStrike">
                <a:solidFill>
                  <a:schemeClr val="dk1"/>
                </a:solidFill>
                <a:effectLst/>
                <a:latin typeface="+mn-lt"/>
                <a:ea typeface="+mn-ea"/>
                <a:cs typeface="+mn-cs"/>
              </a:rPr>
              <a:t>管理職（課長）の</a:t>
            </a:r>
            <a:r>
              <a:rPr lang="ja-JP" altLang="en-US" sz="1000"/>
              <a:t> </a:t>
            </a:r>
            <a:r>
              <a:rPr lang="ja-JP" altLang="en-US" sz="1100" b="0" i="0" u="none" strike="noStrike">
                <a:solidFill>
                  <a:schemeClr val="dk1"/>
                </a:solidFill>
                <a:effectLst/>
                <a:latin typeface="+mn-lt"/>
                <a:ea typeface="+mn-ea"/>
                <a:cs typeface="+mn-cs"/>
              </a:rPr>
              <a:t>モデル給与を、</a:t>
            </a:r>
            <a:endParaRPr lang="en-US" altLang="ja-JP" sz="1100" b="0" i="0" u="none" strike="noStrike">
              <a:solidFill>
                <a:schemeClr val="dk1"/>
              </a:solidFill>
              <a:effectLst/>
              <a:latin typeface="+mn-lt"/>
              <a:ea typeface="+mn-ea"/>
              <a:cs typeface="+mn-cs"/>
            </a:endParaRPr>
          </a:p>
          <a:p>
            <a:pPr algn="l"/>
            <a:r>
              <a:rPr lang="ja-JP" altLang="en-US" sz="1100" b="0" i="0" u="none" strike="noStrike">
                <a:solidFill>
                  <a:schemeClr val="dk1"/>
                </a:solidFill>
                <a:effectLst/>
                <a:latin typeface="+mn-lt"/>
                <a:ea typeface="+mn-ea"/>
                <a:cs typeface="+mn-cs"/>
              </a:rPr>
              <a:t>　　　設定し入力する。</a:t>
            </a:r>
            <a:endParaRPr lang="en-US" altLang="ja-JP" sz="1100" b="0" i="0" u="none" strike="noStrike">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i="0" u="none" strike="noStrike">
                <a:solidFill>
                  <a:schemeClr val="dk1"/>
                </a:solidFill>
                <a:effectLst/>
                <a:latin typeface="+mn-lt"/>
                <a:ea typeface="+mn-ea"/>
                <a:cs typeface="+mn-cs"/>
              </a:rPr>
              <a:t>　② 次に、</a:t>
            </a:r>
            <a:r>
              <a:rPr lang="ja-JP" altLang="ja-JP" sz="1100" b="0" i="0">
                <a:solidFill>
                  <a:schemeClr val="dk1"/>
                </a:solidFill>
                <a:effectLst/>
                <a:latin typeface="+mn-lt"/>
                <a:ea typeface="+mn-ea"/>
                <a:cs typeface="+mn-cs"/>
              </a:rPr>
              <a:t>Ｌ等級、Ｓ等級等の初任金額</a:t>
            </a:r>
            <a:r>
              <a:rPr lang="ja-JP" altLang="en-US" sz="1100" b="0" i="0">
                <a:solidFill>
                  <a:schemeClr val="dk1"/>
                </a:solidFill>
                <a:effectLst/>
                <a:latin typeface="+mn-lt"/>
                <a:ea typeface="+mn-ea"/>
                <a:cs typeface="+mn-cs"/>
              </a:rPr>
              <a:t>を、</a:t>
            </a:r>
            <a:r>
              <a:rPr lang="ja-JP" altLang="en-US" sz="1100" b="0" i="0" u="none" strike="noStrike">
                <a:solidFill>
                  <a:schemeClr val="dk1"/>
                </a:solidFill>
                <a:effectLst/>
                <a:latin typeface="+mn-lt"/>
                <a:ea typeface="+mn-ea"/>
                <a:cs typeface="+mn-cs"/>
              </a:rPr>
              <a:t>役割・役職、実在籍者等の状況を</a:t>
            </a:r>
            <a:endParaRPr lang="en-US" altLang="ja-JP" sz="1100" b="0" i="0" u="none" strike="noStrike">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i="0" u="none" strike="noStrike">
                <a:solidFill>
                  <a:schemeClr val="dk1"/>
                </a:solidFill>
                <a:effectLst/>
                <a:latin typeface="+mn-lt"/>
                <a:ea typeface="+mn-ea"/>
                <a:cs typeface="+mn-cs"/>
              </a:rPr>
              <a:t>　　　考慮しながら、モデルとなる</a:t>
            </a:r>
            <a:r>
              <a:rPr lang="ja-JP" altLang="en-US" sz="1000"/>
              <a:t> 金額を設計します。</a:t>
            </a:r>
            <a:endParaRPr lang="en-US" altLang="ja-JP" sz="1000"/>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i="0" u="none" strike="noStrike">
                <a:solidFill>
                  <a:schemeClr val="dk1"/>
                </a:solidFill>
                <a:effectLst/>
                <a:latin typeface="+mn-lt"/>
                <a:ea typeface="+mn-ea"/>
                <a:cs typeface="+mn-cs"/>
              </a:rPr>
              <a:t>　③</a:t>
            </a:r>
            <a:r>
              <a:rPr lang="ja-JP" altLang="en-US" sz="1100" b="0" i="0" u="none" strike="noStrike" baseline="0">
                <a:solidFill>
                  <a:schemeClr val="dk1"/>
                </a:solidFill>
                <a:effectLst/>
                <a:latin typeface="+mn-lt"/>
                <a:ea typeface="+mn-ea"/>
                <a:cs typeface="+mn-cs"/>
              </a:rPr>
              <a:t> Ｅ等級以上の</a:t>
            </a:r>
            <a:r>
              <a:rPr lang="ja-JP" altLang="en-US" sz="1100" b="0" i="0" u="none" strike="noStrike">
                <a:solidFill>
                  <a:schemeClr val="dk1"/>
                </a:solidFill>
                <a:effectLst/>
                <a:latin typeface="+mn-lt"/>
                <a:ea typeface="+mn-ea"/>
                <a:cs typeface="+mn-cs"/>
              </a:rPr>
              <a:t>上位資格は、下位資格とのバランスも考慮して設計する。</a:t>
            </a:r>
            <a:r>
              <a:rPr lang="ja-JP" altLang="en-US" sz="1000"/>
              <a:t> </a:t>
            </a:r>
            <a:endParaRPr kumimoji="1" lang="en-US" altLang="ja-JP" sz="1000">
              <a:solidFill>
                <a:srgbClr val="0000CC"/>
              </a:solidFill>
              <a:latin typeface="+mn-ea"/>
              <a:ea typeface="+mn-ea"/>
            </a:endParaRPr>
          </a:p>
        </xdr:txBody>
      </xdr:sp>
      <xdr:sp macro="" textlink="">
        <xdr:nvSpPr>
          <xdr:cNvPr id="18" name="AutoShape 1">
            <a:extLst>
              <a:ext uri="{FF2B5EF4-FFF2-40B4-BE49-F238E27FC236}">
                <a16:creationId xmlns:a16="http://schemas.microsoft.com/office/drawing/2014/main" id="{00000000-0008-0000-0400-000012000000}"/>
              </a:ext>
            </a:extLst>
          </xdr:cNvPr>
          <xdr:cNvSpPr>
            <a:spLocks noChangeArrowheads="1"/>
          </xdr:cNvSpPr>
        </xdr:nvSpPr>
        <xdr:spPr bwMode="auto">
          <a:xfrm flipV="1">
            <a:off x="21320775" y="131818"/>
            <a:ext cx="72941" cy="80241"/>
          </a:xfrm>
          <a:prstGeom prst="downArrow">
            <a:avLst>
              <a:gd name="adj1" fmla="val 50000"/>
              <a:gd name="adj2" fmla="val 25000"/>
            </a:avLst>
          </a:prstGeom>
          <a:solidFill>
            <a:srgbClr val="FFC000"/>
          </a:solidFill>
          <a:ln w="9525">
            <a:solidFill>
              <a:srgbClr val="FF0000"/>
            </a:solidFill>
            <a:miter lim="800000"/>
            <a:headEnd/>
            <a:tailEnd/>
          </a:ln>
        </xdr:spPr>
        <xdr:txBody>
          <a:bodyPr/>
          <a:lstStyle/>
          <a:p>
            <a:endParaRPr lang="ja-JP" altLang="en-US"/>
          </a:p>
        </xdr:txBody>
      </xdr:sp>
    </xdr:grpSp>
    <xdr:clientData/>
  </xdr:twoCellAnchor>
  <xdr:twoCellAnchor>
    <xdr:from>
      <xdr:col>17</xdr:col>
      <xdr:colOff>66671</xdr:colOff>
      <xdr:row>3</xdr:row>
      <xdr:rowOff>76200</xdr:rowOff>
    </xdr:from>
    <xdr:to>
      <xdr:col>20</xdr:col>
      <xdr:colOff>123820</xdr:colOff>
      <xdr:row>6</xdr:row>
      <xdr:rowOff>26900</xdr:rowOff>
    </xdr:to>
    <xdr:grpSp>
      <xdr:nvGrpSpPr>
        <xdr:cNvPr id="32" name="グループ化 33">
          <a:extLst>
            <a:ext uri="{FF2B5EF4-FFF2-40B4-BE49-F238E27FC236}">
              <a16:creationId xmlns:a16="http://schemas.microsoft.com/office/drawing/2014/main" id="{00000000-0008-0000-0400-000020000000}"/>
            </a:ext>
          </a:extLst>
        </xdr:cNvPr>
        <xdr:cNvGrpSpPr>
          <a:grpSpLocks/>
        </xdr:cNvGrpSpPr>
      </xdr:nvGrpSpPr>
      <xdr:grpSpPr bwMode="auto">
        <a:xfrm>
          <a:off x="12350111" y="1211580"/>
          <a:ext cx="1344929" cy="796520"/>
          <a:chOff x="14977966" y="123825"/>
          <a:chExt cx="1449477" cy="790575"/>
        </a:xfrm>
      </xdr:grpSpPr>
      <xdr:sp macro="" textlink="">
        <xdr:nvSpPr>
          <xdr:cNvPr id="33" name="正方形/長方形 32">
            <a:extLst>
              <a:ext uri="{FF2B5EF4-FFF2-40B4-BE49-F238E27FC236}">
                <a16:creationId xmlns:a16="http://schemas.microsoft.com/office/drawing/2014/main" id="{00000000-0008-0000-0400-000021000000}"/>
              </a:ext>
            </a:extLst>
          </xdr:cNvPr>
          <xdr:cNvSpPr/>
        </xdr:nvSpPr>
        <xdr:spPr>
          <a:xfrm>
            <a:off x="15154506" y="123825"/>
            <a:ext cx="1272937" cy="790575"/>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lIns="36000" rIns="0" rtlCol="0" anchor="t"/>
          <a:lstStyle/>
          <a:p>
            <a:r>
              <a:rPr kumimoji="1" lang="ja-JP" altLang="ja-JP" sz="1000">
                <a:solidFill>
                  <a:srgbClr val="0000CC"/>
                </a:solidFill>
                <a:effectLst/>
                <a:latin typeface="+mn-lt"/>
                <a:ea typeface="+mn-ea"/>
                <a:cs typeface="+mn-cs"/>
              </a:rPr>
              <a:t>■調整率（支給率）を入力して張出習熟昇給額を</a:t>
            </a:r>
            <a:r>
              <a:rPr kumimoji="1" lang="ja-JP" altLang="en-US" sz="1000">
                <a:solidFill>
                  <a:srgbClr val="0000CC"/>
                </a:solidFill>
                <a:effectLst/>
                <a:latin typeface="+mn-lt"/>
                <a:ea typeface="+mn-ea"/>
                <a:cs typeface="+mn-cs"/>
              </a:rPr>
              <a:t>減額</a:t>
            </a:r>
            <a:r>
              <a:rPr kumimoji="1" lang="ja-JP" altLang="ja-JP" sz="1000">
                <a:solidFill>
                  <a:srgbClr val="0000CC"/>
                </a:solidFill>
                <a:effectLst/>
                <a:latin typeface="+mn-lt"/>
                <a:ea typeface="+mn-ea"/>
                <a:cs typeface="+mn-cs"/>
              </a:rPr>
              <a:t>します。</a:t>
            </a:r>
            <a:endParaRPr kumimoji="1" lang="en-US" altLang="ja-JP" sz="1000">
              <a:solidFill>
                <a:srgbClr val="0000CC"/>
              </a:solidFill>
              <a:effectLst/>
              <a:latin typeface="+mn-lt"/>
              <a:ea typeface="+mn-ea"/>
              <a:cs typeface="+mn-cs"/>
            </a:endParaRPr>
          </a:p>
          <a:p>
            <a:r>
              <a:rPr kumimoji="1" lang="en-US" altLang="ja-JP" sz="1000">
                <a:solidFill>
                  <a:srgbClr val="0000CC"/>
                </a:solidFill>
                <a:effectLst/>
                <a:latin typeface="+mn-lt"/>
                <a:ea typeface="+mn-ea"/>
                <a:cs typeface="+mn-cs"/>
              </a:rPr>
              <a:t>※</a:t>
            </a:r>
            <a:r>
              <a:rPr kumimoji="1" lang="ja-JP" altLang="en-US" sz="1000" b="1">
                <a:solidFill>
                  <a:srgbClr val="0000CC"/>
                </a:solidFill>
                <a:effectLst/>
                <a:latin typeface="+mn-lt"/>
                <a:ea typeface="+mn-ea"/>
                <a:cs typeface="+mn-cs"/>
              </a:rPr>
              <a:t>入力は支給率！</a:t>
            </a:r>
            <a:endParaRPr kumimoji="1" lang="en-US" altLang="ja-JP" sz="1000" b="1">
              <a:solidFill>
                <a:srgbClr val="0000CC"/>
              </a:solidFill>
              <a:latin typeface="+mn-ea"/>
              <a:ea typeface="+mn-ea"/>
            </a:endParaRPr>
          </a:p>
        </xdr:txBody>
      </xdr:sp>
      <xdr:sp macro="" textlink="">
        <xdr:nvSpPr>
          <xdr:cNvPr id="34" name="AutoShape 1">
            <a:extLst>
              <a:ext uri="{FF2B5EF4-FFF2-40B4-BE49-F238E27FC236}">
                <a16:creationId xmlns:a16="http://schemas.microsoft.com/office/drawing/2014/main" id="{00000000-0008-0000-0400-000022000000}"/>
              </a:ext>
            </a:extLst>
          </xdr:cNvPr>
          <xdr:cNvSpPr>
            <a:spLocks noChangeArrowheads="1"/>
          </xdr:cNvSpPr>
        </xdr:nvSpPr>
        <xdr:spPr bwMode="auto">
          <a:xfrm rot="16200000" flipH="1" flipV="1">
            <a:off x="14898445" y="333720"/>
            <a:ext cx="316997" cy="157955"/>
          </a:xfrm>
          <a:prstGeom prst="downArrow">
            <a:avLst>
              <a:gd name="adj1" fmla="val 50000"/>
              <a:gd name="adj2" fmla="val 25000"/>
            </a:avLst>
          </a:prstGeom>
          <a:solidFill>
            <a:srgbClr val="FFC000"/>
          </a:solidFill>
          <a:ln w="9525">
            <a:solidFill>
              <a:srgbClr val="FF0000"/>
            </a:solidFill>
            <a:miter lim="800000"/>
            <a:headEnd/>
            <a:tailEnd/>
          </a:ln>
        </xdr:spPr>
      </xdr:sp>
    </xdr:grpSp>
    <xdr:clientData/>
  </xdr:twoCellAnchor>
  <xdr:twoCellAnchor>
    <xdr:from>
      <xdr:col>1</xdr:col>
      <xdr:colOff>0</xdr:colOff>
      <xdr:row>1</xdr:row>
      <xdr:rowOff>0</xdr:rowOff>
    </xdr:from>
    <xdr:to>
      <xdr:col>4</xdr:col>
      <xdr:colOff>15975</xdr:colOff>
      <xdr:row>1</xdr:row>
      <xdr:rowOff>285404</xdr:rowOff>
    </xdr:to>
    <xdr:sp macro="" textlink="">
      <xdr:nvSpPr>
        <xdr:cNvPr id="21" name="矢印: 五方向 20">
          <a:hlinkClick xmlns:r="http://schemas.openxmlformats.org/officeDocument/2006/relationships" r:id="rId1" tooltip="メインメニューに戻る！"/>
          <a:extLst>
            <a:ext uri="{FF2B5EF4-FFF2-40B4-BE49-F238E27FC236}">
              <a16:creationId xmlns:a16="http://schemas.microsoft.com/office/drawing/2014/main" id="{059DD5AC-216D-4DF5-8F4F-52696802449F}"/>
            </a:ext>
          </a:extLst>
        </xdr:cNvPr>
        <xdr:cNvSpPr/>
      </xdr:nvSpPr>
      <xdr:spPr>
        <a:xfrm flipH="1">
          <a:off x="180975" y="361950"/>
          <a:ext cx="1587600" cy="285404"/>
        </a:xfrm>
        <a:prstGeom prst="homePlat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cap="none" spc="0">
              <a:ln w="0"/>
              <a:solidFill>
                <a:schemeClr val="bg1"/>
              </a:solidFill>
              <a:effectLst>
                <a:outerShdw blurRad="38100" dist="19050" dir="2700000" algn="tl" rotWithShape="0">
                  <a:schemeClr val="dk1">
                    <a:alpha val="40000"/>
                  </a:schemeClr>
                </a:outerShdw>
              </a:effectLst>
            </a:rPr>
            <a:t>メニュー一覧に戻る</a:t>
          </a:r>
        </a:p>
      </xdr:txBody>
    </xdr:sp>
    <xdr:clientData/>
  </xdr:twoCellAnchor>
  <xdr:twoCellAnchor editAs="oneCell">
    <xdr:from>
      <xdr:col>17</xdr:col>
      <xdr:colOff>266700</xdr:colOff>
      <xdr:row>6</xdr:row>
      <xdr:rowOff>106680</xdr:rowOff>
    </xdr:from>
    <xdr:to>
      <xdr:col>25</xdr:col>
      <xdr:colOff>605436</xdr:colOff>
      <xdr:row>15</xdr:row>
      <xdr:rowOff>87062</xdr:rowOff>
    </xdr:to>
    <xdr:pic>
      <xdr:nvPicPr>
        <xdr:cNvPr id="5" name="図 4">
          <a:extLst>
            <a:ext uri="{FF2B5EF4-FFF2-40B4-BE49-F238E27FC236}">
              <a16:creationId xmlns:a16="http://schemas.microsoft.com/office/drawing/2014/main" id="{19DB7354-7375-2249-A9A5-4C2ACF570812}"/>
            </a:ext>
          </a:extLst>
        </xdr:cNvPr>
        <xdr:cNvPicPr>
          <a:picLocks noChangeAspect="1"/>
        </xdr:cNvPicPr>
      </xdr:nvPicPr>
      <xdr:blipFill>
        <a:blip xmlns:r="http://schemas.openxmlformats.org/officeDocument/2006/relationships" r:embed="rId2"/>
        <a:stretch>
          <a:fillRect/>
        </a:stretch>
      </xdr:blipFill>
      <xdr:spPr>
        <a:xfrm>
          <a:off x="12550140" y="2087880"/>
          <a:ext cx="4712616" cy="2243522"/>
        </a:xfrm>
        <a:prstGeom prst="rect">
          <a:avLst/>
        </a:prstGeom>
      </xdr:spPr>
    </xdr:pic>
    <xdr:clientData/>
  </xdr:twoCellAnchor>
  <xdr:twoCellAnchor>
    <xdr:from>
      <xdr:col>18</xdr:col>
      <xdr:colOff>0</xdr:colOff>
      <xdr:row>16</xdr:row>
      <xdr:rowOff>0</xdr:rowOff>
    </xdr:from>
    <xdr:to>
      <xdr:col>23</xdr:col>
      <xdr:colOff>335280</xdr:colOff>
      <xdr:row>19</xdr:row>
      <xdr:rowOff>45085</xdr:rowOff>
    </xdr:to>
    <xdr:sp macro="" textlink="">
      <xdr:nvSpPr>
        <xdr:cNvPr id="8" name="四角形吹き出し 3">
          <a:extLst>
            <a:ext uri="{FF2B5EF4-FFF2-40B4-BE49-F238E27FC236}">
              <a16:creationId xmlns:a16="http://schemas.microsoft.com/office/drawing/2014/main" id="{2A7C719D-DF63-8749-4F82-5B8068944217}"/>
            </a:ext>
          </a:extLst>
        </xdr:cNvPr>
        <xdr:cNvSpPr/>
      </xdr:nvSpPr>
      <xdr:spPr>
        <a:xfrm>
          <a:off x="12618720" y="4495800"/>
          <a:ext cx="3139440" cy="799465"/>
        </a:xfrm>
        <a:prstGeom prst="wedgeRectCallout">
          <a:avLst>
            <a:gd name="adj1" fmla="val -59820"/>
            <a:gd name="adj2" fmla="val 55013"/>
          </a:avLst>
        </a:prstGeom>
        <a:solidFill>
          <a:sysClr val="window" lastClr="FFFFFF"/>
        </a:solidFill>
        <a:ln w="25400" cap="flat" cmpd="sng" algn="ctr">
          <a:solidFill>
            <a:srgbClr val="F79646"/>
          </a:solidFill>
          <a:prstDash val="solid"/>
        </a:ln>
        <a:effectLst/>
      </xdr:spPr>
      <xdr:txBody>
        <a:bodyPr wrap="square" rtlCol="0" anchor="t">
          <a:noAutofit/>
        </a:bodyPr>
        <a:lstStyle/>
        <a:p>
          <a:pPr algn="just">
            <a:buNone/>
          </a:pPr>
          <a:r>
            <a:rPr lang="ja-JP" sz="1100" b="1" kern="100">
              <a:solidFill>
                <a:srgbClr val="FF0000"/>
              </a:solidFill>
              <a:effectLst/>
              <a:latin typeface="Calibri" panose="020F0502020204030204" pitchFamily="34" charset="0"/>
              <a:ea typeface="ＭＳ 明朝" panose="02020609040205080304" pitchFamily="17" charset="-128"/>
              <a:cs typeface="+mn-cs"/>
            </a:rPr>
            <a:t>この「お試し無料版」では、行番号２</a:t>
          </a:r>
          <a:r>
            <a:rPr lang="ja-JP" altLang="en-US" sz="1100" b="1" kern="100">
              <a:solidFill>
                <a:srgbClr val="FF0000"/>
              </a:solidFill>
              <a:effectLst/>
              <a:latin typeface="Calibri" panose="020F0502020204030204" pitchFamily="34" charset="0"/>
              <a:ea typeface="ＭＳ 明朝" panose="02020609040205080304" pitchFamily="17" charset="-128"/>
              <a:cs typeface="+mn-cs"/>
            </a:rPr>
            <a:t>０</a:t>
          </a:r>
          <a:r>
            <a:rPr lang="ja-JP" sz="1100" b="1" kern="100">
              <a:solidFill>
                <a:srgbClr val="FF0000"/>
              </a:solidFill>
              <a:effectLst/>
              <a:latin typeface="Calibri" panose="020F0502020204030204" pitchFamily="34" charset="0"/>
              <a:ea typeface="ＭＳ 明朝" panose="02020609040205080304" pitchFamily="17" charset="-128"/>
              <a:cs typeface="+mn-cs"/>
            </a:rPr>
            <a:t>以降のセル入力が制限されています。</a:t>
          </a:r>
          <a:endParaRPr lang="ja-JP" sz="105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algn="just">
            <a:buNone/>
          </a:pPr>
          <a:r>
            <a:rPr lang="ja-JP" sz="1100" b="1" u="sng" kern="100">
              <a:solidFill>
                <a:srgbClr val="0000CC"/>
              </a:solidFill>
              <a:effectLst/>
              <a:latin typeface="Calibri" panose="020F0502020204030204" pitchFamily="34" charset="0"/>
              <a:ea typeface="ＭＳ 明朝" panose="02020609040205080304" pitchFamily="17" charset="-128"/>
              <a:cs typeface="+mn-cs"/>
            </a:rPr>
            <a:t>制限のない【有料版】のご購入をご検討ください。</a:t>
          </a:r>
          <a:endParaRPr lang="ja-JP" sz="105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0</xdr:colOff>
      <xdr:row>1</xdr:row>
      <xdr:rowOff>0</xdr:rowOff>
    </xdr:from>
    <xdr:to>
      <xdr:col>3</xdr:col>
      <xdr:colOff>273150</xdr:colOff>
      <xdr:row>2</xdr:row>
      <xdr:rowOff>113954</xdr:rowOff>
    </xdr:to>
    <xdr:sp macro="" textlink="">
      <xdr:nvSpPr>
        <xdr:cNvPr id="3" name="矢印: 五方向 2">
          <a:hlinkClick xmlns:r="http://schemas.openxmlformats.org/officeDocument/2006/relationships" r:id="rId1" tooltip="メインメニューに戻る！"/>
          <a:extLst>
            <a:ext uri="{FF2B5EF4-FFF2-40B4-BE49-F238E27FC236}">
              <a16:creationId xmlns:a16="http://schemas.microsoft.com/office/drawing/2014/main" id="{2F4CCFB4-8248-4151-8E57-1476E1C03A6A}"/>
            </a:ext>
          </a:extLst>
        </xdr:cNvPr>
        <xdr:cNvSpPr/>
      </xdr:nvSpPr>
      <xdr:spPr>
        <a:xfrm flipH="1">
          <a:off x="552450" y="171450"/>
          <a:ext cx="1587600" cy="285404"/>
        </a:xfrm>
        <a:prstGeom prst="homePlat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cap="none" spc="0">
              <a:ln w="0"/>
              <a:solidFill>
                <a:schemeClr val="bg1"/>
              </a:solidFill>
              <a:effectLst>
                <a:outerShdw blurRad="38100" dist="19050" dir="2700000" algn="tl" rotWithShape="0">
                  <a:schemeClr val="dk1">
                    <a:alpha val="40000"/>
                  </a:schemeClr>
                </a:outerShdw>
              </a:effectLst>
            </a:rPr>
            <a:t>メニュー一覧に戻る</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0</xdr:colOff>
      <xdr:row>0</xdr:row>
      <xdr:rowOff>95250</xdr:rowOff>
    </xdr:from>
    <xdr:to>
      <xdr:col>2</xdr:col>
      <xdr:colOff>568425</xdr:colOff>
      <xdr:row>1</xdr:row>
      <xdr:rowOff>209204</xdr:rowOff>
    </xdr:to>
    <xdr:sp macro="" textlink="">
      <xdr:nvSpPr>
        <xdr:cNvPr id="3" name="矢印: 五方向 2">
          <a:hlinkClick xmlns:r="http://schemas.openxmlformats.org/officeDocument/2006/relationships" r:id="rId1" tooltip="メインメニューに戻る！"/>
          <a:extLst>
            <a:ext uri="{FF2B5EF4-FFF2-40B4-BE49-F238E27FC236}">
              <a16:creationId xmlns:a16="http://schemas.microsoft.com/office/drawing/2014/main" id="{494EDCEA-CDA1-47EC-A81A-9E7F85993524}"/>
            </a:ext>
          </a:extLst>
        </xdr:cNvPr>
        <xdr:cNvSpPr/>
      </xdr:nvSpPr>
      <xdr:spPr>
        <a:xfrm flipH="1">
          <a:off x="152400" y="95250"/>
          <a:ext cx="1587600" cy="285404"/>
        </a:xfrm>
        <a:prstGeom prst="homePlat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cap="none" spc="0">
              <a:ln w="0"/>
              <a:solidFill>
                <a:schemeClr val="bg1"/>
              </a:solidFill>
              <a:effectLst>
                <a:outerShdw blurRad="38100" dist="19050" dir="2700000" algn="tl" rotWithShape="0">
                  <a:schemeClr val="dk1">
                    <a:alpha val="40000"/>
                  </a:schemeClr>
                </a:outerShdw>
              </a:effectLst>
            </a:rPr>
            <a:t>メニュー一覧に戻る</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19</xdr:col>
      <xdr:colOff>34636</xdr:colOff>
      <xdr:row>0</xdr:row>
      <xdr:rowOff>164525</xdr:rowOff>
    </xdr:from>
    <xdr:to>
      <xdr:col>25</xdr:col>
      <xdr:colOff>263038</xdr:colOff>
      <xdr:row>3</xdr:row>
      <xdr:rowOff>190501</xdr:rowOff>
    </xdr:to>
    <xdr:grpSp>
      <xdr:nvGrpSpPr>
        <xdr:cNvPr id="5" name="グループ化 4">
          <a:extLst>
            <a:ext uri="{FF2B5EF4-FFF2-40B4-BE49-F238E27FC236}">
              <a16:creationId xmlns:a16="http://schemas.microsoft.com/office/drawing/2014/main" id="{00000000-0008-0000-0700-000005000000}"/>
            </a:ext>
          </a:extLst>
        </xdr:cNvPr>
        <xdr:cNvGrpSpPr/>
      </xdr:nvGrpSpPr>
      <xdr:grpSpPr>
        <a:xfrm>
          <a:off x="13321145" y="164525"/>
          <a:ext cx="3927566" cy="711776"/>
          <a:chOff x="14789727" y="199161"/>
          <a:chExt cx="4332811" cy="727362"/>
        </a:xfrm>
      </xdr:grpSpPr>
      <xdr:sp macro="" textlink="">
        <xdr:nvSpPr>
          <xdr:cNvPr id="4" name="AutoShape 1">
            <a:extLst>
              <a:ext uri="{FF2B5EF4-FFF2-40B4-BE49-F238E27FC236}">
                <a16:creationId xmlns:a16="http://schemas.microsoft.com/office/drawing/2014/main" id="{00000000-0008-0000-0700-000004000000}"/>
              </a:ext>
            </a:extLst>
          </xdr:cNvPr>
          <xdr:cNvSpPr>
            <a:spLocks noChangeArrowheads="1"/>
          </xdr:cNvSpPr>
        </xdr:nvSpPr>
        <xdr:spPr bwMode="auto">
          <a:xfrm rot="10800000" flipH="1" flipV="1">
            <a:off x="15802841" y="736023"/>
            <a:ext cx="251114" cy="190500"/>
          </a:xfrm>
          <a:prstGeom prst="downArrow">
            <a:avLst>
              <a:gd name="adj1" fmla="val 50000"/>
              <a:gd name="adj2" fmla="val 25000"/>
            </a:avLst>
          </a:prstGeom>
          <a:solidFill>
            <a:srgbClr val="FFC000"/>
          </a:solidFill>
          <a:ln w="9525">
            <a:solidFill>
              <a:srgbClr val="FF0000"/>
            </a:solidFill>
            <a:miter lim="800000"/>
            <a:headEnd/>
            <a:tailEnd/>
          </a:ln>
        </xdr:spPr>
      </xdr:sp>
      <xdr:sp macro="" textlink="">
        <xdr:nvSpPr>
          <xdr:cNvPr id="3" name="正方形/長方形 2">
            <a:extLst>
              <a:ext uri="{FF2B5EF4-FFF2-40B4-BE49-F238E27FC236}">
                <a16:creationId xmlns:a16="http://schemas.microsoft.com/office/drawing/2014/main" id="{00000000-0008-0000-0700-000003000000}"/>
              </a:ext>
            </a:extLst>
          </xdr:cNvPr>
          <xdr:cNvSpPr/>
        </xdr:nvSpPr>
        <xdr:spPr bwMode="auto">
          <a:xfrm>
            <a:off x="14789727" y="199161"/>
            <a:ext cx="4332811" cy="614794"/>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000" u="sng">
                <a:solidFill>
                  <a:srgbClr val="0000CC"/>
                </a:solidFill>
                <a:latin typeface="+mn-ea"/>
                <a:ea typeface="+mn-ea"/>
              </a:rPr>
              <a:t>※</a:t>
            </a:r>
            <a:r>
              <a:rPr kumimoji="1" lang="ja-JP" altLang="en-US" sz="1000" u="sng">
                <a:solidFill>
                  <a:srgbClr val="0000CC"/>
                </a:solidFill>
                <a:latin typeface="+mn-ea"/>
                <a:ea typeface="+mn-ea"/>
              </a:rPr>
              <a:t>グレード別モデル基本給グラフの「ゼロ」の棒線（垂直線）を表示しないようにするには、下表の「ゼロ＝空白」のセルのデーター（計算式）を手作業で削除します。</a:t>
            </a:r>
            <a:endParaRPr kumimoji="1" lang="en-US" altLang="ja-JP" sz="1000" u="sng">
              <a:solidFill>
                <a:srgbClr val="0000CC"/>
              </a:solidFill>
              <a:latin typeface="+mn-ea"/>
              <a:ea typeface="+mn-ea"/>
            </a:endParaRPr>
          </a:p>
          <a:p>
            <a:pPr algn="l"/>
            <a:endParaRPr kumimoji="1" lang="en-US" altLang="ja-JP" sz="1000" u="sng">
              <a:solidFill>
                <a:srgbClr val="FF0000"/>
              </a:solidFill>
              <a:latin typeface="+mn-ea"/>
              <a:ea typeface="+mn-ea"/>
            </a:endParaRPr>
          </a:p>
        </xdr:txBody>
      </xdr:sp>
    </xdr:grpSp>
    <xdr:clientData/>
  </xdr:twoCellAnchor>
  <xdr:twoCellAnchor>
    <xdr:from>
      <xdr:col>1</xdr:col>
      <xdr:colOff>0</xdr:colOff>
      <xdr:row>1</xdr:row>
      <xdr:rowOff>0</xdr:rowOff>
    </xdr:from>
    <xdr:to>
      <xdr:col>3</xdr:col>
      <xdr:colOff>271418</xdr:colOff>
      <xdr:row>2</xdr:row>
      <xdr:rowOff>112222</xdr:rowOff>
    </xdr:to>
    <xdr:sp macro="" textlink="">
      <xdr:nvSpPr>
        <xdr:cNvPr id="6" name="矢印: 五方向 5">
          <a:hlinkClick xmlns:r="http://schemas.openxmlformats.org/officeDocument/2006/relationships" r:id="rId1" tooltip="メインメニューに戻る！"/>
          <a:extLst>
            <a:ext uri="{FF2B5EF4-FFF2-40B4-BE49-F238E27FC236}">
              <a16:creationId xmlns:a16="http://schemas.microsoft.com/office/drawing/2014/main" id="{CCD18F64-FA31-46A3-9BC6-F10E6BAF752E}"/>
            </a:ext>
          </a:extLst>
        </xdr:cNvPr>
        <xdr:cNvSpPr/>
      </xdr:nvSpPr>
      <xdr:spPr>
        <a:xfrm flipH="1">
          <a:off x="181841" y="173182"/>
          <a:ext cx="1587600" cy="285404"/>
        </a:xfrm>
        <a:prstGeom prst="homePlat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cap="none" spc="0">
              <a:ln w="0"/>
              <a:solidFill>
                <a:schemeClr val="bg1"/>
              </a:solidFill>
              <a:effectLst>
                <a:outerShdw blurRad="38100" dist="19050" dir="2700000" algn="tl" rotWithShape="0">
                  <a:schemeClr val="dk1">
                    <a:alpha val="40000"/>
                  </a:schemeClr>
                </a:outerShdw>
              </a:effectLst>
            </a:rPr>
            <a:t>メニュー一覧に戻る</a:t>
          </a:r>
        </a:p>
      </xdr:txBody>
    </xdr:sp>
    <xdr:clientData/>
  </xdr:twoCellAnchor>
</xdr:wsDr>
</file>

<file path=xl/drawings/drawing9.xml><?xml version="1.0" encoding="utf-8"?>
<xdr:wsDr xmlns:xdr="http://schemas.openxmlformats.org/drawingml/2006/spreadsheetDrawing" xmlns:a="http://schemas.openxmlformats.org/drawingml/2006/main">
  <xdr:absoluteAnchor>
    <xdr:pos x="0" y="0"/>
    <xdr:ext cx="9296400" cy="6075680"/>
    <xdr:graphicFrame macro="">
      <xdr:nvGraphicFramePr>
        <xdr:cNvPr id="2" name="グラフ 1">
          <a:extLst>
            <a:ext uri="{FF2B5EF4-FFF2-40B4-BE49-F238E27FC236}">
              <a16:creationId xmlns:a16="http://schemas.microsoft.com/office/drawing/2014/main" id="{00000000-0008-0000-08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00CC"/>
  </sheetPr>
  <dimension ref="B2:J34"/>
  <sheetViews>
    <sheetView showGridLines="0" tabSelected="1" workbookViewId="0">
      <selection activeCell="P32" sqref="P32"/>
    </sheetView>
  </sheetViews>
  <sheetFormatPr defaultColWidth="9" defaultRowHeight="13.2"/>
  <cols>
    <col min="1" max="1" width="4.6640625" style="3" customWidth="1"/>
    <col min="2" max="2" width="25.6640625" style="3" customWidth="1"/>
    <col min="3" max="3" width="7.6640625" style="3" customWidth="1"/>
    <col min="4" max="4" width="25.6640625" style="3" customWidth="1"/>
    <col min="5" max="5" width="7.6640625" style="3" customWidth="1"/>
    <col min="6" max="6" width="25.6640625" style="3" customWidth="1"/>
    <col min="7" max="7" width="19.88671875" style="3" customWidth="1"/>
    <col min="8" max="8" width="25.6640625" style="3" customWidth="1"/>
    <col min="9" max="9" width="4.6640625" style="3" customWidth="1"/>
    <col min="10" max="10" width="25.6640625" style="3" customWidth="1"/>
    <col min="11" max="16384" width="9" style="3"/>
  </cols>
  <sheetData>
    <row r="2" spans="2:10" ht="38.25" customHeight="1">
      <c r="C2" s="313"/>
      <c r="D2" s="313" t="s">
        <v>174</v>
      </c>
      <c r="E2" s="313"/>
      <c r="F2" s="313"/>
      <c r="G2" s="304"/>
      <c r="H2" s="304"/>
      <c r="I2" s="313"/>
    </row>
    <row r="3" spans="2:10" ht="8.25" customHeight="1">
      <c r="B3" s="303"/>
      <c r="C3" s="304"/>
      <c r="D3" s="305"/>
      <c r="E3" s="306"/>
      <c r="F3" s="306"/>
      <c r="G3" s="306"/>
      <c r="H3" s="306"/>
      <c r="I3" s="306"/>
    </row>
    <row r="4" spans="2:10" ht="30" customHeight="1">
      <c r="B4" s="307" t="s">
        <v>138</v>
      </c>
      <c r="C4" s="304"/>
      <c r="D4" s="304"/>
      <c r="E4" s="304"/>
      <c r="F4" s="304"/>
      <c r="G4" s="304"/>
      <c r="H4" s="304"/>
      <c r="I4" s="304"/>
      <c r="J4" s="304"/>
    </row>
    <row r="5" spans="2:10" ht="21.75" customHeight="1">
      <c r="B5" s="308" t="s">
        <v>139</v>
      </c>
      <c r="C5" s="304"/>
      <c r="D5" s="308" t="s">
        <v>139</v>
      </c>
      <c r="E5" s="304"/>
      <c r="F5" s="308" t="s">
        <v>139</v>
      </c>
      <c r="G5" s="304"/>
      <c r="H5" s="304"/>
      <c r="I5" s="304"/>
    </row>
    <row r="6" spans="2:10" ht="39.9" customHeight="1">
      <c r="B6" s="309"/>
      <c r="C6" s="304"/>
      <c r="D6" s="309"/>
      <c r="E6" s="304"/>
      <c r="F6" s="304"/>
      <c r="G6" s="304"/>
      <c r="H6" s="304"/>
      <c r="I6" s="304"/>
    </row>
    <row r="7" spans="2:10" ht="9.9" customHeight="1">
      <c r="B7" s="304"/>
      <c r="C7" s="304"/>
      <c r="D7" s="304"/>
      <c r="E7" s="304"/>
      <c r="F7" s="304"/>
      <c r="G7" s="304"/>
      <c r="H7" s="304"/>
      <c r="I7" s="304"/>
    </row>
    <row r="8" spans="2:10" ht="39.9" customHeight="1">
      <c r="B8" s="304"/>
      <c r="C8" s="304"/>
      <c r="D8" s="304"/>
      <c r="E8" s="304"/>
      <c r="F8" s="304"/>
      <c r="G8" s="304"/>
      <c r="H8" s="304"/>
      <c r="I8" s="304"/>
    </row>
    <row r="9" spans="2:10" ht="9.9" customHeight="1">
      <c r="B9" s="304"/>
      <c r="C9" s="304"/>
      <c r="D9" s="304"/>
      <c r="E9" s="304"/>
      <c r="F9" s="304"/>
      <c r="G9" s="304"/>
      <c r="H9" s="304"/>
      <c r="I9" s="304"/>
    </row>
    <row r="10" spans="2:10" ht="39.9" customHeight="1">
      <c r="B10" s="304"/>
      <c r="C10" s="304"/>
      <c r="D10" s="304"/>
      <c r="E10" s="304"/>
      <c r="F10" s="304"/>
      <c r="G10" s="311" t="s">
        <v>137</v>
      </c>
      <c r="H10" s="304"/>
      <c r="I10" s="304"/>
    </row>
    <row r="11" spans="2:10" ht="9.9" customHeight="1">
      <c r="B11" s="304"/>
      <c r="C11" s="304"/>
      <c r="D11" s="304"/>
      <c r="E11" s="304"/>
      <c r="F11" s="304"/>
      <c r="G11" s="304"/>
      <c r="H11" s="304"/>
      <c r="I11" s="304"/>
    </row>
    <row r="12" spans="2:10" ht="39.9" customHeight="1">
      <c r="B12" s="304"/>
      <c r="C12" s="304"/>
      <c r="D12" s="304"/>
      <c r="E12" s="304"/>
      <c r="F12" s="304"/>
      <c r="G12" s="304"/>
      <c r="H12" s="304"/>
      <c r="I12" s="304"/>
    </row>
    <row r="13" spans="2:10" ht="9.9" customHeight="1">
      <c r="B13" s="304"/>
      <c r="C13" s="304"/>
      <c r="D13" s="304"/>
      <c r="E13" s="304"/>
      <c r="F13" s="304"/>
      <c r="G13" s="304"/>
      <c r="H13" s="304"/>
      <c r="I13" s="304"/>
    </row>
    <row r="14" spans="2:10" ht="39.9" customHeight="1">
      <c r="B14" s="304"/>
      <c r="C14" s="304"/>
      <c r="D14" s="304"/>
      <c r="E14" s="304"/>
      <c r="F14" s="304"/>
      <c r="G14" s="304"/>
      <c r="H14" s="304"/>
      <c r="I14" s="304"/>
    </row>
    <row r="15" spans="2:10" ht="9.9" customHeight="1">
      <c r="B15" s="304"/>
      <c r="C15" s="304"/>
      <c r="D15" s="304"/>
      <c r="E15" s="304"/>
      <c r="F15" s="304"/>
      <c r="G15" s="304"/>
      <c r="H15" s="304"/>
      <c r="I15" s="304"/>
    </row>
    <row r="16" spans="2:10" ht="39.9" customHeight="1">
      <c r="B16" s="304"/>
      <c r="C16" s="304"/>
      <c r="D16" s="304"/>
      <c r="E16" s="304"/>
      <c r="F16" s="304"/>
      <c r="G16" s="304"/>
      <c r="H16" s="304"/>
      <c r="I16" s="304"/>
    </row>
    <row r="17" spans="2:9" ht="9.9" customHeight="1">
      <c r="B17" s="304"/>
      <c r="C17" s="304"/>
      <c r="D17" s="310"/>
      <c r="E17" s="304"/>
      <c r="F17" s="304"/>
      <c r="G17" s="304"/>
      <c r="H17" s="304"/>
      <c r="I17" s="304"/>
    </row>
    <row r="18" spans="2:9" ht="39.9" customHeight="1">
      <c r="B18" s="304"/>
      <c r="C18" s="304"/>
      <c r="D18" s="304"/>
      <c r="F18" s="311"/>
      <c r="G18" s="304"/>
      <c r="H18" s="304"/>
      <c r="I18" s="304"/>
    </row>
    <row r="19" spans="2:9" ht="9.9" customHeight="1">
      <c r="B19" s="304"/>
      <c r="C19" s="304"/>
      <c r="D19" s="304"/>
      <c r="E19" s="304"/>
      <c r="F19" s="304"/>
      <c r="G19" s="304"/>
      <c r="H19" s="304"/>
      <c r="I19" s="304"/>
    </row>
    <row r="20" spans="2:9" ht="39.9" customHeight="1">
      <c r="B20" s="304"/>
      <c r="C20" s="304"/>
      <c r="D20" s="304"/>
      <c r="E20" s="304"/>
      <c r="F20" s="304"/>
      <c r="G20" s="304"/>
      <c r="H20" s="304"/>
      <c r="I20" s="304"/>
    </row>
    <row r="21" spans="2:9" ht="13.5" customHeight="1"/>
    <row r="22" spans="2:9" ht="39.9" customHeight="1"/>
    <row r="23" spans="2:9" ht="13.5" customHeight="1">
      <c r="D23" s="312"/>
    </row>
    <row r="24" spans="2:9" ht="39.9" customHeight="1"/>
    <row r="25" spans="2:9" ht="13.5" customHeight="1"/>
    <row r="26" spans="2:9" ht="39.9" customHeight="1"/>
    <row r="27" spans="2:9" ht="13.5" customHeight="1"/>
    <row r="28" spans="2:9" ht="39.9" customHeight="1"/>
    <row r="29" spans="2:9" ht="39.9" customHeight="1"/>
    <row r="30" spans="2:9" ht="39.9" customHeight="1"/>
    <row r="31" spans="2:9" ht="39.9" customHeight="1"/>
    <row r="32" spans="2:9" ht="39.9" customHeight="1"/>
    <row r="33" ht="39.9" customHeight="1"/>
    <row r="34" ht="39.9" customHeight="1"/>
  </sheetData>
  <sheetProtection sheet="1" objects="1" scenarios="1"/>
  <phoneticPr fontId="5"/>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B3:J38"/>
  <sheetViews>
    <sheetView showGridLines="0" zoomScaleNormal="100" workbookViewId="0">
      <selection activeCell="F1" sqref="F1"/>
    </sheetView>
  </sheetViews>
  <sheetFormatPr defaultColWidth="9" defaultRowHeight="13.2"/>
  <cols>
    <col min="1" max="1" width="3.77734375" style="3" customWidth="1"/>
    <col min="2" max="2" width="2.88671875" style="3" customWidth="1"/>
    <col min="3" max="9" width="9.33203125" style="3" customWidth="1"/>
    <col min="10" max="10" width="13" style="3" customWidth="1"/>
    <col min="11" max="16384" width="9" style="3"/>
  </cols>
  <sheetData>
    <row r="3" spans="2:10" ht="13.8" thickBot="1"/>
    <row r="4" spans="2:10">
      <c r="B4" s="61"/>
      <c r="C4" s="337"/>
      <c r="D4" s="337"/>
      <c r="E4" s="337"/>
      <c r="F4" s="337"/>
      <c r="G4" s="337"/>
      <c r="H4" s="337"/>
      <c r="I4" s="337"/>
      <c r="J4" s="63"/>
    </row>
    <row r="5" spans="2:10" ht="14.4">
      <c r="B5" s="65"/>
      <c r="C5" s="338" t="s">
        <v>7</v>
      </c>
      <c r="D5" s="339"/>
      <c r="E5" s="339"/>
      <c r="F5" s="339"/>
      <c r="G5" s="339"/>
      <c r="H5" s="339"/>
      <c r="I5" s="339"/>
      <c r="J5" s="69"/>
    </row>
    <row r="6" spans="2:10">
      <c r="B6" s="65"/>
      <c r="C6" s="339"/>
      <c r="D6" s="339"/>
      <c r="E6" s="339"/>
      <c r="F6" s="339"/>
      <c r="G6" s="339"/>
      <c r="H6" s="339"/>
      <c r="I6" s="339"/>
      <c r="J6" s="69"/>
    </row>
    <row r="7" spans="2:10">
      <c r="B7" s="65"/>
      <c r="C7" s="340" t="s">
        <v>8</v>
      </c>
      <c r="D7" s="339"/>
      <c r="E7" s="339"/>
      <c r="F7" s="339"/>
      <c r="G7" s="339"/>
      <c r="H7" s="339"/>
      <c r="I7" s="339"/>
      <c r="J7" s="69"/>
    </row>
    <row r="8" spans="2:10">
      <c r="B8" s="65"/>
      <c r="C8" s="339" t="s">
        <v>9</v>
      </c>
      <c r="D8" s="339"/>
      <c r="E8" s="339"/>
      <c r="F8" s="339"/>
      <c r="G8" s="339"/>
      <c r="H8" s="339"/>
      <c r="I8" s="339"/>
      <c r="J8" s="69"/>
    </row>
    <row r="9" spans="2:10">
      <c r="B9" s="65"/>
      <c r="C9" s="339" t="s">
        <v>10</v>
      </c>
      <c r="D9" s="339"/>
      <c r="E9" s="339"/>
      <c r="F9" s="339"/>
      <c r="G9" s="339"/>
      <c r="H9" s="339"/>
      <c r="I9" s="339"/>
      <c r="J9" s="69"/>
    </row>
    <row r="10" spans="2:10">
      <c r="B10" s="65"/>
      <c r="C10" s="339" t="s">
        <v>99</v>
      </c>
      <c r="D10" s="339"/>
      <c r="E10" s="339"/>
      <c r="F10" s="339"/>
      <c r="G10" s="339"/>
      <c r="H10" s="339"/>
      <c r="I10" s="339"/>
      <c r="J10" s="69"/>
    </row>
    <row r="11" spans="2:10">
      <c r="B11" s="65"/>
      <c r="C11" s="339"/>
      <c r="D11" s="339"/>
      <c r="E11" s="339"/>
      <c r="F11" s="339"/>
      <c r="G11" s="339"/>
      <c r="H11" s="339"/>
      <c r="I11" s="339"/>
      <c r="J11" s="69"/>
    </row>
    <row r="12" spans="2:10">
      <c r="B12" s="65"/>
      <c r="C12" s="340" t="s">
        <v>11</v>
      </c>
      <c r="D12" s="339"/>
      <c r="E12" s="339"/>
      <c r="F12" s="339"/>
      <c r="G12" s="339"/>
      <c r="H12" s="339"/>
      <c r="I12" s="339"/>
      <c r="J12" s="69"/>
    </row>
    <row r="13" spans="2:10">
      <c r="B13" s="65"/>
      <c r="C13" s="339" t="s">
        <v>12</v>
      </c>
      <c r="D13" s="339"/>
      <c r="E13" s="339"/>
      <c r="F13" s="339"/>
      <c r="G13" s="339"/>
      <c r="H13" s="339"/>
      <c r="I13" s="339"/>
      <c r="J13" s="69"/>
    </row>
    <row r="14" spans="2:10">
      <c r="B14" s="65"/>
      <c r="C14" s="339" t="s">
        <v>13</v>
      </c>
      <c r="D14" s="339"/>
      <c r="E14" s="339"/>
      <c r="F14" s="339"/>
      <c r="G14" s="339"/>
      <c r="H14" s="339"/>
      <c r="I14" s="339"/>
      <c r="J14" s="69"/>
    </row>
    <row r="15" spans="2:10">
      <c r="B15" s="65"/>
      <c r="C15" s="339"/>
      <c r="D15" s="339"/>
      <c r="E15" s="339"/>
      <c r="F15" s="339"/>
      <c r="G15" s="339"/>
      <c r="H15" s="339"/>
      <c r="I15" s="339"/>
      <c r="J15" s="69"/>
    </row>
    <row r="16" spans="2:10">
      <c r="B16" s="65"/>
      <c r="C16" s="340" t="s">
        <v>14</v>
      </c>
      <c r="D16" s="339"/>
      <c r="E16" s="339"/>
      <c r="F16" s="339"/>
      <c r="G16" s="339"/>
      <c r="H16" s="339"/>
      <c r="I16" s="339"/>
      <c r="J16" s="69"/>
    </row>
    <row r="17" spans="2:10">
      <c r="B17" s="65"/>
      <c r="C17" s="339" t="s">
        <v>15</v>
      </c>
      <c r="D17" s="339"/>
      <c r="E17" s="339"/>
      <c r="F17" s="339"/>
      <c r="G17" s="339"/>
      <c r="H17" s="339"/>
      <c r="I17" s="339"/>
      <c r="J17" s="69"/>
    </row>
    <row r="18" spans="2:10">
      <c r="B18" s="65"/>
      <c r="C18" s="339" t="s">
        <v>18</v>
      </c>
      <c r="D18" s="339"/>
      <c r="E18" s="339"/>
      <c r="F18" s="339"/>
      <c r="G18" s="339"/>
      <c r="H18" s="339"/>
      <c r="I18" s="339"/>
      <c r="J18" s="69"/>
    </row>
    <row r="19" spans="2:10">
      <c r="B19" s="65"/>
      <c r="C19" s="339"/>
      <c r="D19" s="339"/>
      <c r="E19" s="339"/>
      <c r="F19" s="339"/>
      <c r="G19" s="339"/>
      <c r="H19" s="339"/>
      <c r="I19" s="339"/>
      <c r="J19" s="69"/>
    </row>
    <row r="20" spans="2:10">
      <c r="B20" s="65"/>
      <c r="C20" s="339"/>
      <c r="D20" s="339" t="s">
        <v>16</v>
      </c>
      <c r="E20" s="339"/>
      <c r="F20" s="339"/>
      <c r="G20" s="339"/>
      <c r="H20" s="339"/>
      <c r="I20" s="339"/>
      <c r="J20" s="69"/>
    </row>
    <row r="21" spans="2:10">
      <c r="B21" s="65"/>
      <c r="C21" s="339"/>
      <c r="D21" s="339" t="s">
        <v>17</v>
      </c>
      <c r="E21" s="339"/>
      <c r="F21" s="339"/>
      <c r="G21" s="348">
        <v>45962</v>
      </c>
      <c r="H21" s="348"/>
      <c r="I21" s="339"/>
      <c r="J21" s="69"/>
    </row>
    <row r="22" spans="2:10" ht="13.8" thickBot="1">
      <c r="B22" s="92"/>
      <c r="C22" s="341"/>
      <c r="D22" s="341"/>
      <c r="E22" s="341"/>
      <c r="F22" s="341"/>
      <c r="G22" s="341"/>
      <c r="H22" s="341"/>
      <c r="I22" s="341"/>
      <c r="J22" s="94"/>
    </row>
    <row r="23" spans="2:10">
      <c r="C23" s="1"/>
      <c r="D23" s="1"/>
      <c r="E23" s="1"/>
      <c r="F23" s="1"/>
      <c r="G23" s="9"/>
      <c r="H23" s="1"/>
      <c r="I23" s="1"/>
    </row>
    <row r="24" spans="2:10">
      <c r="C24" s="1"/>
      <c r="D24" s="1"/>
      <c r="E24" s="1"/>
      <c r="F24" s="1"/>
      <c r="G24" s="1"/>
      <c r="H24" s="1"/>
      <c r="I24" s="1"/>
    </row>
    <row r="25" spans="2:10">
      <c r="C25" s="1"/>
      <c r="D25" s="9"/>
      <c r="E25" s="1"/>
      <c r="F25" s="1"/>
      <c r="G25" s="1"/>
      <c r="H25" s="1"/>
    </row>
    <row r="26" spans="2:10">
      <c r="C26" s="1"/>
      <c r="D26" s="1"/>
      <c r="E26" s="1"/>
      <c r="F26" s="1"/>
      <c r="G26" s="1"/>
      <c r="H26" s="1"/>
    </row>
    <row r="27" spans="2:10">
      <c r="C27" s="1"/>
      <c r="D27" s="1"/>
      <c r="E27" s="1"/>
      <c r="F27" s="1"/>
      <c r="G27" s="1"/>
      <c r="H27" s="1"/>
    </row>
    <row r="38" spans="3:3">
      <c r="C38" s="10"/>
    </row>
  </sheetData>
  <sheetProtection sheet="1" objects="1" scenarios="1"/>
  <mergeCells count="1">
    <mergeCell ref="G21:H21"/>
  </mergeCells>
  <phoneticPr fontId="5"/>
  <printOptions horizontalCentered="1"/>
  <pageMargins left="0.39370078740157483" right="0.39370078740157483" top="0.98425196850393704" bottom="0.98425196850393704" header="0.51181102362204722" footer="0.51181102362204722"/>
  <pageSetup paperSize="9" orientation="portrait" r:id="rId1"/>
  <headerFooter alignWithMargins="0">
    <oddFooter>&amp;C&amp;P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FFFF"/>
  </sheetPr>
  <dimension ref="B3:S106"/>
  <sheetViews>
    <sheetView showGridLines="0" zoomScaleNormal="100" workbookViewId="0">
      <selection activeCell="O11" sqref="O11"/>
    </sheetView>
  </sheetViews>
  <sheetFormatPr defaultColWidth="9" defaultRowHeight="13.2"/>
  <cols>
    <col min="1" max="1" width="1.44140625" style="3" customWidth="1"/>
    <col min="2" max="2" width="2.33203125" style="3" customWidth="1"/>
    <col min="3" max="3" width="3.88671875" style="3" customWidth="1"/>
    <col min="4" max="10" width="9" style="3"/>
    <col min="11" max="11" width="16.21875" style="3" customWidth="1"/>
    <col min="12" max="13" width="5" style="3" customWidth="1"/>
    <col min="14" max="14" width="3.6640625" style="60" customWidth="1"/>
    <col min="15" max="15" width="3.6640625" style="3" customWidth="1"/>
    <col min="16" max="16384" width="9" style="3"/>
  </cols>
  <sheetData>
    <row r="3" spans="2:16" ht="13.8" thickBot="1"/>
    <row r="4" spans="2:16" ht="15" customHeight="1">
      <c r="B4" s="61"/>
      <c r="C4" s="62"/>
      <c r="D4" s="62"/>
      <c r="E4" s="62"/>
      <c r="F4" s="62"/>
      <c r="G4" s="62"/>
      <c r="H4" s="62"/>
      <c r="I4" s="62"/>
      <c r="J4" s="62"/>
      <c r="K4" s="62"/>
      <c r="L4" s="62"/>
      <c r="M4" s="63"/>
      <c r="P4" s="64" t="s">
        <v>82</v>
      </c>
    </row>
    <row r="5" spans="2:16" ht="15" customHeight="1">
      <c r="B5" s="65"/>
      <c r="C5" s="66" t="s">
        <v>93</v>
      </c>
      <c r="D5" s="67"/>
      <c r="E5" s="67"/>
      <c r="F5" s="67"/>
      <c r="G5" s="68"/>
      <c r="H5" s="67"/>
      <c r="I5" s="67"/>
      <c r="J5" s="67"/>
      <c r="K5" s="67"/>
      <c r="L5" s="67"/>
      <c r="M5" s="69"/>
    </row>
    <row r="6" spans="2:16" ht="15" customHeight="1">
      <c r="B6" s="65"/>
      <c r="C6" s="70" t="s">
        <v>175</v>
      </c>
      <c r="D6" s="67"/>
      <c r="E6" s="67"/>
      <c r="F6" s="67"/>
      <c r="G6" s="67"/>
      <c r="H6" s="67"/>
      <c r="I6" s="67"/>
      <c r="J6" s="67"/>
      <c r="K6" s="67"/>
      <c r="L6" s="67"/>
      <c r="M6" s="69"/>
    </row>
    <row r="7" spans="2:16" s="75" customFormat="1" ht="15" customHeight="1">
      <c r="B7" s="71"/>
      <c r="C7" s="72"/>
      <c r="D7" s="72"/>
      <c r="E7" s="72"/>
      <c r="F7" s="72"/>
      <c r="G7" s="72"/>
      <c r="H7" s="72"/>
      <c r="I7" s="72"/>
      <c r="J7" s="72"/>
      <c r="K7" s="72"/>
      <c r="L7" s="72"/>
      <c r="M7" s="73"/>
      <c r="N7" s="74"/>
    </row>
    <row r="8" spans="2:16" ht="15" customHeight="1">
      <c r="B8" s="65"/>
      <c r="C8" s="67"/>
      <c r="D8" s="267" t="s">
        <v>151</v>
      </c>
      <c r="E8" s="67"/>
      <c r="F8" s="67"/>
      <c r="G8" s="67"/>
      <c r="H8" s="67"/>
      <c r="I8" s="76"/>
      <c r="J8" s="67"/>
      <c r="K8" s="67"/>
      <c r="L8" s="67"/>
      <c r="M8" s="69"/>
    </row>
    <row r="9" spans="2:16" ht="15" customHeight="1">
      <c r="B9" s="65"/>
      <c r="C9" s="67"/>
      <c r="D9" s="67"/>
      <c r="E9" s="67"/>
      <c r="F9" s="67"/>
      <c r="G9" s="67"/>
      <c r="H9" s="67"/>
      <c r="I9" s="76"/>
      <c r="J9" s="67"/>
      <c r="K9" s="67"/>
      <c r="L9" s="67"/>
      <c r="M9" s="69"/>
    </row>
    <row r="10" spans="2:16" ht="15" customHeight="1">
      <c r="B10" s="65"/>
      <c r="C10" s="67"/>
      <c r="D10" s="77"/>
      <c r="E10" s="78"/>
      <c r="F10" s="78"/>
      <c r="G10" s="78"/>
      <c r="H10" s="78"/>
      <c r="I10" s="79"/>
      <c r="J10" s="78"/>
      <c r="K10" s="80"/>
      <c r="L10" s="67"/>
      <c r="M10" s="69"/>
    </row>
    <row r="11" spans="2:16" ht="9.9" customHeight="1">
      <c r="B11" s="65"/>
      <c r="C11" s="67"/>
      <c r="D11" s="81" t="s">
        <v>94</v>
      </c>
      <c r="E11" s="60"/>
      <c r="F11" s="60"/>
      <c r="G11" s="60"/>
      <c r="H11" s="60"/>
      <c r="I11" s="82"/>
      <c r="J11" s="60"/>
      <c r="K11" s="83"/>
      <c r="L11" s="67"/>
      <c r="M11" s="69"/>
    </row>
    <row r="12" spans="2:16" ht="15" customHeight="1">
      <c r="B12" s="65"/>
      <c r="C12" s="67"/>
      <c r="D12" s="81" t="s">
        <v>74</v>
      </c>
      <c r="E12" s="60"/>
      <c r="F12" s="60"/>
      <c r="G12" s="60"/>
      <c r="H12" s="60"/>
      <c r="I12" s="82"/>
      <c r="J12" s="60"/>
      <c r="K12" s="83"/>
      <c r="L12" s="67"/>
      <c r="M12" s="69"/>
    </row>
    <row r="13" spans="2:16" ht="15" customHeight="1">
      <c r="B13" s="65"/>
      <c r="C13" s="67"/>
      <c r="D13" s="81" t="s">
        <v>73</v>
      </c>
      <c r="E13" s="60"/>
      <c r="F13" s="60"/>
      <c r="G13" s="60"/>
      <c r="H13" s="60"/>
      <c r="I13" s="82"/>
      <c r="J13" s="60"/>
      <c r="K13" s="83"/>
      <c r="L13" s="67"/>
      <c r="M13" s="69"/>
    </row>
    <row r="14" spans="2:16" ht="15" customHeight="1">
      <c r="B14" s="65"/>
      <c r="C14" s="67"/>
      <c r="D14" s="81" t="s">
        <v>75</v>
      </c>
      <c r="E14" s="60"/>
      <c r="F14" s="60"/>
      <c r="G14" s="60"/>
      <c r="H14" s="60"/>
      <c r="I14" s="82"/>
      <c r="J14" s="60"/>
      <c r="K14" s="83"/>
      <c r="L14" s="67"/>
      <c r="M14" s="69"/>
    </row>
    <row r="15" spans="2:16" ht="15" customHeight="1">
      <c r="B15" s="65"/>
      <c r="C15" s="67"/>
      <c r="D15" s="81" t="s">
        <v>95</v>
      </c>
      <c r="E15" s="60"/>
      <c r="F15" s="60"/>
      <c r="G15" s="60"/>
      <c r="H15" s="60"/>
      <c r="I15" s="60"/>
      <c r="J15" s="60"/>
      <c r="K15" s="83"/>
      <c r="L15" s="67"/>
      <c r="M15" s="69"/>
    </row>
    <row r="16" spans="2:16" ht="15" customHeight="1">
      <c r="B16" s="65"/>
      <c r="C16" s="67"/>
      <c r="D16" s="84"/>
      <c r="E16" s="33"/>
      <c r="F16" s="33"/>
      <c r="G16" s="33"/>
      <c r="H16" s="33"/>
      <c r="I16" s="33"/>
      <c r="J16" s="33"/>
      <c r="K16" s="85"/>
      <c r="L16" s="67"/>
      <c r="M16" s="69"/>
    </row>
    <row r="17" spans="2:13" ht="9.9" customHeight="1">
      <c r="B17" s="65"/>
      <c r="C17" s="67"/>
      <c r="D17" s="67"/>
      <c r="E17" s="67"/>
      <c r="F17" s="67"/>
      <c r="G17" s="67"/>
      <c r="H17" s="67"/>
      <c r="I17" s="76"/>
      <c r="J17" s="67"/>
      <c r="K17" s="67"/>
      <c r="L17" s="67"/>
      <c r="M17" s="69"/>
    </row>
    <row r="18" spans="2:13" ht="15" customHeight="1">
      <c r="B18" s="65"/>
      <c r="C18" s="268" t="s">
        <v>63</v>
      </c>
      <c r="D18" s="269"/>
      <c r="E18" s="269"/>
      <c r="F18" s="269"/>
      <c r="G18" s="67"/>
      <c r="H18" s="67"/>
      <c r="I18" s="67"/>
      <c r="J18" s="67"/>
      <c r="K18" s="67"/>
      <c r="L18" s="67"/>
      <c r="M18" s="69"/>
    </row>
    <row r="19" spans="2:13" ht="15" customHeight="1">
      <c r="B19" s="65"/>
      <c r="C19" s="86" t="s">
        <v>152</v>
      </c>
      <c r="D19" s="86"/>
      <c r="E19" s="86"/>
      <c r="F19" s="86"/>
      <c r="G19" s="67"/>
      <c r="H19" s="67"/>
      <c r="I19" s="67"/>
      <c r="J19" s="67"/>
      <c r="K19" s="67"/>
      <c r="L19" s="67"/>
      <c r="M19" s="69"/>
    </row>
    <row r="20" spans="2:13" ht="15" customHeight="1">
      <c r="B20" s="65"/>
      <c r="C20" s="67"/>
      <c r="D20" s="67" t="s">
        <v>64</v>
      </c>
      <c r="E20" s="67"/>
      <c r="F20" s="67"/>
      <c r="G20" s="67"/>
      <c r="H20" s="67"/>
      <c r="I20" s="67"/>
      <c r="J20" s="67"/>
      <c r="K20" s="67"/>
      <c r="L20" s="67"/>
      <c r="M20" s="69"/>
    </row>
    <row r="21" spans="2:13" ht="15" customHeight="1">
      <c r="B21" s="65"/>
      <c r="C21" s="67"/>
      <c r="D21" s="67" t="s">
        <v>76</v>
      </c>
      <c r="E21" s="67"/>
      <c r="F21" s="67"/>
      <c r="G21" s="67"/>
      <c r="H21" s="67"/>
      <c r="I21" s="67"/>
      <c r="J21" s="67"/>
      <c r="K21" s="67"/>
      <c r="L21" s="67"/>
      <c r="M21" s="69"/>
    </row>
    <row r="22" spans="2:13" ht="15" customHeight="1">
      <c r="B22" s="65"/>
      <c r="C22" s="67"/>
      <c r="D22" s="67"/>
      <c r="E22" s="67"/>
      <c r="F22" s="67"/>
      <c r="G22" s="67"/>
      <c r="H22" s="67"/>
      <c r="I22" s="67"/>
      <c r="J22" s="67"/>
      <c r="K22" s="67"/>
      <c r="L22" s="67"/>
      <c r="M22" s="69"/>
    </row>
    <row r="23" spans="2:13" ht="15" customHeight="1">
      <c r="B23" s="65"/>
      <c r="C23" s="67"/>
      <c r="D23" s="67" t="s">
        <v>153</v>
      </c>
      <c r="E23" s="67"/>
      <c r="F23" s="67"/>
      <c r="G23" s="67"/>
      <c r="H23" s="67"/>
      <c r="I23" s="67"/>
      <c r="J23" s="67"/>
      <c r="K23" s="67"/>
      <c r="L23" s="67"/>
      <c r="M23" s="69"/>
    </row>
    <row r="24" spans="2:13" ht="15" customHeight="1">
      <c r="B24" s="65"/>
      <c r="C24" s="67"/>
      <c r="D24" s="67" t="s">
        <v>96</v>
      </c>
      <c r="E24" s="67"/>
      <c r="F24" s="67"/>
      <c r="G24" s="67"/>
      <c r="H24" s="67"/>
      <c r="I24" s="67"/>
      <c r="J24" s="67"/>
      <c r="K24" s="67"/>
      <c r="L24" s="67"/>
      <c r="M24" s="69"/>
    </row>
    <row r="25" spans="2:13" ht="15" customHeight="1">
      <c r="B25" s="65"/>
      <c r="C25" s="67"/>
      <c r="D25" s="67" t="s">
        <v>65</v>
      </c>
      <c r="E25" s="67"/>
      <c r="F25" s="67"/>
      <c r="G25" s="67"/>
      <c r="H25" s="67"/>
      <c r="I25" s="67"/>
      <c r="J25" s="67"/>
      <c r="K25" s="67"/>
      <c r="L25" s="67"/>
      <c r="M25" s="69"/>
    </row>
    <row r="26" spans="2:13" ht="15" customHeight="1">
      <c r="B26" s="65"/>
      <c r="C26" s="67"/>
      <c r="D26" s="87" t="s">
        <v>66</v>
      </c>
      <c r="E26" s="67"/>
      <c r="F26" s="67"/>
      <c r="G26" s="67"/>
      <c r="H26" s="67"/>
      <c r="I26" s="67"/>
      <c r="J26" s="67"/>
      <c r="K26" s="67"/>
      <c r="L26" s="67"/>
      <c r="M26" s="69"/>
    </row>
    <row r="27" spans="2:13" ht="15" customHeight="1">
      <c r="B27" s="65"/>
      <c r="C27" s="67"/>
      <c r="D27" s="67" t="s">
        <v>154</v>
      </c>
      <c r="E27" s="67"/>
      <c r="F27" s="67"/>
      <c r="G27" s="67"/>
      <c r="H27" s="67"/>
      <c r="I27" s="67"/>
      <c r="J27" s="67"/>
      <c r="K27" s="67"/>
      <c r="L27" s="67"/>
      <c r="M27" s="69"/>
    </row>
    <row r="28" spans="2:13" ht="15" customHeight="1">
      <c r="B28" s="65"/>
      <c r="C28" s="67"/>
      <c r="D28" s="67" t="s">
        <v>77</v>
      </c>
      <c r="E28" s="67"/>
      <c r="F28" s="67"/>
      <c r="G28" s="67"/>
      <c r="H28" s="67"/>
      <c r="I28" s="67"/>
      <c r="J28" s="67"/>
      <c r="K28" s="67"/>
      <c r="L28" s="67"/>
      <c r="M28" s="69"/>
    </row>
    <row r="29" spans="2:13" ht="15" customHeight="1">
      <c r="B29" s="65"/>
      <c r="C29" s="67"/>
      <c r="D29" s="67" t="s">
        <v>78</v>
      </c>
      <c r="E29" s="67"/>
      <c r="F29" s="67"/>
      <c r="G29" s="67"/>
      <c r="H29" s="67"/>
      <c r="I29" s="67"/>
      <c r="J29" s="67"/>
      <c r="K29" s="67"/>
      <c r="L29" s="67"/>
      <c r="M29" s="69"/>
    </row>
    <row r="30" spans="2:13" ht="15" customHeight="1">
      <c r="B30" s="65"/>
      <c r="C30" s="67"/>
      <c r="D30" s="67"/>
      <c r="E30" s="67"/>
      <c r="F30" s="67"/>
      <c r="G30" s="67"/>
      <c r="H30" s="67"/>
      <c r="I30" s="67"/>
      <c r="J30" s="67"/>
      <c r="K30" s="67"/>
      <c r="L30" s="67"/>
      <c r="M30" s="69"/>
    </row>
    <row r="31" spans="2:13" ht="15" customHeight="1">
      <c r="B31" s="65"/>
      <c r="C31" s="268" t="s">
        <v>140</v>
      </c>
      <c r="D31" s="269"/>
      <c r="E31" s="269"/>
      <c r="F31" s="269"/>
      <c r="G31" s="67"/>
      <c r="H31" s="67"/>
      <c r="I31" s="67"/>
      <c r="J31" s="67"/>
      <c r="K31" s="67"/>
      <c r="L31" s="67"/>
      <c r="M31" s="69"/>
    </row>
    <row r="32" spans="2:13" ht="15" customHeight="1">
      <c r="B32" s="65"/>
      <c r="C32" s="67"/>
      <c r="D32" s="67" t="s">
        <v>79</v>
      </c>
      <c r="E32" s="67"/>
      <c r="F32" s="67"/>
      <c r="G32" s="67"/>
      <c r="H32" s="67"/>
      <c r="I32" s="67"/>
      <c r="J32" s="67"/>
      <c r="K32" s="67"/>
      <c r="L32" s="67"/>
      <c r="M32" s="69"/>
    </row>
    <row r="33" spans="2:16" ht="15" customHeight="1">
      <c r="B33" s="65"/>
      <c r="C33" s="86"/>
      <c r="D33" s="67" t="s">
        <v>80</v>
      </c>
      <c r="E33" s="67"/>
      <c r="F33" s="67"/>
      <c r="G33" s="67"/>
      <c r="H33" s="67"/>
      <c r="I33" s="67"/>
      <c r="J33" s="67"/>
      <c r="K33" s="67"/>
      <c r="L33" s="67"/>
      <c r="M33" s="69"/>
      <c r="P33" s="64" t="s">
        <v>83</v>
      </c>
    </row>
    <row r="34" spans="2:16" ht="15" customHeight="1">
      <c r="B34" s="65"/>
      <c r="C34" s="86"/>
      <c r="D34" s="67"/>
      <c r="E34" s="67"/>
      <c r="F34" s="67"/>
      <c r="G34" s="67"/>
      <c r="H34" s="67"/>
      <c r="I34" s="67"/>
      <c r="J34" s="67"/>
      <c r="K34" s="67"/>
      <c r="L34" s="67"/>
      <c r="M34" s="69"/>
    </row>
    <row r="35" spans="2:16" ht="15" customHeight="1">
      <c r="B35" s="65"/>
      <c r="C35" s="86" t="s">
        <v>155</v>
      </c>
      <c r="D35" s="67"/>
      <c r="E35" s="67"/>
      <c r="F35" s="67"/>
      <c r="G35" s="67"/>
      <c r="H35" s="67"/>
      <c r="I35" s="67"/>
      <c r="J35" s="67"/>
      <c r="K35" s="67"/>
      <c r="L35" s="67"/>
      <c r="M35" s="69"/>
    </row>
    <row r="36" spans="2:16" ht="15" customHeight="1">
      <c r="B36" s="65"/>
      <c r="C36" s="67"/>
      <c r="D36" s="67" t="s">
        <v>71</v>
      </c>
      <c r="E36" s="67"/>
      <c r="F36" s="67"/>
      <c r="G36" s="67"/>
      <c r="H36" s="67"/>
      <c r="I36" s="67"/>
      <c r="J36" s="67"/>
      <c r="K36" s="67"/>
      <c r="L36" s="67"/>
      <c r="M36" s="69"/>
    </row>
    <row r="37" spans="2:16" ht="15" customHeight="1">
      <c r="B37" s="65"/>
      <c r="C37" s="67"/>
      <c r="D37" s="67" t="s">
        <v>156</v>
      </c>
      <c r="E37" s="67"/>
      <c r="F37" s="67"/>
      <c r="G37" s="67"/>
      <c r="H37" s="67"/>
      <c r="I37" s="67"/>
      <c r="J37" s="67"/>
      <c r="K37" s="67"/>
      <c r="L37" s="67"/>
      <c r="M37" s="69"/>
    </row>
    <row r="38" spans="2:16" ht="15" customHeight="1">
      <c r="B38" s="65"/>
      <c r="C38" s="67"/>
      <c r="D38" s="67" t="s">
        <v>157</v>
      </c>
      <c r="E38" s="67"/>
      <c r="F38" s="67"/>
      <c r="G38" s="67"/>
      <c r="H38" s="67"/>
      <c r="I38" s="67"/>
      <c r="J38" s="67"/>
      <c r="K38" s="67"/>
      <c r="L38" s="67"/>
      <c r="M38" s="69"/>
    </row>
    <row r="39" spans="2:16" ht="15" customHeight="1">
      <c r="B39" s="65"/>
      <c r="C39" s="67"/>
      <c r="D39" s="67"/>
      <c r="E39" s="67"/>
      <c r="F39" s="67"/>
      <c r="G39" s="67"/>
      <c r="H39" s="67"/>
      <c r="I39" s="67"/>
      <c r="J39" s="67"/>
      <c r="K39" s="67"/>
      <c r="L39" s="67"/>
      <c r="M39" s="69"/>
    </row>
    <row r="40" spans="2:16" ht="15" customHeight="1">
      <c r="B40" s="65"/>
      <c r="C40" s="86" t="s">
        <v>158</v>
      </c>
      <c r="D40" s="67"/>
      <c r="E40" s="67"/>
      <c r="F40" s="67"/>
      <c r="G40" s="67"/>
      <c r="H40" s="67"/>
      <c r="I40" s="67"/>
      <c r="J40" s="67"/>
      <c r="K40" s="67"/>
      <c r="L40" s="67"/>
      <c r="M40" s="69"/>
    </row>
    <row r="41" spans="2:16" ht="15" customHeight="1">
      <c r="B41" s="65"/>
      <c r="C41" s="67"/>
      <c r="D41" s="67" t="s">
        <v>159</v>
      </c>
      <c r="E41" s="67"/>
      <c r="F41" s="67"/>
      <c r="G41" s="67"/>
      <c r="H41" s="67"/>
      <c r="I41" s="67"/>
      <c r="J41" s="67"/>
      <c r="K41" s="67"/>
      <c r="L41" s="67"/>
      <c r="M41" s="69"/>
    </row>
    <row r="42" spans="2:16" ht="15" customHeight="1">
      <c r="B42" s="65"/>
      <c r="C42" s="67"/>
      <c r="D42" s="273"/>
      <c r="E42" s="274" t="s">
        <v>160</v>
      </c>
      <c r="F42" s="67"/>
      <c r="G42" s="67"/>
      <c r="H42" s="67"/>
      <c r="I42" s="67"/>
      <c r="J42" s="67"/>
      <c r="K42" s="67"/>
      <c r="L42" s="67"/>
      <c r="M42" s="69"/>
    </row>
    <row r="43" spans="2:16" ht="15" customHeight="1">
      <c r="B43" s="65"/>
      <c r="C43" s="67"/>
      <c r="D43" s="273"/>
      <c r="E43" s="266" t="s">
        <v>168</v>
      </c>
      <c r="F43" s="67"/>
      <c r="G43" s="67"/>
      <c r="H43" s="67"/>
      <c r="I43" s="67"/>
      <c r="J43" s="67"/>
      <c r="K43" s="67"/>
      <c r="L43" s="67"/>
      <c r="M43" s="69"/>
    </row>
    <row r="44" spans="2:16" ht="15" customHeight="1">
      <c r="B44" s="65"/>
      <c r="C44" s="67"/>
      <c r="D44" s="67"/>
      <c r="E44" s="274" t="s">
        <v>161</v>
      </c>
      <c r="F44" s="67"/>
      <c r="G44" s="67"/>
      <c r="H44" s="67"/>
      <c r="I44" s="67"/>
      <c r="J44" s="67"/>
      <c r="K44" s="67"/>
      <c r="L44" s="67"/>
      <c r="M44" s="69"/>
    </row>
    <row r="45" spans="2:16" ht="15" customHeight="1">
      <c r="B45" s="65"/>
      <c r="C45" s="67"/>
      <c r="D45" s="67"/>
      <c r="E45" s="273" t="s">
        <v>162</v>
      </c>
      <c r="F45" s="67"/>
      <c r="G45" s="67"/>
      <c r="H45" s="67"/>
      <c r="I45" s="67"/>
      <c r="J45" s="67"/>
      <c r="K45" s="67"/>
      <c r="L45" s="67"/>
      <c r="M45" s="69"/>
    </row>
    <row r="46" spans="2:16" ht="15" customHeight="1">
      <c r="B46" s="65"/>
      <c r="C46" s="67"/>
      <c r="D46" s="87" t="s">
        <v>164</v>
      </c>
      <c r="E46" s="67"/>
      <c r="F46" s="67"/>
      <c r="G46" s="67"/>
      <c r="H46" s="67"/>
      <c r="I46" s="67"/>
      <c r="J46" s="67"/>
      <c r="K46" s="67"/>
      <c r="L46" s="67"/>
      <c r="M46" s="69"/>
    </row>
    <row r="47" spans="2:16" ht="15" customHeight="1">
      <c r="B47" s="65"/>
      <c r="C47" s="67"/>
      <c r="D47" s="87" t="s">
        <v>69</v>
      </c>
      <c r="E47" s="67"/>
      <c r="F47" s="67"/>
      <c r="G47" s="67"/>
      <c r="H47" s="67"/>
      <c r="I47" s="67"/>
      <c r="J47" s="67"/>
      <c r="K47" s="67"/>
      <c r="L47" s="67"/>
      <c r="M47" s="69"/>
    </row>
    <row r="48" spans="2:16" ht="15" customHeight="1">
      <c r="B48" s="65"/>
      <c r="C48" s="67"/>
      <c r="D48" s="87" t="s">
        <v>70</v>
      </c>
      <c r="E48" s="67"/>
      <c r="F48" s="67"/>
      <c r="G48" s="67"/>
      <c r="H48" s="67"/>
      <c r="I48" s="67"/>
      <c r="J48" s="67"/>
      <c r="K48" s="67"/>
      <c r="L48" s="67"/>
      <c r="M48" s="69"/>
    </row>
    <row r="49" spans="2:13" ht="15" customHeight="1">
      <c r="B49" s="65"/>
      <c r="C49" s="67"/>
      <c r="D49" s="87" t="s">
        <v>163</v>
      </c>
      <c r="E49" s="67"/>
      <c r="F49" s="67"/>
      <c r="G49" s="67"/>
      <c r="H49" s="67"/>
      <c r="I49" s="67"/>
      <c r="J49" s="67"/>
      <c r="K49" s="67"/>
      <c r="L49" s="67"/>
      <c r="M49" s="69"/>
    </row>
    <row r="50" spans="2:13" ht="15" customHeight="1">
      <c r="B50" s="65"/>
      <c r="C50" s="67"/>
      <c r="D50" s="87" t="s">
        <v>169</v>
      </c>
      <c r="E50" s="67"/>
      <c r="F50" s="67"/>
      <c r="G50" s="67"/>
      <c r="H50" s="67"/>
      <c r="I50" s="67"/>
      <c r="J50" s="67"/>
      <c r="K50" s="67"/>
      <c r="L50" s="67"/>
      <c r="M50" s="69"/>
    </row>
    <row r="51" spans="2:13" ht="15" customHeight="1">
      <c r="B51" s="65"/>
      <c r="C51" s="67"/>
      <c r="D51" s="87"/>
      <c r="E51" s="272" t="s">
        <v>67</v>
      </c>
      <c r="F51" s="266"/>
      <c r="G51" s="67"/>
      <c r="H51" s="67"/>
      <c r="I51" s="67"/>
      <c r="J51" s="67"/>
      <c r="K51" s="67"/>
      <c r="L51" s="67"/>
      <c r="M51" s="69"/>
    </row>
    <row r="52" spans="2:13" ht="15" customHeight="1">
      <c r="B52" s="65"/>
      <c r="C52" s="67"/>
      <c r="D52" s="87"/>
      <c r="E52" s="272"/>
      <c r="F52" s="266" t="s">
        <v>68</v>
      </c>
      <c r="G52" s="67"/>
      <c r="H52" s="67"/>
      <c r="I52" s="67"/>
      <c r="J52" s="67"/>
      <c r="K52" s="67"/>
      <c r="L52" s="67"/>
      <c r="M52" s="69"/>
    </row>
    <row r="53" spans="2:13" ht="15" customHeight="1">
      <c r="B53" s="65"/>
      <c r="C53" s="67"/>
      <c r="D53" s="87"/>
      <c r="E53" s="272" t="s">
        <v>165</v>
      </c>
      <c r="F53" s="266"/>
      <c r="G53" s="67"/>
      <c r="H53" s="67"/>
      <c r="I53" s="67"/>
      <c r="J53" s="67"/>
      <c r="K53" s="67"/>
      <c r="L53" s="67"/>
      <c r="M53" s="69"/>
    </row>
    <row r="54" spans="2:13" ht="15" customHeight="1">
      <c r="B54" s="65"/>
      <c r="C54" s="67"/>
      <c r="D54" s="87"/>
      <c r="E54" s="272"/>
      <c r="F54" s="266" t="s">
        <v>100</v>
      </c>
      <c r="G54" s="67"/>
      <c r="H54" s="67"/>
      <c r="I54" s="67"/>
      <c r="J54" s="67"/>
      <c r="K54" s="67"/>
      <c r="L54" s="67"/>
      <c r="M54" s="69"/>
    </row>
    <row r="55" spans="2:13" ht="15" customHeight="1">
      <c r="B55" s="65"/>
      <c r="C55" s="67"/>
      <c r="D55" s="87"/>
      <c r="E55" s="272"/>
      <c r="F55" s="266" t="s">
        <v>166</v>
      </c>
      <c r="G55" s="67"/>
      <c r="H55" s="67"/>
      <c r="I55" s="67"/>
      <c r="J55" s="67"/>
      <c r="K55" s="67"/>
      <c r="L55" s="67"/>
      <c r="M55" s="69"/>
    </row>
    <row r="56" spans="2:13" ht="15" customHeight="1">
      <c r="B56" s="65"/>
      <c r="C56" s="67"/>
      <c r="D56" s="87" t="s">
        <v>171</v>
      </c>
      <c r="E56" s="266"/>
      <c r="F56" s="266"/>
      <c r="G56" s="67"/>
      <c r="H56" s="67"/>
      <c r="I56" s="67"/>
      <c r="J56" s="67"/>
      <c r="K56" s="67"/>
      <c r="L56" s="67"/>
      <c r="M56" s="69"/>
    </row>
    <row r="57" spans="2:13" ht="15" customHeight="1">
      <c r="B57" s="65"/>
      <c r="C57" s="67"/>
      <c r="D57" s="87" t="s">
        <v>172</v>
      </c>
      <c r="E57" s="67"/>
      <c r="F57" s="67"/>
      <c r="G57" s="67"/>
      <c r="H57" s="67"/>
      <c r="I57" s="67"/>
      <c r="J57" s="67"/>
      <c r="K57" s="67"/>
      <c r="L57" s="67"/>
      <c r="M57" s="69"/>
    </row>
    <row r="58" spans="2:13" ht="15" customHeight="1">
      <c r="B58" s="65"/>
      <c r="C58" s="67"/>
      <c r="D58" s="87" t="s">
        <v>81</v>
      </c>
      <c r="E58" s="67"/>
      <c r="F58" s="67"/>
      <c r="G58" s="67"/>
      <c r="H58" s="67"/>
      <c r="I58" s="67"/>
      <c r="J58" s="67"/>
      <c r="K58" s="67"/>
      <c r="L58" s="67"/>
      <c r="M58" s="69"/>
    </row>
    <row r="59" spans="2:13" ht="15" customHeight="1">
      <c r="B59" s="65"/>
      <c r="C59" s="67"/>
      <c r="D59" s="87"/>
      <c r="E59" s="67"/>
      <c r="F59" s="67"/>
      <c r="G59" s="67"/>
      <c r="H59" s="67"/>
      <c r="I59" s="67"/>
      <c r="J59" s="67"/>
      <c r="K59" s="67"/>
      <c r="L59" s="67"/>
      <c r="M59" s="69"/>
    </row>
    <row r="60" spans="2:13" ht="15" customHeight="1">
      <c r="B60" s="65"/>
      <c r="C60" s="67"/>
      <c r="D60" s="88"/>
      <c r="E60" s="78"/>
      <c r="F60" s="78"/>
      <c r="G60" s="78"/>
      <c r="H60" s="78"/>
      <c r="I60" s="78"/>
      <c r="J60" s="78"/>
      <c r="K60" s="80"/>
      <c r="L60" s="67"/>
      <c r="M60" s="69"/>
    </row>
    <row r="61" spans="2:13" ht="15" customHeight="1">
      <c r="B61" s="65"/>
      <c r="C61" s="67"/>
      <c r="D61" s="89" t="s">
        <v>91</v>
      </c>
      <c r="E61" s="60"/>
      <c r="F61" s="60"/>
      <c r="G61" s="60"/>
      <c r="H61" s="60"/>
      <c r="I61" s="60"/>
      <c r="J61" s="60"/>
      <c r="K61" s="83"/>
      <c r="L61" s="67"/>
      <c r="M61" s="69"/>
    </row>
    <row r="62" spans="2:13" ht="15" customHeight="1">
      <c r="B62" s="65"/>
      <c r="C62" s="67"/>
      <c r="D62" s="89" t="s">
        <v>90</v>
      </c>
      <c r="E62" s="60"/>
      <c r="F62" s="60"/>
      <c r="G62" s="60"/>
      <c r="H62" s="60"/>
      <c r="I62" s="60"/>
      <c r="J62" s="60"/>
      <c r="K62" s="83"/>
      <c r="L62" s="67"/>
      <c r="M62" s="69"/>
    </row>
    <row r="63" spans="2:13" ht="15" customHeight="1">
      <c r="B63" s="65"/>
      <c r="C63" s="67"/>
      <c r="D63" s="89" t="s">
        <v>88</v>
      </c>
      <c r="E63" s="60"/>
      <c r="F63" s="60"/>
      <c r="G63" s="60"/>
      <c r="H63" s="60"/>
      <c r="I63" s="60"/>
      <c r="J63" s="60"/>
      <c r="K63" s="83"/>
      <c r="L63" s="67"/>
      <c r="M63" s="69"/>
    </row>
    <row r="64" spans="2:13" ht="15" customHeight="1">
      <c r="B64" s="65"/>
      <c r="C64" s="67"/>
      <c r="D64" s="89" t="s">
        <v>97</v>
      </c>
      <c r="E64" s="60"/>
      <c r="F64" s="60"/>
      <c r="G64" s="60"/>
      <c r="H64" s="60"/>
      <c r="I64" s="60"/>
      <c r="J64" s="60"/>
      <c r="K64" s="83"/>
      <c r="L64" s="67"/>
      <c r="M64" s="69"/>
    </row>
    <row r="65" spans="2:19" ht="15" customHeight="1">
      <c r="B65" s="65"/>
      <c r="C65" s="67"/>
      <c r="D65" s="89" t="s">
        <v>98</v>
      </c>
      <c r="E65" s="60"/>
      <c r="F65" s="60"/>
      <c r="G65" s="60"/>
      <c r="H65" s="60"/>
      <c r="I65" s="60"/>
      <c r="J65" s="60"/>
      <c r="K65" s="83"/>
      <c r="L65" s="67"/>
      <c r="M65" s="69"/>
    </row>
    <row r="66" spans="2:19" ht="15" customHeight="1">
      <c r="B66" s="65"/>
      <c r="C66" s="67"/>
      <c r="D66" s="89" t="s">
        <v>87</v>
      </c>
      <c r="E66" s="60"/>
      <c r="F66" s="60"/>
      <c r="G66" s="60"/>
      <c r="H66" s="60"/>
      <c r="I66" s="60"/>
      <c r="J66" s="60"/>
      <c r="K66" s="83"/>
      <c r="L66" s="67"/>
      <c r="M66" s="69"/>
    </row>
    <row r="67" spans="2:19" ht="15" customHeight="1">
      <c r="B67" s="65"/>
      <c r="C67" s="67"/>
      <c r="D67" s="89"/>
      <c r="E67" s="60"/>
      <c r="F67" s="60"/>
      <c r="G67" s="60"/>
      <c r="H67" s="60"/>
      <c r="I67" s="60"/>
      <c r="J67" s="60"/>
      <c r="K67" s="83"/>
      <c r="L67" s="67"/>
      <c r="M67" s="69"/>
    </row>
    <row r="68" spans="2:19" ht="15" customHeight="1">
      <c r="B68" s="65"/>
      <c r="C68" s="67"/>
      <c r="D68" s="89" t="s">
        <v>89</v>
      </c>
      <c r="E68" s="60"/>
      <c r="F68" s="60"/>
      <c r="G68" s="60"/>
      <c r="H68" s="60"/>
      <c r="I68" s="60"/>
      <c r="J68" s="60"/>
      <c r="K68" s="83"/>
      <c r="L68" s="67"/>
      <c r="M68" s="69"/>
    </row>
    <row r="69" spans="2:19" ht="15" customHeight="1">
      <c r="B69" s="65"/>
      <c r="C69" s="67"/>
      <c r="D69" s="89" t="s">
        <v>92</v>
      </c>
      <c r="E69" s="60"/>
      <c r="F69" s="60"/>
      <c r="G69" s="60"/>
      <c r="H69" s="60"/>
      <c r="I69" s="60"/>
      <c r="J69" s="60"/>
      <c r="K69" s="83"/>
      <c r="L69" s="67"/>
      <c r="M69" s="69"/>
    </row>
    <row r="70" spans="2:19" ht="15" customHeight="1">
      <c r="B70" s="65"/>
      <c r="C70" s="67"/>
      <c r="D70" s="90"/>
      <c r="E70" s="33"/>
      <c r="F70" s="33"/>
      <c r="G70" s="33"/>
      <c r="H70" s="33"/>
      <c r="I70" s="33"/>
      <c r="J70" s="33"/>
      <c r="K70" s="85"/>
      <c r="L70" s="67"/>
      <c r="M70" s="69"/>
    </row>
    <row r="71" spans="2:19" ht="15" customHeight="1">
      <c r="B71" s="65"/>
      <c r="C71" s="67"/>
      <c r="D71" s="87"/>
      <c r="E71" s="67"/>
      <c r="F71" s="67"/>
      <c r="G71" s="67"/>
      <c r="H71" s="67"/>
      <c r="I71" s="67"/>
      <c r="J71" s="67"/>
      <c r="K71" s="67"/>
      <c r="L71" s="67"/>
      <c r="M71" s="69"/>
    </row>
    <row r="72" spans="2:19" ht="15" customHeight="1">
      <c r="B72" s="65"/>
      <c r="C72" s="268" t="s">
        <v>141</v>
      </c>
      <c r="D72" s="270"/>
      <c r="E72" s="265"/>
      <c r="F72" s="265"/>
      <c r="G72" s="67"/>
      <c r="H72" s="67"/>
      <c r="I72" s="67"/>
      <c r="J72" s="67"/>
      <c r="K72" s="67"/>
      <c r="L72" s="67"/>
      <c r="M72" s="69"/>
    </row>
    <row r="73" spans="2:19" ht="15" customHeight="1">
      <c r="B73" s="65"/>
      <c r="C73" s="67"/>
      <c r="D73" s="67" t="s">
        <v>142</v>
      </c>
      <c r="E73" s="67"/>
      <c r="F73" s="67"/>
      <c r="G73" s="67"/>
      <c r="H73" s="67"/>
      <c r="I73" s="67"/>
      <c r="J73" s="67"/>
      <c r="K73" s="67"/>
      <c r="L73" s="67"/>
      <c r="M73" s="69"/>
    </row>
    <row r="74" spans="2:19" ht="15" customHeight="1">
      <c r="B74" s="65"/>
      <c r="C74" s="67"/>
      <c r="D74" s="87"/>
      <c r="E74" s="67"/>
      <c r="F74" s="67"/>
      <c r="G74" s="67"/>
      <c r="H74" s="67"/>
      <c r="I74" s="67"/>
      <c r="J74" s="67"/>
      <c r="K74" s="67"/>
      <c r="L74" s="67"/>
      <c r="M74" s="69"/>
    </row>
    <row r="75" spans="2:19" ht="15" customHeight="1">
      <c r="B75" s="65"/>
      <c r="C75" s="271" t="s">
        <v>143</v>
      </c>
      <c r="D75" s="265"/>
      <c r="E75" s="265"/>
      <c r="F75" s="265"/>
      <c r="G75" s="67"/>
      <c r="H75" s="67"/>
      <c r="I75" s="67"/>
      <c r="J75" s="67"/>
      <c r="K75" s="67"/>
      <c r="L75" s="67"/>
      <c r="M75" s="69"/>
    </row>
    <row r="76" spans="2:19" ht="15" customHeight="1">
      <c r="B76" s="65"/>
      <c r="C76" s="67"/>
      <c r="D76" s="67" t="s">
        <v>173</v>
      </c>
      <c r="E76" s="67"/>
      <c r="F76" s="67"/>
      <c r="G76" s="67"/>
      <c r="H76" s="67"/>
      <c r="I76" s="67"/>
      <c r="J76" s="67"/>
      <c r="K76" s="67"/>
      <c r="L76" s="67"/>
      <c r="M76" s="69"/>
    </row>
    <row r="77" spans="2:19" ht="15" customHeight="1">
      <c r="B77" s="65"/>
      <c r="C77" s="67"/>
      <c r="D77" s="67"/>
      <c r="E77" s="67"/>
      <c r="F77" s="67"/>
      <c r="G77" s="67"/>
      <c r="H77" s="67"/>
      <c r="I77" s="67"/>
      <c r="J77" s="67"/>
      <c r="K77" s="67"/>
      <c r="L77" s="67"/>
      <c r="M77" s="69"/>
    </row>
    <row r="78" spans="2:19" ht="15" customHeight="1">
      <c r="B78" s="65"/>
      <c r="C78" s="271" t="s">
        <v>144</v>
      </c>
      <c r="D78" s="265"/>
      <c r="E78" s="265"/>
      <c r="F78" s="67"/>
      <c r="G78" s="67"/>
      <c r="H78" s="67"/>
      <c r="I78" s="67"/>
      <c r="J78" s="67"/>
      <c r="K78" s="67"/>
      <c r="L78" s="67"/>
      <c r="M78" s="69"/>
    </row>
    <row r="79" spans="2:19" ht="15" customHeight="1">
      <c r="B79" s="65"/>
      <c r="C79" s="67" t="s">
        <v>4</v>
      </c>
      <c r="D79" s="67" t="s">
        <v>145</v>
      </c>
      <c r="E79" s="67"/>
      <c r="F79" s="67"/>
      <c r="G79" s="67"/>
      <c r="H79" s="67"/>
      <c r="I79" s="67"/>
      <c r="J79" s="67"/>
      <c r="K79" s="67"/>
      <c r="L79" s="67"/>
      <c r="M79" s="69"/>
    </row>
    <row r="80" spans="2:19" ht="15" customHeight="1">
      <c r="B80" s="65"/>
      <c r="C80" s="67"/>
      <c r="D80" s="67"/>
      <c r="E80" s="67"/>
      <c r="F80" s="67"/>
      <c r="G80" s="67"/>
      <c r="H80" s="67"/>
      <c r="I80" s="67"/>
      <c r="J80" s="67"/>
      <c r="K80" s="67"/>
      <c r="L80" s="67"/>
      <c r="M80" s="69"/>
      <c r="S80" s="60"/>
    </row>
    <row r="81" spans="2:13" ht="15" customHeight="1">
      <c r="B81" s="65"/>
      <c r="C81" s="271" t="s">
        <v>146</v>
      </c>
      <c r="D81" s="265"/>
      <c r="E81" s="265"/>
      <c r="F81" s="265"/>
      <c r="G81" s="265"/>
      <c r="H81" s="67"/>
      <c r="I81" s="67"/>
      <c r="J81" s="67"/>
      <c r="K81" s="67"/>
      <c r="L81" s="67"/>
      <c r="M81" s="69"/>
    </row>
    <row r="82" spans="2:13" ht="15" customHeight="1">
      <c r="B82" s="65"/>
      <c r="C82" s="67" t="s">
        <v>5</v>
      </c>
      <c r="D82" s="91" t="s">
        <v>147</v>
      </c>
      <c r="E82" s="67"/>
      <c r="F82" s="67"/>
      <c r="G82" s="67"/>
      <c r="H82" s="67"/>
      <c r="I82" s="67"/>
      <c r="J82" s="67"/>
      <c r="K82" s="67"/>
      <c r="L82" s="67"/>
      <c r="M82" s="69"/>
    </row>
    <row r="83" spans="2:13" ht="15" customHeight="1">
      <c r="B83" s="65"/>
      <c r="C83" s="67"/>
      <c r="D83" s="91" t="s">
        <v>148</v>
      </c>
      <c r="E83" s="67"/>
      <c r="F83" s="67"/>
      <c r="G83" s="67"/>
      <c r="H83" s="67"/>
      <c r="I83" s="67"/>
      <c r="J83" s="67"/>
      <c r="K83" s="67"/>
      <c r="L83" s="67"/>
      <c r="M83" s="69"/>
    </row>
    <row r="84" spans="2:13" ht="15" customHeight="1">
      <c r="B84" s="65"/>
      <c r="C84" s="67"/>
      <c r="D84" s="67" t="s">
        <v>167</v>
      </c>
      <c r="E84" s="67"/>
      <c r="F84" s="67"/>
      <c r="G84" s="67"/>
      <c r="H84" s="67"/>
      <c r="I84" s="67"/>
      <c r="J84" s="67"/>
      <c r="K84" s="67"/>
      <c r="L84" s="67"/>
      <c r="M84" s="69"/>
    </row>
    <row r="85" spans="2:13" ht="15" customHeight="1">
      <c r="B85" s="65"/>
      <c r="C85" s="67"/>
      <c r="D85" s="67"/>
      <c r="E85" s="67"/>
      <c r="F85" s="67"/>
      <c r="G85" s="67"/>
      <c r="H85" s="67"/>
      <c r="I85" s="67"/>
      <c r="J85" s="67"/>
      <c r="K85" s="67"/>
      <c r="L85" s="67"/>
      <c r="M85" s="69"/>
    </row>
    <row r="86" spans="2:13" ht="15" customHeight="1">
      <c r="B86" s="65"/>
      <c r="C86" s="268" t="s">
        <v>150</v>
      </c>
      <c r="D86" s="265"/>
      <c r="E86" s="265"/>
      <c r="F86" s="265"/>
      <c r="G86" s="67"/>
      <c r="H86" s="67"/>
      <c r="I86" s="67"/>
      <c r="J86" s="67"/>
      <c r="K86" s="67"/>
      <c r="L86" s="67"/>
      <c r="M86" s="69"/>
    </row>
    <row r="87" spans="2:13" ht="15" customHeight="1">
      <c r="B87" s="65"/>
      <c r="C87" s="67" t="s">
        <v>4</v>
      </c>
      <c r="D87" s="67" t="s">
        <v>179</v>
      </c>
      <c r="E87" s="67"/>
      <c r="F87" s="67"/>
      <c r="G87" s="67"/>
      <c r="H87" s="67"/>
      <c r="I87" s="67"/>
      <c r="J87" s="67"/>
      <c r="K87" s="67"/>
      <c r="L87" s="67"/>
      <c r="M87" s="69"/>
    </row>
    <row r="88" spans="2:13" ht="15" customHeight="1">
      <c r="B88" s="65"/>
      <c r="C88" s="67"/>
      <c r="D88" s="67"/>
      <c r="E88" s="67"/>
      <c r="F88" s="67"/>
      <c r="G88" s="67"/>
      <c r="H88" s="67"/>
      <c r="I88" s="67"/>
      <c r="J88" s="67"/>
      <c r="K88" s="67"/>
      <c r="L88" s="67"/>
      <c r="M88" s="69"/>
    </row>
    <row r="89" spans="2:13" ht="15" customHeight="1">
      <c r="B89" s="65"/>
      <c r="C89" s="268" t="s">
        <v>149</v>
      </c>
      <c r="D89" s="265"/>
      <c r="E89" s="265"/>
      <c r="F89" s="67"/>
      <c r="G89" s="67"/>
      <c r="H89" s="67"/>
      <c r="I89" s="67"/>
      <c r="J89" s="67"/>
      <c r="K89" s="67"/>
      <c r="L89" s="67"/>
      <c r="M89" s="69"/>
    </row>
    <row r="90" spans="2:13" ht="15" customHeight="1">
      <c r="B90" s="65"/>
      <c r="C90" s="67" t="s">
        <v>6</v>
      </c>
      <c r="D90" s="67" t="s">
        <v>72</v>
      </c>
      <c r="E90" s="67"/>
      <c r="F90" s="67"/>
      <c r="G90" s="67"/>
      <c r="H90" s="67"/>
      <c r="I90" s="67"/>
      <c r="J90" s="67"/>
      <c r="K90" s="67"/>
      <c r="L90" s="67"/>
      <c r="M90" s="69"/>
    </row>
    <row r="91" spans="2:13" ht="15" customHeight="1" thickBot="1">
      <c r="B91" s="92"/>
      <c r="C91" s="93"/>
      <c r="D91" s="93"/>
      <c r="E91" s="93"/>
      <c r="F91" s="93"/>
      <c r="G91" s="93"/>
      <c r="H91" s="93"/>
      <c r="I91" s="93"/>
      <c r="J91" s="93"/>
      <c r="K91" s="93"/>
      <c r="L91" s="93"/>
      <c r="M91" s="94"/>
    </row>
    <row r="92" spans="2:13" ht="15" customHeight="1"/>
    <row r="93" spans="2:13" ht="15" customHeight="1"/>
    <row r="94" spans="2:13" ht="15" customHeight="1"/>
    <row r="95" spans="2:13" ht="15" customHeight="1"/>
    <row r="96" spans="2:13" ht="15" customHeight="1"/>
    <row r="97" ht="15" customHeight="1"/>
    <row r="98" ht="15" customHeight="1"/>
    <row r="99" ht="15" customHeight="1"/>
    <row r="100" ht="20.100000000000001" customHeight="1"/>
    <row r="101" ht="20.100000000000001" customHeight="1"/>
    <row r="102" ht="20.100000000000001" customHeight="1"/>
    <row r="103" ht="20.100000000000001" customHeight="1"/>
    <row r="104" ht="20.100000000000001" customHeight="1"/>
    <row r="105" ht="20.100000000000001" customHeight="1"/>
    <row r="106" ht="20.100000000000001" customHeight="1"/>
  </sheetData>
  <sheetProtection sheet="1" objects="1" scenarios="1"/>
  <phoneticPr fontId="5"/>
  <printOptions horizontalCentered="1"/>
  <pageMargins left="0.59055118110236227" right="0.59055118110236227" top="0.98425196850393704" bottom="0.98425196850393704" header="0.51181102362204722" footer="0.51181102362204722"/>
  <pageSetup paperSize="9" scale="75" orientation="portrait" r:id="rId1"/>
  <headerFooter alignWithMargins="0">
    <oddFooter>&amp;C&amp;P</oddFooter>
  </headerFooter>
  <colBreaks count="1" manualBreakCount="1">
    <brk id="14" min="2" max="92"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FFFF"/>
    <pageSetUpPr autoPageBreaks="0"/>
  </sheetPr>
  <dimension ref="B3:J47"/>
  <sheetViews>
    <sheetView showGridLines="0" zoomScaleNormal="100" workbookViewId="0">
      <selection activeCell="K24" sqref="K24"/>
    </sheetView>
  </sheetViews>
  <sheetFormatPr defaultColWidth="9" defaultRowHeight="13.2"/>
  <cols>
    <col min="1" max="1" width="2.33203125" style="1" customWidth="1"/>
    <col min="2" max="2" width="11.33203125" style="1" customWidth="1"/>
    <col min="3" max="3" width="7.6640625" style="1" customWidth="1"/>
    <col min="4" max="4" width="9" style="1" customWidth="1"/>
    <col min="5" max="7" width="21.33203125" style="1" customWidth="1"/>
    <col min="8" max="8" width="15" style="1" customWidth="1"/>
    <col min="9" max="9" width="14.44140625" style="1" customWidth="1"/>
    <col min="10" max="10" width="3.109375" style="1" customWidth="1"/>
    <col min="11" max="16384" width="9" style="1"/>
  </cols>
  <sheetData>
    <row r="3" spans="2:10" ht="33" customHeight="1">
      <c r="B3" s="56" t="s">
        <v>130</v>
      </c>
      <c r="F3" s="58" t="s">
        <v>2</v>
      </c>
    </row>
    <row r="4" spans="2:10" ht="16.5" customHeight="1">
      <c r="F4" s="57" t="s">
        <v>3</v>
      </c>
      <c r="J4" s="58"/>
    </row>
    <row r="5" spans="2:10" ht="24.9" customHeight="1">
      <c r="B5" s="12" t="s">
        <v>125</v>
      </c>
      <c r="F5" s="5"/>
      <c r="J5" s="57"/>
    </row>
    <row r="6" spans="2:10" ht="26.25" customHeight="1" thickBot="1">
      <c r="B6" s="14" t="s">
        <v>123</v>
      </c>
      <c r="C6" s="41" t="s">
        <v>32</v>
      </c>
      <c r="D6" s="42" t="s">
        <v>26</v>
      </c>
      <c r="E6" s="14" t="s">
        <v>22</v>
      </c>
      <c r="F6" s="13" t="s">
        <v>23</v>
      </c>
      <c r="G6" s="13" t="s">
        <v>24</v>
      </c>
      <c r="H6" s="14" t="s">
        <v>124</v>
      </c>
      <c r="I6" s="43" t="s">
        <v>53</v>
      </c>
      <c r="J6" s="57"/>
    </row>
    <row r="7" spans="2:10" ht="20.100000000000001" customHeight="1">
      <c r="B7" s="349" t="s">
        <v>45</v>
      </c>
      <c r="C7" s="95" t="str">
        <f>$B$7&amp;"-1"</f>
        <v>J-1</v>
      </c>
      <c r="D7" s="101" t="str">
        <f t="shared" ref="D7:D10" si="0">IF(H7="","",C7)</f>
        <v>J-1</v>
      </c>
      <c r="E7" s="355" t="s">
        <v>29</v>
      </c>
      <c r="F7" s="275" t="str">
        <f>D10&amp;" 高校新卒初任"</f>
        <v>J-4 高校新卒初任</v>
      </c>
      <c r="G7" s="323"/>
      <c r="H7" s="279">
        <v>1</v>
      </c>
      <c r="I7" s="146">
        <v>18</v>
      </c>
      <c r="J7" s="57"/>
    </row>
    <row r="8" spans="2:10" ht="20.100000000000001" customHeight="1">
      <c r="B8" s="350"/>
      <c r="C8" s="97" t="str">
        <f>$B$7&amp;"-2"</f>
        <v>J-2</v>
      </c>
      <c r="D8" s="102" t="str">
        <f t="shared" si="0"/>
        <v>J-2</v>
      </c>
      <c r="E8" s="356"/>
      <c r="F8" s="191"/>
      <c r="G8" s="324"/>
      <c r="H8" s="280">
        <v>1</v>
      </c>
      <c r="I8" s="147">
        <f>IF(H8="","",LARGE(I7:I7,1)+H7)</f>
        <v>19</v>
      </c>
      <c r="J8" s="57"/>
    </row>
    <row r="9" spans="2:10" ht="20.100000000000001" customHeight="1">
      <c r="B9" s="350"/>
      <c r="C9" s="97" t="str">
        <f>$B$7&amp;"-3"</f>
        <v>J-3</v>
      </c>
      <c r="D9" s="102" t="str">
        <f t="shared" si="0"/>
        <v>J-3</v>
      </c>
      <c r="E9" s="356"/>
      <c r="F9" s="276" t="str">
        <f>D8&amp;" 短大新卒初任"</f>
        <v>J-2 短大新卒初任</v>
      </c>
      <c r="G9" s="324"/>
      <c r="H9" s="280">
        <v>1</v>
      </c>
      <c r="I9" s="148">
        <f>IF(H9="","",LARGE($I$7:I8,1)+IF(H8="",H7,H8))</f>
        <v>20</v>
      </c>
      <c r="J9" s="57"/>
    </row>
    <row r="10" spans="2:10" ht="20.100000000000001" customHeight="1" thickBot="1">
      <c r="B10" s="351"/>
      <c r="C10" s="99" t="str">
        <f>$B$7&amp;"-4"</f>
        <v>J-4</v>
      </c>
      <c r="D10" s="103" t="str">
        <f t="shared" si="0"/>
        <v>J-4</v>
      </c>
      <c r="E10" s="357"/>
      <c r="F10" s="192"/>
      <c r="G10" s="325"/>
      <c r="H10" s="281">
        <v>1</v>
      </c>
      <c r="I10" s="106">
        <f>IF(H10="","",LARGE($I$7:I9,1)+IF(AND(H9="",H8=""),H7,IF(H9="",H8,H9)))</f>
        <v>21</v>
      </c>
      <c r="J10" s="57"/>
    </row>
    <row r="11" spans="2:10" ht="20.100000000000001" customHeight="1">
      <c r="B11" s="349" t="s">
        <v>44</v>
      </c>
      <c r="C11" s="95" t="str">
        <f>$B$11&amp;"-1"</f>
        <v>C-1</v>
      </c>
      <c r="D11" s="101" t="str">
        <f t="shared" ref="D11:D34" si="1">IF(H11="","",C11)</f>
        <v>C-1</v>
      </c>
      <c r="E11" s="355" t="s">
        <v>30</v>
      </c>
      <c r="F11" s="352" t="s">
        <v>27</v>
      </c>
      <c r="G11" s="277" t="str">
        <f>D14&amp;" 大学新卒初任"</f>
        <v>C-4 大学新卒初任</v>
      </c>
      <c r="H11" s="279">
        <v>1</v>
      </c>
      <c r="I11" s="104">
        <f>IF(H11="","",LARGE($I$7:I10,1)+IF(AND(H10="",H9="",H8=""),H7,IF(AND(H10="",H9=""),H8,IF(H10="",H9,H10))))</f>
        <v>22</v>
      </c>
      <c r="J11" s="57"/>
    </row>
    <row r="12" spans="2:10" ht="20.100000000000001" customHeight="1">
      <c r="B12" s="350"/>
      <c r="C12" s="97" t="str">
        <f>$B$11&amp;"-2"</f>
        <v>C-2</v>
      </c>
      <c r="D12" s="102" t="str">
        <f t="shared" si="1"/>
        <v>C-2</v>
      </c>
      <c r="E12" s="356"/>
      <c r="F12" s="353"/>
      <c r="G12" s="278"/>
      <c r="H12" s="280">
        <v>1</v>
      </c>
      <c r="I12" s="105">
        <f>IF(H12="","",LARGE($I$7:I11,1)+IF(AND(H11="",H10="",H9=""),H8,IF(AND(H11="",H10=""),H9,IF(H11="",H10,H11))))</f>
        <v>23</v>
      </c>
      <c r="J12" s="57"/>
    </row>
    <row r="13" spans="2:10" ht="20.100000000000001" customHeight="1">
      <c r="B13" s="350"/>
      <c r="C13" s="97" t="str">
        <f>$B$11&amp;"-3"</f>
        <v>C-3</v>
      </c>
      <c r="D13" s="102" t="str">
        <f t="shared" si="1"/>
        <v>C-3</v>
      </c>
      <c r="E13" s="356"/>
      <c r="F13" s="353"/>
      <c r="G13" s="278"/>
      <c r="H13" s="280">
        <v>1</v>
      </c>
      <c r="I13" s="105">
        <f>IF(H13="","",LARGE($I$7:I12,1)+IF(AND(H12="",H11="",H10=""),H9,IF(AND(H12="",H11=""),H10,IF(H12="",H11,H12))))</f>
        <v>24</v>
      </c>
      <c r="J13" s="57"/>
    </row>
    <row r="14" spans="2:10" ht="20.100000000000001" customHeight="1" thickBot="1">
      <c r="B14" s="351"/>
      <c r="C14" s="99" t="str">
        <f>$B$11&amp;"-4"</f>
        <v>C-4</v>
      </c>
      <c r="D14" s="103" t="str">
        <f t="shared" si="1"/>
        <v>C-4</v>
      </c>
      <c r="E14" s="357"/>
      <c r="F14" s="354"/>
      <c r="G14" s="193"/>
      <c r="H14" s="281">
        <v>1</v>
      </c>
      <c r="I14" s="106">
        <f>IF(H14="","",LARGE($I$7:I13,1)+IF(AND(H13="",H12="",H11=""),H10,IF(AND(H13="",H12=""),H11,IF(H13="",H12,H13))))</f>
        <v>25</v>
      </c>
      <c r="J14" s="57"/>
    </row>
    <row r="15" spans="2:10" ht="20.100000000000001" customHeight="1">
      <c r="B15" s="349" t="s">
        <v>37</v>
      </c>
      <c r="C15" s="95" t="str">
        <f>$B$15&amp;"-1"</f>
        <v>L-1</v>
      </c>
      <c r="D15" s="101" t="str">
        <f t="shared" si="1"/>
        <v>L-1</v>
      </c>
      <c r="E15" s="355" t="s">
        <v>34</v>
      </c>
      <c r="F15" s="352" t="s">
        <v>42</v>
      </c>
      <c r="G15" s="326"/>
      <c r="H15" s="279">
        <v>1</v>
      </c>
      <c r="I15" s="104">
        <f>IF(H15="","",LARGE($I$7:I14,1)+IF(AND(H14="",H13="",H12=""),H11,IF(AND(H14="",H13=""),H12,IF(H14="",H13,H14))))</f>
        <v>26</v>
      </c>
      <c r="J15" s="57"/>
    </row>
    <row r="16" spans="2:10" ht="20.100000000000001" customHeight="1">
      <c r="B16" s="350"/>
      <c r="C16" s="97" t="str">
        <f>$B$15&amp;"-2"</f>
        <v>L-2</v>
      </c>
      <c r="D16" s="102" t="str">
        <f t="shared" si="1"/>
        <v>L-2</v>
      </c>
      <c r="E16" s="356"/>
      <c r="F16" s="353"/>
      <c r="G16" s="327"/>
      <c r="H16" s="280">
        <v>1</v>
      </c>
      <c r="I16" s="105">
        <f>IF(H16="","",LARGE($I$7:I15,1)+IF(AND(H15="",H14="",H13=""),H12,IF(AND(H15="",H14=""),H13,IF(H15="",H14,H15))))</f>
        <v>27</v>
      </c>
      <c r="J16" s="57"/>
    </row>
    <row r="17" spans="2:10" ht="20.100000000000001" customHeight="1">
      <c r="B17" s="350"/>
      <c r="C17" s="97" t="str">
        <f>$B$15&amp;"-3"</f>
        <v>L-3</v>
      </c>
      <c r="D17" s="102" t="str">
        <f t="shared" si="1"/>
        <v>L-3</v>
      </c>
      <c r="E17" s="356"/>
      <c r="F17" s="353"/>
      <c r="G17" s="327"/>
      <c r="H17" s="280">
        <v>1</v>
      </c>
      <c r="I17" s="105">
        <f>IF(H17="","",LARGE($I$7:I16,1)+IF(AND(H16="",H15="",H14=""),H13,IF(AND(H16="",H15=""),H14,IF(H16="",H15,H16))))</f>
        <v>28</v>
      </c>
      <c r="J17" s="57"/>
    </row>
    <row r="18" spans="2:10" ht="20.100000000000001" customHeight="1">
      <c r="B18" s="350"/>
      <c r="C18" s="97" t="str">
        <f>$B$15&amp;"-4"</f>
        <v>L-4</v>
      </c>
      <c r="D18" s="102" t="str">
        <f t="shared" si="1"/>
        <v>L-4</v>
      </c>
      <c r="E18" s="356"/>
      <c r="F18" s="353"/>
      <c r="G18" s="327"/>
      <c r="H18" s="280">
        <v>1</v>
      </c>
      <c r="I18" s="105">
        <f>IF(H18="","",LARGE($I$7:I17,1)+IF(AND(H17="",H16="",H15=""),H14,IF(AND(H17="",H16=""),H15,IF(H17="",H16,H17))))</f>
        <v>29</v>
      </c>
      <c r="J18" s="57"/>
    </row>
    <row r="19" spans="2:10" ht="20.100000000000001" customHeight="1" thickBot="1">
      <c r="B19" s="351"/>
      <c r="C19" s="99" t="str">
        <f>$B$15&amp;"-5"</f>
        <v>L-5</v>
      </c>
      <c r="D19" s="103" t="str">
        <f t="shared" si="1"/>
        <v/>
      </c>
      <c r="E19" s="357"/>
      <c r="F19" s="354"/>
      <c r="G19" s="328"/>
      <c r="H19" s="281"/>
      <c r="I19" s="106" t="str">
        <f>IF(H19="","",LARGE($I$7:I18,1)+IF(AND(H18="",H17="",H16=""),H15,IF(AND(H18="",H17=""),H16,IF(H18="",H17,H18))))</f>
        <v/>
      </c>
      <c r="J19" s="57"/>
    </row>
    <row r="20" spans="2:10" ht="20.100000000000001" customHeight="1">
      <c r="B20" s="399" t="s">
        <v>28</v>
      </c>
      <c r="C20" s="95" t="str">
        <f>$B$20&amp;"-1"</f>
        <v>S-1</v>
      </c>
      <c r="D20" s="96" t="str">
        <f t="shared" si="1"/>
        <v>S-1</v>
      </c>
      <c r="E20" s="101"/>
      <c r="F20" s="400" t="s">
        <v>35</v>
      </c>
      <c r="G20" s="401" t="s">
        <v>43</v>
      </c>
      <c r="H20" s="402">
        <v>2</v>
      </c>
      <c r="I20" s="104">
        <f>IF(H20="","",LARGE($I$7:I19,1)+IF(AND(H19="",H18="",H17=""),H16,IF(AND(H19="",H18=""),H17,IF(H19="",H18,H19))))</f>
        <v>30</v>
      </c>
      <c r="J20" s="57"/>
    </row>
    <row r="21" spans="2:10" ht="20.100000000000001" customHeight="1">
      <c r="B21" s="403"/>
      <c r="C21" s="97" t="str">
        <f>$B$20&amp;"-2"</f>
        <v>S-2</v>
      </c>
      <c r="D21" s="98" t="str">
        <f t="shared" si="1"/>
        <v>S-2</v>
      </c>
      <c r="E21" s="102"/>
      <c r="F21" s="404"/>
      <c r="G21" s="405"/>
      <c r="H21" s="406">
        <v>2</v>
      </c>
      <c r="I21" s="105">
        <f>IF(H21="","",LARGE($I$7:I20,1)+IF(AND(H20="",H19="",H18=""),H17,IF(AND(H20="",H19=""),H18,IF(H20="",H19,H20))))</f>
        <v>32</v>
      </c>
      <c r="J21" s="57"/>
    </row>
    <row r="22" spans="2:10" ht="20.100000000000001" customHeight="1">
      <c r="B22" s="403"/>
      <c r="C22" s="97" t="str">
        <f>$B$20&amp;"-3"</f>
        <v>S-3</v>
      </c>
      <c r="D22" s="98" t="str">
        <f t="shared" si="1"/>
        <v>S-3</v>
      </c>
      <c r="E22" s="102"/>
      <c r="F22" s="404"/>
      <c r="G22" s="405"/>
      <c r="H22" s="406">
        <v>2</v>
      </c>
      <c r="I22" s="105">
        <f>IF(H22="","",LARGE($I$7:I21,1)+IF(AND(H21="",H20="",H19=""),H18,IF(AND(H21="",H20=""),H19,IF(H21="",H20,H21))))</f>
        <v>34</v>
      </c>
      <c r="J22" s="57"/>
    </row>
    <row r="23" spans="2:10" ht="20.100000000000001" customHeight="1">
      <c r="B23" s="403"/>
      <c r="C23" s="97" t="str">
        <f>$B$20&amp;"-4"</f>
        <v>S-4</v>
      </c>
      <c r="D23" s="98" t="str">
        <f t="shared" si="1"/>
        <v>S-4</v>
      </c>
      <c r="E23" s="102"/>
      <c r="F23" s="404"/>
      <c r="G23" s="405"/>
      <c r="H23" s="406">
        <v>2</v>
      </c>
      <c r="I23" s="105">
        <f>IF(H23="","",LARGE($I$7:I22,1)+IF(AND(H22="",H21="",H20=""),H19,IF(AND(H22="",H21=""),H20,IF(H22="",H21,H22))))</f>
        <v>36</v>
      </c>
      <c r="J23" s="57"/>
    </row>
    <row r="24" spans="2:10" ht="20.100000000000001" customHeight="1" thickBot="1">
      <c r="B24" s="407"/>
      <c r="C24" s="99" t="str">
        <f>$B$20&amp;"-5"</f>
        <v>S-5</v>
      </c>
      <c r="D24" s="100" t="str">
        <f t="shared" si="1"/>
        <v/>
      </c>
      <c r="E24" s="103"/>
      <c r="F24" s="408"/>
      <c r="G24" s="409"/>
      <c r="H24" s="410"/>
      <c r="I24" s="106" t="str">
        <f>IF(H24="","",LARGE($I$7:I23,1)+IF(AND(H23="",H22="",H21=""),H20,IF(AND(H23="",H22=""),H21,IF(H23="",H22,H23))))</f>
        <v/>
      </c>
      <c r="J24" s="57"/>
    </row>
    <row r="25" spans="2:10" ht="20.100000000000001" customHeight="1">
      <c r="B25" s="399" t="s">
        <v>25</v>
      </c>
      <c r="C25" s="95" t="str">
        <f>$B$25&amp;"-1"</f>
        <v>M-1</v>
      </c>
      <c r="D25" s="96" t="str">
        <f t="shared" si="1"/>
        <v>M-1</v>
      </c>
      <c r="E25" s="96"/>
      <c r="F25" s="101"/>
      <c r="G25" s="401" t="s">
        <v>33</v>
      </c>
      <c r="H25" s="402">
        <v>2</v>
      </c>
      <c r="I25" s="104">
        <f>IF(H25="","",LARGE($I$7:I24,1)+IF(AND(H24="",H23="",H22=""),H21,IF(AND(H24="",H23=""),H22,IF(H24="",H23,H24))))</f>
        <v>38</v>
      </c>
      <c r="J25" s="57"/>
    </row>
    <row r="26" spans="2:10" ht="20.100000000000001" customHeight="1">
      <c r="B26" s="403"/>
      <c r="C26" s="97" t="str">
        <f>$B$25&amp;"-2"</f>
        <v>M-2</v>
      </c>
      <c r="D26" s="98" t="str">
        <f t="shared" si="1"/>
        <v>M-2</v>
      </c>
      <c r="E26" s="98"/>
      <c r="F26" s="102"/>
      <c r="G26" s="405"/>
      <c r="H26" s="406">
        <v>2</v>
      </c>
      <c r="I26" s="105">
        <f>IF(H26="","",LARGE($I$7:I25,1)+IF(AND(H25="",H24="",H23=""),H22,IF(AND(H25="",H24=""),H23,IF(H25="",H24,H25))))</f>
        <v>40</v>
      </c>
      <c r="J26" s="57"/>
    </row>
    <row r="27" spans="2:10" ht="20.100000000000001" customHeight="1">
      <c r="B27" s="403"/>
      <c r="C27" s="97" t="str">
        <f>$B$25&amp;"-3"</f>
        <v>M-3</v>
      </c>
      <c r="D27" s="98" t="str">
        <f t="shared" si="1"/>
        <v>M-3</v>
      </c>
      <c r="E27" s="98"/>
      <c r="F27" s="102"/>
      <c r="G27" s="405"/>
      <c r="H27" s="406">
        <v>2</v>
      </c>
      <c r="I27" s="105">
        <f>IF(H27="","",LARGE($I$7:I26,1)+IF(AND(H26="",H25="",H24=""),H23,IF(AND(H26="",H25=""),H24,IF(H26="",H25,H26))))</f>
        <v>42</v>
      </c>
      <c r="J27" s="57"/>
    </row>
    <row r="28" spans="2:10" ht="20.100000000000001" customHeight="1">
      <c r="B28" s="403"/>
      <c r="C28" s="97" t="str">
        <f>$B$25&amp;"-4"</f>
        <v>M-4</v>
      </c>
      <c r="D28" s="98" t="str">
        <f t="shared" si="1"/>
        <v>M-4</v>
      </c>
      <c r="E28" s="98"/>
      <c r="F28" s="102"/>
      <c r="G28" s="405"/>
      <c r="H28" s="406">
        <v>2</v>
      </c>
      <c r="I28" s="105">
        <f>IF(H28="","",LARGE($I$7:I27,1)+IF(AND(H27="",H26="",H25=""),H24,IF(AND(H27="",H26=""),H25,IF(H27="",H26,H27))))</f>
        <v>44</v>
      </c>
      <c r="J28" s="57"/>
    </row>
    <row r="29" spans="2:10" ht="20.100000000000001" customHeight="1" thickBot="1">
      <c r="B29" s="407"/>
      <c r="C29" s="99" t="str">
        <f>$B$25&amp;"-5"</f>
        <v>M-5</v>
      </c>
      <c r="D29" s="100" t="str">
        <f t="shared" si="1"/>
        <v/>
      </c>
      <c r="E29" s="100"/>
      <c r="F29" s="103"/>
      <c r="G29" s="409"/>
      <c r="H29" s="410"/>
      <c r="I29" s="106" t="str">
        <f>IF(H29="","",LARGE($I$7:I28,1)+IF(AND(H28="",H27="",H26=""),H25,IF(AND(H28="",H27=""),H26,IF(H28="",H27,H28))))</f>
        <v/>
      </c>
      <c r="J29" s="57"/>
    </row>
    <row r="30" spans="2:10" ht="20.100000000000001" customHeight="1">
      <c r="B30" s="399" t="s">
        <v>36</v>
      </c>
      <c r="C30" s="95" t="str">
        <f>$B$30&amp;"-1"</f>
        <v>E-1</v>
      </c>
      <c r="D30" s="96" t="str">
        <f t="shared" si="1"/>
        <v>E-1</v>
      </c>
      <c r="E30" s="96"/>
      <c r="F30" s="101"/>
      <c r="G30" s="401" t="s">
        <v>46</v>
      </c>
      <c r="H30" s="402">
        <v>2</v>
      </c>
      <c r="I30" s="104">
        <f>IF(H30="","",LARGE($I$7:I29,1)+IF(AND(H29="",H28="",H27=""),H26,IF(AND(H29="",H28=""),H27,IF(H29="",H28,H29))))</f>
        <v>46</v>
      </c>
      <c r="J30" s="57"/>
    </row>
    <row r="31" spans="2:10" ht="20.100000000000001" customHeight="1">
      <c r="B31" s="403"/>
      <c r="C31" s="97" t="str">
        <f>$B$30&amp;"-2"</f>
        <v>E-2</v>
      </c>
      <c r="D31" s="98" t="str">
        <f t="shared" si="1"/>
        <v>E-2</v>
      </c>
      <c r="E31" s="98"/>
      <c r="F31" s="102"/>
      <c r="G31" s="405"/>
      <c r="H31" s="406">
        <v>2</v>
      </c>
      <c r="I31" s="105">
        <f>IF(H31="","",LARGE($I$7:I30,1)+IF(AND(H30="",H29="",H28=""),H27,IF(AND(H30="",H29=""),H28,IF(H30="",H29,H30))))</f>
        <v>48</v>
      </c>
      <c r="J31" s="57"/>
    </row>
    <row r="32" spans="2:10" ht="20.100000000000001" customHeight="1">
      <c r="B32" s="403"/>
      <c r="C32" s="97" t="str">
        <f>$B$30&amp;"-3"</f>
        <v>E-3</v>
      </c>
      <c r="D32" s="98" t="str">
        <f t="shared" si="1"/>
        <v>E-3</v>
      </c>
      <c r="E32" s="98"/>
      <c r="F32" s="102"/>
      <c r="G32" s="405"/>
      <c r="H32" s="406" t="s">
        <v>56</v>
      </c>
      <c r="I32" s="105">
        <f>IF(H32="","",LARGE($I$7:I31,1)+IF(AND(H31="",H30="",H29=""),H28,IF(AND(H31="",H30=""),H29,IF(H31="",H30,H31))))</f>
        <v>50</v>
      </c>
      <c r="J32" s="57"/>
    </row>
    <row r="33" spans="2:10" ht="20.100000000000001" customHeight="1">
      <c r="B33" s="403"/>
      <c r="C33" s="97" t="str">
        <f>$B$30&amp;"-4"</f>
        <v>E-4</v>
      </c>
      <c r="D33" s="98" t="str">
        <f t="shared" si="1"/>
        <v/>
      </c>
      <c r="E33" s="98"/>
      <c r="F33" s="102"/>
      <c r="G33" s="405"/>
      <c r="H33" s="406"/>
      <c r="I33" s="105" t="str">
        <f>IF(H33="","",LARGE($I$7:I32,1)+IF(AND(H32="",H31="",H30=""),H29,IF(AND(H32="",H31=""),H30,IF(H32="",H31,H32))))</f>
        <v/>
      </c>
      <c r="J33" s="57"/>
    </row>
    <row r="34" spans="2:10" ht="20.100000000000001" customHeight="1" thickBot="1">
      <c r="B34" s="407"/>
      <c r="C34" s="99" t="str">
        <f>$B$30&amp;"-5"</f>
        <v>E-5</v>
      </c>
      <c r="D34" s="100" t="str">
        <f t="shared" si="1"/>
        <v/>
      </c>
      <c r="E34" s="100"/>
      <c r="F34" s="103"/>
      <c r="G34" s="409"/>
      <c r="H34" s="410"/>
      <c r="I34" s="106" t="str">
        <f>IF(H34="","",LARGE($I$7:I33,1)+IF(AND(H33="",H32="",H31=""),H30,IF(AND(H33="",H32=""),H31,IF(H33="",H32,H33))))</f>
        <v/>
      </c>
      <c r="J34" s="57"/>
    </row>
    <row r="35" spans="2:10" ht="20.100000000000001" customHeight="1">
      <c r="B35" s="399" t="s">
        <v>55</v>
      </c>
      <c r="C35" s="95" t="str">
        <f>$B$35&amp;"-1"</f>
        <v>X-1</v>
      </c>
      <c r="D35" s="96" t="str">
        <f t="shared" ref="D35:D39" si="2">IF(H35="","",C35)</f>
        <v/>
      </c>
      <c r="E35" s="411" t="s">
        <v>57</v>
      </c>
      <c r="F35" s="101"/>
      <c r="G35" s="412"/>
      <c r="H35" s="402"/>
      <c r="I35" s="104" t="str">
        <f>IF(H35="","",LARGE($I$7:I34,1)+IF(AND(H34="",H33="",H32=""),H31,IF(AND(H34="",H33=""),H32,IF(H34="",H33,H34))))</f>
        <v/>
      </c>
      <c r="J35" s="57"/>
    </row>
    <row r="36" spans="2:10" ht="20.100000000000001" customHeight="1">
      <c r="B36" s="403"/>
      <c r="C36" s="97" t="str">
        <f>$B$35&amp;"-2"</f>
        <v>X-2</v>
      </c>
      <c r="D36" s="98" t="str">
        <f t="shared" si="2"/>
        <v/>
      </c>
      <c r="E36" s="413"/>
      <c r="F36" s="102"/>
      <c r="G36" s="414"/>
      <c r="H36" s="406"/>
      <c r="I36" s="105" t="str">
        <f>IF(H36="","",LARGE($I$7:I35,1)+IF(AND(H35="",H34="",H33=""),H32,IF(AND(H35="",H34=""),H33,IF(H35="",H34,H35))))</f>
        <v/>
      </c>
      <c r="J36" s="57"/>
    </row>
    <row r="37" spans="2:10" ht="20.100000000000001" customHeight="1">
      <c r="B37" s="403"/>
      <c r="C37" s="97" t="str">
        <f>$B$35&amp;"-3"</f>
        <v>X-3</v>
      </c>
      <c r="D37" s="98" t="str">
        <f t="shared" si="2"/>
        <v/>
      </c>
      <c r="E37" s="415"/>
      <c r="F37" s="102"/>
      <c r="G37" s="414"/>
      <c r="H37" s="406"/>
      <c r="I37" s="105" t="str">
        <f>IF(H37="","",LARGE($I$7:I36,1)+IF(AND(H36="",H35="",H34=""),H33,IF(AND(H36="",H35=""),H34,IF(H36="",H35,H36))))</f>
        <v/>
      </c>
      <c r="J37" s="57"/>
    </row>
    <row r="38" spans="2:10" ht="20.100000000000001" customHeight="1">
      <c r="B38" s="403"/>
      <c r="C38" s="97" t="str">
        <f>$B$35&amp;"-4"</f>
        <v>X-4</v>
      </c>
      <c r="D38" s="98" t="str">
        <f t="shared" si="2"/>
        <v/>
      </c>
      <c r="E38" s="98"/>
      <c r="F38" s="102"/>
      <c r="G38" s="414"/>
      <c r="H38" s="406"/>
      <c r="I38" s="105" t="str">
        <f>IF(H38="","",LARGE($I$7:I37,1)+IF(AND(H37="",H36="",H35=""),H34,IF(AND(H37="",H36=""),H35,IF(H37="",H36,H37))))</f>
        <v/>
      </c>
      <c r="J38" s="57"/>
    </row>
    <row r="39" spans="2:10" ht="20.100000000000001" customHeight="1" thickBot="1">
      <c r="B39" s="407"/>
      <c r="C39" s="99" t="str">
        <f>$B$35&amp;"-5"</f>
        <v>X-5</v>
      </c>
      <c r="D39" s="100" t="str">
        <f t="shared" si="2"/>
        <v/>
      </c>
      <c r="E39" s="100"/>
      <c r="F39" s="103"/>
      <c r="G39" s="416"/>
      <c r="H39" s="410"/>
      <c r="I39" s="106" t="str">
        <f>IF(H39="","",LARGE($I$7:I38,1)+IF(AND(H38="",H37="",H36=""),H35,IF(AND(H38="",H37=""),H36,IF(H38="",H37,H38))))</f>
        <v/>
      </c>
      <c r="J39" s="57"/>
    </row>
    <row r="40" spans="2:10" ht="27.75" customHeight="1">
      <c r="J40" s="57"/>
    </row>
    <row r="41" spans="2:10">
      <c r="J41" s="57"/>
    </row>
    <row r="42" spans="2:10">
      <c r="J42" s="57"/>
    </row>
    <row r="43" spans="2:10">
      <c r="J43" s="57"/>
    </row>
    <row r="44" spans="2:10">
      <c r="J44" s="57"/>
    </row>
    <row r="45" spans="2:10">
      <c r="J45" s="57"/>
    </row>
    <row r="46" spans="2:10">
      <c r="J46" s="57"/>
    </row>
    <row r="47" spans="2:10">
      <c r="J47" s="57"/>
    </row>
  </sheetData>
  <sheetProtection algorithmName="SHA-512" hashValue="oHBu2tcQHjgamTgoGJ/Y2LHiM4QxPsbmNSfXxYKJjjRwkwBGw2DtE3OnjdKwgJqXzxcddznkVnkbpLfN4LclBg==" saltValue="7PtmUnaTJt1OB70l4Z7tbA==" spinCount="100000" sheet="1" objects="1" scenarios="1"/>
  <mergeCells count="17">
    <mergeCell ref="B30:B34"/>
    <mergeCell ref="G25:G29"/>
    <mergeCell ref="G30:G34"/>
    <mergeCell ref="B35:B39"/>
    <mergeCell ref="G35:G39"/>
    <mergeCell ref="B25:B29"/>
    <mergeCell ref="B7:B10"/>
    <mergeCell ref="B11:B14"/>
    <mergeCell ref="B15:B19"/>
    <mergeCell ref="F20:F24"/>
    <mergeCell ref="G20:G24"/>
    <mergeCell ref="E7:E10"/>
    <mergeCell ref="E11:E14"/>
    <mergeCell ref="E15:E19"/>
    <mergeCell ref="B20:B24"/>
    <mergeCell ref="F11:F14"/>
    <mergeCell ref="F15:F19"/>
  </mergeCells>
  <phoneticPr fontId="5"/>
  <printOptions horizontalCentered="1"/>
  <pageMargins left="0.59055118110236227" right="0.59055118110236227" top="0.59055118110236227" bottom="0.52" header="0.51181102362204722" footer="0.38"/>
  <pageSetup paperSize="9" scale="90" orientation="landscape" horizontalDpi="4294967293" r:id="rId1"/>
  <headerFooter alignWithMargins="0">
    <oddFooter>&amp;C&amp;P</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FFFF"/>
    <pageSetUpPr autoPageBreaks="0"/>
  </sheetPr>
  <dimension ref="B1:U47"/>
  <sheetViews>
    <sheetView showGridLines="0" zoomScaleNormal="100" workbookViewId="0">
      <selection activeCell="E2" sqref="E2"/>
    </sheetView>
  </sheetViews>
  <sheetFormatPr defaultColWidth="9" defaultRowHeight="13.2"/>
  <cols>
    <col min="1" max="1" width="2.33203125" style="1" customWidth="1"/>
    <col min="2" max="5" width="6.88671875" style="1" customWidth="1"/>
    <col min="6" max="6" width="3.109375" style="1" customWidth="1"/>
    <col min="7" max="7" width="19.33203125" style="1" customWidth="1"/>
    <col min="8" max="8" width="14.21875" style="1" customWidth="1"/>
    <col min="9" max="9" width="11" style="1" customWidth="1"/>
    <col min="10" max="10" width="18.33203125" style="1" customWidth="1"/>
    <col min="11" max="11" width="4.44140625" style="1" customWidth="1"/>
    <col min="12" max="16" width="12.6640625" style="1" customWidth="1"/>
    <col min="17" max="17" width="15.44140625" style="1" customWidth="1"/>
    <col min="18" max="19" width="4.88671875" style="1" customWidth="1"/>
    <col min="20" max="16384" width="9" style="1"/>
  </cols>
  <sheetData>
    <row r="1" spans="2:21" ht="28.5" customHeight="1"/>
    <row r="2" spans="2:21" ht="28.5" customHeight="1">
      <c r="U2" s="58" t="s">
        <v>2</v>
      </c>
    </row>
    <row r="3" spans="2:21" ht="33" customHeight="1">
      <c r="B3" s="56" t="s">
        <v>129</v>
      </c>
      <c r="U3" s="57" t="s">
        <v>3</v>
      </c>
    </row>
    <row r="4" spans="2:21" ht="16.5" customHeight="1" thickBot="1">
      <c r="F4" s="58"/>
      <c r="G4" s="58"/>
      <c r="H4" s="58"/>
      <c r="I4" s="58"/>
      <c r="J4" s="58"/>
      <c r="K4" s="58"/>
      <c r="L4" s="58"/>
      <c r="M4" s="149"/>
      <c r="N4" s="149"/>
      <c r="O4" s="149"/>
      <c r="P4" s="58"/>
      <c r="Q4" s="15" t="s">
        <v>170</v>
      </c>
    </row>
    <row r="5" spans="2:21" ht="24.9" customHeight="1" thickBot="1">
      <c r="B5" s="227" t="s">
        <v>127</v>
      </c>
      <c r="F5" s="57"/>
      <c r="G5" s="12" t="s">
        <v>131</v>
      </c>
      <c r="H5" s="57"/>
      <c r="I5" s="57"/>
      <c r="J5" s="244" t="s">
        <v>2</v>
      </c>
      <c r="K5" s="57"/>
      <c r="L5" s="12" t="s">
        <v>132</v>
      </c>
      <c r="P5" s="108"/>
      <c r="Q5" s="330">
        <v>0.5</v>
      </c>
    </row>
    <row r="6" spans="2:21" ht="26.25" customHeight="1" thickBot="1">
      <c r="B6" s="201" t="s">
        <v>31</v>
      </c>
      <c r="C6" s="42" t="s">
        <v>26</v>
      </c>
      <c r="D6" s="195" t="s">
        <v>51</v>
      </c>
      <c r="E6" s="195" t="s">
        <v>52</v>
      </c>
      <c r="F6" s="57"/>
      <c r="G6" s="152" t="s">
        <v>117</v>
      </c>
      <c r="H6" s="174" t="s">
        <v>118</v>
      </c>
      <c r="I6" s="153" t="s">
        <v>101</v>
      </c>
      <c r="J6" s="159" t="s">
        <v>116</v>
      </c>
      <c r="K6" s="57"/>
      <c r="L6" s="150" t="s">
        <v>108</v>
      </c>
      <c r="M6" s="183" t="s">
        <v>105</v>
      </c>
      <c r="N6" s="183" t="s">
        <v>106</v>
      </c>
      <c r="O6" s="184" t="s">
        <v>107</v>
      </c>
      <c r="P6" s="181" t="s">
        <v>133</v>
      </c>
      <c r="Q6" s="182" t="s">
        <v>134</v>
      </c>
      <c r="R6" s="57"/>
      <c r="S6" s="57"/>
    </row>
    <row r="7" spans="2:21" ht="20.100000000000001" customHeight="1" thickBot="1">
      <c r="B7" s="282" t="str">
        <f>IF('1.制度のフレーム設計'!$B7="","",'1.制度のフレーム設計'!$B7)</f>
        <v>J</v>
      </c>
      <c r="C7" s="202" t="str">
        <f>IF('1.制度のフレーム設計'!$D7="","",'1.制度のフレーム設計'!$D7)</f>
        <v>J-1</v>
      </c>
      <c r="D7" s="202">
        <f>IF('1.制度のフレーム設計'!$H7="","",'1.制度のフレーム設計'!$H7)</f>
        <v>1</v>
      </c>
      <c r="E7" s="217">
        <f>IF('1.制度のフレーム設計'!$I7="","",'1.制度のフレーム設計'!$I7)</f>
        <v>18</v>
      </c>
      <c r="F7" s="57"/>
      <c r="G7" s="334" t="s">
        <v>114</v>
      </c>
      <c r="H7" s="287">
        <v>193400</v>
      </c>
      <c r="I7" s="288">
        <v>5000</v>
      </c>
      <c r="J7" s="319">
        <f>IF($H7="","",$H7-$I7)</f>
        <v>188400</v>
      </c>
      <c r="K7" s="57"/>
      <c r="L7" s="151">
        <f>IF($J7="","",IF($J11="","",$J11-$J7))</f>
        <v>45700</v>
      </c>
      <c r="M7" s="289">
        <v>0.15</v>
      </c>
      <c r="N7" s="289">
        <v>0.3</v>
      </c>
      <c r="O7" s="290">
        <v>0.55000000000000004</v>
      </c>
      <c r="P7" s="291">
        <v>15</v>
      </c>
      <c r="Q7" s="329">
        <v>45</v>
      </c>
      <c r="R7" s="57"/>
      <c r="S7" s="57"/>
    </row>
    <row r="8" spans="2:21" ht="20.100000000000001" customHeight="1" thickBot="1">
      <c r="B8" s="283"/>
      <c r="C8" s="203" t="str">
        <f>IF('1.制度のフレーム設計'!$D8="","",'1.制度のフレーム設計'!$D8)</f>
        <v>J-2</v>
      </c>
      <c r="D8" s="210">
        <f>IF('1.制度のフレーム設計'!$H8="","",'1.制度のフレーム設計'!$H8)</f>
        <v>1</v>
      </c>
      <c r="E8" s="204">
        <f>IF('1.制度のフレーム設計'!$I8="","",'1.制度のフレーム設計'!$I8)</f>
        <v>19</v>
      </c>
      <c r="F8" s="57"/>
      <c r="G8" s="166" t="s">
        <v>115</v>
      </c>
      <c r="H8" s="167">
        <f>IF($J7="",0,SUM($D$7:$D10))</f>
        <v>4</v>
      </c>
      <c r="I8" s="358" t="s">
        <v>102</v>
      </c>
      <c r="J8" s="318"/>
      <c r="K8" s="57"/>
      <c r="L8" s="185">
        <f>IF($L7="","",$M8*$M10+$N8*N10+$O8*$O10)</f>
        <v>46000</v>
      </c>
      <c r="M8" s="186">
        <f>IF($J11="","",IF($J7="","",ROUND($L7*$M7/$M10,-3)))</f>
        <v>7000</v>
      </c>
      <c r="N8" s="187">
        <f>IF($J7="","",ROUND($L7*$N7/$N10,-2))</f>
        <v>4600</v>
      </c>
      <c r="O8" s="188">
        <f>IF($J7="","",ROUND($L7*$O7/$O10,-2))</f>
        <v>6300</v>
      </c>
      <c r="P8" s="175"/>
      <c r="Q8" s="240" t="s">
        <v>109</v>
      </c>
      <c r="R8" s="57"/>
      <c r="S8" s="57"/>
    </row>
    <row r="9" spans="2:21" ht="20.100000000000001" customHeight="1" thickBot="1">
      <c r="B9" s="283"/>
      <c r="C9" s="203" t="str">
        <f>IF('1.制度のフレーム設計'!$D9="","",'1.制度のフレーム設計'!$D9)</f>
        <v>J-3</v>
      </c>
      <c r="D9" s="210">
        <f>IF('1.制度のフレーム設計'!$H9="","",'1.制度のフレーム設計'!$H9)</f>
        <v>1</v>
      </c>
      <c r="E9" s="205">
        <f>IF('1.制度のフレーム設計'!$I9="","",'1.制度のフレーム設計'!$I9)</f>
        <v>20</v>
      </c>
      <c r="F9" s="57"/>
      <c r="G9" s="168" t="s">
        <v>111</v>
      </c>
      <c r="H9" s="172">
        <f>IF($J7="","",IF($J11="","",($J11-$J7)/$H8))</f>
        <v>11425</v>
      </c>
      <c r="I9" s="359"/>
      <c r="J9" s="317"/>
      <c r="K9" s="57"/>
      <c r="L9" s="157">
        <f>IF($L7="","",$L7-$L8)</f>
        <v>-300</v>
      </c>
      <c r="M9" s="361" t="s">
        <v>126</v>
      </c>
      <c r="N9" s="362"/>
      <c r="O9" s="363"/>
      <c r="P9" s="189"/>
      <c r="Q9" s="190">
        <f>IF($O8="","",$O8*$Q$5)</f>
        <v>3150</v>
      </c>
      <c r="R9" s="57"/>
      <c r="S9" s="57"/>
    </row>
    <row r="10" spans="2:21" ht="20.100000000000001" customHeight="1" thickBot="1">
      <c r="B10" s="283"/>
      <c r="C10" s="218" t="str">
        <f>IF('1.制度のフレーム設計'!$D10="","",'1.制度のフレーム設計'!$D10)</f>
        <v>J-4</v>
      </c>
      <c r="D10" s="219">
        <f>IF('1.制度のフレーム設計'!$H10="","",'1.制度のフレーム設計'!$H10)</f>
        <v>1</v>
      </c>
      <c r="E10" s="220">
        <f>IF('1.制度のフレーム設計'!$I10="","",'1.制度のフレーム設計'!$I10)</f>
        <v>21</v>
      </c>
      <c r="F10" s="57"/>
      <c r="G10" s="168"/>
      <c r="H10" s="172"/>
      <c r="I10" s="360"/>
      <c r="J10" s="177"/>
      <c r="K10" s="57"/>
      <c r="L10" s="154" t="s">
        <v>110</v>
      </c>
      <c r="M10" s="155">
        <f>IF($J11="",0,1)</f>
        <v>1</v>
      </c>
      <c r="N10" s="155">
        <f>IF($J7="",0,SUM($D$7:$D10)-1)</f>
        <v>3</v>
      </c>
      <c r="O10" s="156">
        <f>IF($J7="",0,SUM($D$7:$D10))</f>
        <v>4</v>
      </c>
      <c r="P10" s="176"/>
      <c r="Q10" s="178"/>
      <c r="R10" s="57"/>
      <c r="S10" s="57"/>
    </row>
    <row r="11" spans="2:21" ht="20.100000000000001" customHeight="1" thickBot="1">
      <c r="B11" s="282" t="str">
        <f>IF('1.制度のフレーム設計'!$B11="","",'1.制度のフレーム設計'!$B11)</f>
        <v>C</v>
      </c>
      <c r="C11" s="202" t="str">
        <f>IF('1.制度のフレーム設計'!$D11="","",'1.制度のフレーム設計'!$D11)</f>
        <v>C-1</v>
      </c>
      <c r="D11" s="213">
        <f>IF('1.制度のフレーム設計'!$H11="","",'1.制度のフレーム設計'!$H11)</f>
        <v>1</v>
      </c>
      <c r="E11" s="214">
        <f>IF('1.制度のフレーム設計'!$I11="","",'1.制度のフレーム設計'!$I11)</f>
        <v>22</v>
      </c>
      <c r="F11" s="57"/>
      <c r="G11" s="335" t="s">
        <v>104</v>
      </c>
      <c r="H11" s="287">
        <v>239100</v>
      </c>
      <c r="I11" s="288">
        <v>5000</v>
      </c>
      <c r="J11" s="319">
        <f>IF($H11="","",$H11-$I11)</f>
        <v>234100</v>
      </c>
      <c r="K11" s="57"/>
      <c r="L11" s="151">
        <f>IF($J11="","",IF($J15="","",$J15-$J11))</f>
        <v>34900</v>
      </c>
      <c r="M11" s="292">
        <v>0.2</v>
      </c>
      <c r="N11" s="292">
        <v>0.3</v>
      </c>
      <c r="O11" s="293">
        <v>0.5</v>
      </c>
      <c r="P11" s="294">
        <v>20</v>
      </c>
      <c r="Q11" s="295">
        <v>50</v>
      </c>
      <c r="R11" s="57"/>
      <c r="S11" s="57"/>
    </row>
    <row r="12" spans="2:21" ht="20.100000000000001" customHeight="1" thickBot="1">
      <c r="B12" s="283"/>
      <c r="C12" s="203" t="str">
        <f>IF('1.制度のフレーム設計'!$D12="","",'1.制度のフレーム設計'!$D12)</f>
        <v>C-2</v>
      </c>
      <c r="D12" s="210">
        <f>IF('1.制度のフレーム設計'!$H12="","",'1.制度のフレーム設計'!$H12)</f>
        <v>1</v>
      </c>
      <c r="E12" s="205">
        <f>IF('1.制度のフレーム設計'!$I12="","",'1.制度のフレーム設計'!$I12)</f>
        <v>23</v>
      </c>
      <c r="F12" s="57"/>
      <c r="G12" s="166" t="s">
        <v>115</v>
      </c>
      <c r="H12" s="321">
        <f>IF($J11="","",SUM($D$7:$D14)-SUM($D$7:$D10))</f>
        <v>4</v>
      </c>
      <c r="I12" s="364" t="s">
        <v>102</v>
      </c>
      <c r="J12" s="318"/>
      <c r="K12" s="57"/>
      <c r="L12" s="185">
        <f>IF($L11="","",$M12*$M14+$N12*N14+$O12*$O14)</f>
        <v>35100</v>
      </c>
      <c r="M12" s="186">
        <f>IF($J15="","",IF($J11="","",IF(AND($J11&gt;0,$J15=""),ROUND($M8*1.2,-3),ROUND($L11*$M11/$M14,-3))))</f>
        <v>7000</v>
      </c>
      <c r="N12" s="187">
        <f>IF($J11="","",IF(AND($J11&gt;0,$J15=""),ROUND($N8*$O$40,-2),ROUND($L11*$N11/$N14,-2)))</f>
        <v>3500</v>
      </c>
      <c r="O12" s="188">
        <f>IF($J11="","",IF(AND($J11&gt;0,$J15=""),ROUND($O8*$O$40,-2),ROUND($L11*$O11/$O14,-2)))</f>
        <v>4400</v>
      </c>
      <c r="P12" s="175"/>
      <c r="Q12" s="240" t="s">
        <v>109</v>
      </c>
      <c r="R12" s="57"/>
      <c r="S12" s="57"/>
    </row>
    <row r="13" spans="2:21" ht="20.100000000000001" customHeight="1" thickBot="1">
      <c r="B13" s="283"/>
      <c r="C13" s="203" t="str">
        <f>IF('1.制度のフレーム設計'!$D13="","",'1.制度のフレーム設計'!$D13)</f>
        <v>C-3</v>
      </c>
      <c r="D13" s="210">
        <f>IF('1.制度のフレーム設計'!$H13="","",'1.制度のフレーム設計'!$H13)</f>
        <v>1</v>
      </c>
      <c r="E13" s="205">
        <f>IF('1.制度のフレーム設計'!$I13="","",'1.制度のフレーム設計'!$I13)</f>
        <v>24</v>
      </c>
      <c r="F13" s="57"/>
      <c r="G13" s="320" t="s">
        <v>111</v>
      </c>
      <c r="H13" s="190">
        <f>IF($J11="","",IF($J15="","",($J15-$J11)/$H12))</f>
        <v>8725</v>
      </c>
      <c r="I13" s="365"/>
      <c r="J13" s="317"/>
      <c r="K13" s="57"/>
      <c r="L13" s="160">
        <f>IF($L11="","",$L11-$L12)</f>
        <v>-200</v>
      </c>
      <c r="M13" s="361" t="s">
        <v>126</v>
      </c>
      <c r="N13" s="362"/>
      <c r="O13" s="363"/>
      <c r="P13" s="189"/>
      <c r="Q13" s="190">
        <f>IF($O12="","",$O12*$Q$5)</f>
        <v>2200</v>
      </c>
      <c r="R13" s="57"/>
      <c r="S13" s="57"/>
    </row>
    <row r="14" spans="2:21" ht="20.100000000000001" customHeight="1" thickBot="1">
      <c r="B14" s="284"/>
      <c r="C14" s="206" t="str">
        <f>IF('1.制度のフレーム設計'!$D14="","",'1.制度のフレーム設計'!$D14)</f>
        <v>C-4</v>
      </c>
      <c r="D14" s="211">
        <f>IF('1.制度のフレーム設計'!$H14="","",'1.制度のフレーム設計'!$H14)</f>
        <v>1</v>
      </c>
      <c r="E14" s="212">
        <f>IF('1.制度のフレーム設計'!$I14="","",'1.制度のフレーム設計'!$I14)</f>
        <v>25</v>
      </c>
      <c r="F14" s="57"/>
      <c r="G14" s="168"/>
      <c r="H14" s="321"/>
      <c r="I14" s="366"/>
      <c r="J14" s="177"/>
      <c r="K14" s="57"/>
      <c r="L14" s="154" t="s">
        <v>110</v>
      </c>
      <c r="M14" s="155">
        <f>IF($J15="",0,1)</f>
        <v>1</v>
      </c>
      <c r="N14" s="155">
        <f>IF($J11="","",SUM($D$7:$D14)-SUM($D$7:$D10)-1)</f>
        <v>3</v>
      </c>
      <c r="O14" s="156">
        <f>IF($J11="","",SUM($D$7:$D14)-SUM($D$7:$D10))</f>
        <v>4</v>
      </c>
      <c r="P14" s="176"/>
      <c r="Q14" s="322"/>
      <c r="R14" s="57"/>
      <c r="S14" s="57"/>
    </row>
    <row r="15" spans="2:21" ht="20.100000000000001" customHeight="1" thickBot="1">
      <c r="B15" s="283" t="str">
        <f>IF('1.制度のフレーム設計'!$B15="","",'1.制度のフレーム設計'!$B15)</f>
        <v>L</v>
      </c>
      <c r="C15" s="221" t="str">
        <f>IF('1.制度のフレーム設計'!$D15="","",'1.制度のフレーム設計'!$D15)</f>
        <v>L-1</v>
      </c>
      <c r="D15" s="222">
        <f>IF('1.制度のフレーム設計'!$H15="","",'1.制度のフレーム設計'!$H15)</f>
        <v>1</v>
      </c>
      <c r="E15" s="223">
        <f>IF('1.制度のフレーム設計'!$I15="","",'1.制度のフレーム設計'!$I15)</f>
        <v>26</v>
      </c>
      <c r="F15" s="57"/>
      <c r="G15" s="333" t="s">
        <v>112</v>
      </c>
      <c r="H15" s="287">
        <v>284000</v>
      </c>
      <c r="I15" s="288">
        <v>15000</v>
      </c>
      <c r="J15" s="173">
        <f>IF($H15="","",$H15-$I15)</f>
        <v>269000</v>
      </c>
      <c r="K15" s="57"/>
      <c r="L15" s="151">
        <f>IF($J15="","",IF($J20="","",$J20-$J15))</f>
        <v>36000</v>
      </c>
      <c r="M15" s="331">
        <v>0.2</v>
      </c>
      <c r="N15" s="331">
        <v>0.3</v>
      </c>
      <c r="O15" s="332">
        <v>0.5</v>
      </c>
      <c r="P15" s="294">
        <v>20</v>
      </c>
      <c r="Q15" s="295">
        <v>55</v>
      </c>
      <c r="R15" s="57"/>
      <c r="S15" s="57"/>
    </row>
    <row r="16" spans="2:21" ht="20.100000000000001" customHeight="1" thickBot="1">
      <c r="B16" s="283"/>
      <c r="C16" s="203" t="str">
        <f>IF('1.制度のフレーム設計'!$D16="","",'1.制度のフレーム設計'!$D16)</f>
        <v>L-2</v>
      </c>
      <c r="D16" s="210">
        <f>IF('1.制度のフレーム設計'!$H16="","",'1.制度のフレーム設計'!$H16)</f>
        <v>1</v>
      </c>
      <c r="E16" s="205">
        <f>IF('1.制度のフレーム設計'!$I16="","",'1.制度のフレーム設計'!$I16)</f>
        <v>27</v>
      </c>
      <c r="F16" s="57"/>
      <c r="G16" s="166" t="s">
        <v>115</v>
      </c>
      <c r="H16" s="321">
        <f>IF($J15="","",SUM($D$7:$D19)-SUM($D$7:$D14))</f>
        <v>4</v>
      </c>
      <c r="I16" s="367" t="s">
        <v>103</v>
      </c>
      <c r="J16" s="318"/>
      <c r="K16" s="57"/>
      <c r="L16" s="161">
        <f>IF($L15="","",$M16*$M18+$N16*N18+$O16*$O18)</f>
        <v>35800</v>
      </c>
      <c r="M16" s="241">
        <f>IF($J20="","",IF($J15="","",IF(AND($J15&gt;0,$J20=""),ROUND($M11*1.2,-3),ROUND($L15*$M15/$M18,-3))))</f>
        <v>7000</v>
      </c>
      <c r="N16" s="241">
        <f>IF($J15="","",IF(AND($J15&gt;0,$J20=""),ROUND($N11*$O$40,-2),ROUND($L15*$N15/$N18,-2)))</f>
        <v>3600</v>
      </c>
      <c r="O16" s="241">
        <f>IF($J15="","",IF(AND($J15&gt;0,$J20=""),ROUND($O11*$O$40,-2),ROUND($L15*$O15/$O18,-2)))</f>
        <v>4500</v>
      </c>
      <c r="P16" s="175"/>
      <c r="Q16" s="242" t="s">
        <v>109</v>
      </c>
      <c r="R16" s="57"/>
      <c r="S16" s="57"/>
    </row>
    <row r="17" spans="2:19" ht="20.100000000000001" customHeight="1" thickBot="1">
      <c r="B17" s="283"/>
      <c r="C17" s="203" t="str">
        <f>IF('1.制度のフレーム設計'!$D17="","",'1.制度のフレーム設計'!$D17)</f>
        <v>L-3</v>
      </c>
      <c r="D17" s="210">
        <f>IF('1.制度のフレーム設計'!$H17="","",'1.制度のフレーム設計'!$H17)</f>
        <v>1</v>
      </c>
      <c r="E17" s="205">
        <f>IF('1.制度のフレーム設計'!$I17="","",'1.制度のフレーム設計'!$I17)</f>
        <v>28</v>
      </c>
      <c r="F17" s="57"/>
      <c r="G17" s="320" t="s">
        <v>111</v>
      </c>
      <c r="H17" s="190">
        <f>IF($J15="","",IF($J20="","",($J20-$J15)/$H16))</f>
        <v>9000</v>
      </c>
      <c r="I17" s="368"/>
      <c r="J17" s="317"/>
      <c r="K17" s="57"/>
      <c r="L17" s="157">
        <f>IF($L15="","",$L15-$L16)</f>
        <v>200</v>
      </c>
      <c r="M17" s="371"/>
      <c r="N17" s="372"/>
      <c r="O17" s="373"/>
      <c r="P17" s="175"/>
      <c r="Q17" s="151">
        <f>IF($O16="","",$O16*$Q$5)</f>
        <v>2250</v>
      </c>
      <c r="R17" s="57"/>
      <c r="S17" s="57"/>
    </row>
    <row r="18" spans="2:19" ht="20.100000000000001" customHeight="1">
      <c r="B18" s="283"/>
      <c r="C18" s="203" t="str">
        <f>IF('1.制度のフレーム設計'!$D18="","",'1.制度のフレーム設計'!$D18)</f>
        <v>L-4</v>
      </c>
      <c r="D18" s="210">
        <f>IF('1.制度のフレーム設計'!$H18="","",'1.制度のフレーム設計'!$H18)</f>
        <v>1</v>
      </c>
      <c r="E18" s="205">
        <f>IF('1.制度のフレーム設計'!$I18="","",'1.制度のフレーム設計'!$I18)</f>
        <v>29</v>
      </c>
      <c r="F18" s="57"/>
      <c r="G18" s="168"/>
      <c r="H18" s="167"/>
      <c r="I18" s="369"/>
      <c r="J18" s="177"/>
      <c r="K18" s="57"/>
      <c r="L18" s="180" t="s">
        <v>110</v>
      </c>
      <c r="M18" s="151">
        <f>IF($J20="",0,1)</f>
        <v>1</v>
      </c>
      <c r="N18" s="151">
        <f>IF($J15="",0,SUM($D$7:$D19)-SUM($D$7:$D14)-1)</f>
        <v>3</v>
      </c>
      <c r="O18" s="158">
        <f>IF($J15="",0,SUM($D$7:$D19)-SUM($D$7:$D14))</f>
        <v>4</v>
      </c>
      <c r="P18" s="175"/>
      <c r="Q18" s="374"/>
      <c r="R18" s="57"/>
      <c r="S18" s="57"/>
    </row>
    <row r="19" spans="2:19" ht="20.100000000000001" customHeight="1" thickBot="1">
      <c r="B19" s="283"/>
      <c r="C19" s="218" t="str">
        <f>IF('1.制度のフレーム設計'!$D19="","",'1.制度のフレーム設計'!$D19)</f>
        <v/>
      </c>
      <c r="D19" s="219" t="str">
        <f>IF('1.制度のフレーム設計'!$H19="","",'1.制度のフレーム設計'!$H19)</f>
        <v/>
      </c>
      <c r="E19" s="220" t="str">
        <f>IF('1.制度のフレーム設計'!$I19="","",'1.制度のフレーム設計'!$I19)</f>
        <v/>
      </c>
      <c r="F19" s="57"/>
      <c r="G19" s="171"/>
      <c r="H19" s="172"/>
      <c r="I19" s="370"/>
      <c r="J19" s="178"/>
      <c r="K19" s="57"/>
      <c r="L19" s="376"/>
      <c r="M19" s="379"/>
      <c r="N19" s="379"/>
      <c r="O19" s="380"/>
      <c r="P19" s="176"/>
      <c r="Q19" s="375"/>
      <c r="R19" s="57"/>
      <c r="S19" s="57"/>
    </row>
    <row r="20" spans="2:19" ht="20.100000000000001" customHeight="1" thickBot="1">
      <c r="B20" s="282" t="str">
        <f>IF('1.制度のフレーム設計'!$B20="","",'1.制度のフレーム設計'!$B20)</f>
        <v>S</v>
      </c>
      <c r="C20" s="207" t="str">
        <f>IF('1.制度のフレーム設計'!$D20="","",'1.制度のフレーム設計'!$D20)</f>
        <v>S-1</v>
      </c>
      <c r="D20" s="285">
        <f>IF('1.制度のフレーム設計'!$H20="","",'1.制度のフレーム設計'!$H20)</f>
        <v>2</v>
      </c>
      <c r="E20" s="214">
        <f>IF('1.制度のフレーム設計'!$I20="","",'1.制度のフレーム設計'!$I20)</f>
        <v>30</v>
      </c>
      <c r="F20" s="57"/>
      <c r="G20" s="417" t="s">
        <v>113</v>
      </c>
      <c r="H20" s="418">
        <v>335000</v>
      </c>
      <c r="I20" s="419">
        <v>30000</v>
      </c>
      <c r="J20" s="319">
        <f>IF($H20="","",$H20-$I20)</f>
        <v>305000</v>
      </c>
      <c r="K20" s="57"/>
      <c r="L20" s="151">
        <f>IF($J20="","",IF($J25="","",$J25-$J20))</f>
        <v>102000</v>
      </c>
      <c r="M20" s="420">
        <v>0.22</v>
      </c>
      <c r="N20" s="420">
        <v>0.33</v>
      </c>
      <c r="O20" s="421">
        <v>0.45</v>
      </c>
      <c r="P20" s="422">
        <v>20</v>
      </c>
      <c r="Q20" s="423">
        <v>55</v>
      </c>
      <c r="R20" s="57"/>
      <c r="S20" s="57"/>
    </row>
    <row r="21" spans="2:19" ht="20.100000000000001" customHeight="1" thickBot="1">
      <c r="B21" s="283"/>
      <c r="C21" s="208" t="str">
        <f>IF('1.制度のフレーム設計'!$D21="","",'1.制度のフレーム設計'!$D21)</f>
        <v>S-2</v>
      </c>
      <c r="D21" s="215">
        <f>IF('1.制度のフレーム設計'!$H21="","",'1.制度のフレーム設計'!$H21)</f>
        <v>2</v>
      </c>
      <c r="E21" s="205">
        <f>IF('1.制度のフレーム設計'!$I21="","",'1.制度のフレーム設計'!$I21)</f>
        <v>32</v>
      </c>
      <c r="F21" s="57"/>
      <c r="G21" s="166" t="s">
        <v>115</v>
      </c>
      <c r="H21" s="321">
        <f>IF($J20="","",SUM($D$7:$D24)-SUM($D$7:$D19))</f>
        <v>8</v>
      </c>
      <c r="I21" s="424" t="s">
        <v>103</v>
      </c>
      <c r="J21" s="318"/>
      <c r="K21" s="57"/>
      <c r="L21" s="161">
        <f>IF($L20="","",$M21*$M23+$N21*N23+$O21*$O23)</f>
        <v>101200</v>
      </c>
      <c r="M21" s="241">
        <f>IF($J25="","",IF($J20="","",IF(AND($J20&gt;0,$J25=""),ROUND($M16*1.2,-3),ROUND($L20*$M20/$M23,-3))))</f>
        <v>22000</v>
      </c>
      <c r="N21" s="241">
        <f>IF($J20="","",IF(AND($J20&gt;0,$J25=""),ROUND($N16*$O$40,-2),ROUND($L20*$N20/$N23,-2)))</f>
        <v>4800</v>
      </c>
      <c r="O21" s="241">
        <f>IF($J20="","",IF(AND($J20&gt;0,$J25=""),ROUND($O16*$O$40,-2),ROUND($L20*$O20/$O23,-2)))</f>
        <v>5700</v>
      </c>
      <c r="P21" s="175"/>
      <c r="Q21" s="242" t="s">
        <v>109</v>
      </c>
      <c r="R21" s="57"/>
      <c r="S21" s="57"/>
    </row>
    <row r="22" spans="2:19" ht="20.100000000000001" customHeight="1" thickBot="1">
      <c r="B22" s="283"/>
      <c r="C22" s="208" t="str">
        <f>IF('1.制度のフレーム設計'!$D22="","",'1.制度のフレーム設計'!$D22)</f>
        <v>S-3</v>
      </c>
      <c r="D22" s="215">
        <f>IF('1.制度のフレーム設計'!$H22="","",'1.制度のフレーム設計'!$H22)</f>
        <v>2</v>
      </c>
      <c r="E22" s="205">
        <f>IF('1.制度のフレーム設計'!$I22="","",'1.制度のフレーム設計'!$I22)</f>
        <v>34</v>
      </c>
      <c r="F22" s="57"/>
      <c r="G22" s="320" t="s">
        <v>111</v>
      </c>
      <c r="H22" s="190">
        <f>IF($J20="","",IF($J25="","",($J25-$J20)/$H21))</f>
        <v>12750</v>
      </c>
      <c r="I22" s="425"/>
      <c r="J22" s="317"/>
      <c r="K22" s="57"/>
      <c r="L22" s="157">
        <f>IF($L20="","",$L20-$L21)</f>
        <v>800</v>
      </c>
      <c r="M22" s="371"/>
      <c r="N22" s="372"/>
      <c r="O22" s="373"/>
      <c r="P22" s="175"/>
      <c r="Q22" s="151">
        <f>IF($O21="","",$O21*$Q$5)</f>
        <v>2850</v>
      </c>
      <c r="R22" s="57"/>
      <c r="S22" s="57"/>
    </row>
    <row r="23" spans="2:19" ht="20.100000000000001" customHeight="1">
      <c r="B23" s="283"/>
      <c r="C23" s="208" t="str">
        <f>IF('1.制度のフレーム設計'!$D23="","",'1.制度のフレーム設計'!$D23)</f>
        <v>S-4</v>
      </c>
      <c r="D23" s="215">
        <f>IF('1.制度のフレーム設計'!$H23="","",'1.制度のフレーム設計'!$H23)</f>
        <v>2</v>
      </c>
      <c r="E23" s="205">
        <f>IF('1.制度のフレーム設計'!$I23="","",'1.制度のフレーム設計'!$I23)</f>
        <v>36</v>
      </c>
      <c r="F23" s="57"/>
      <c r="G23" s="168"/>
      <c r="H23" s="167"/>
      <c r="I23" s="426"/>
      <c r="J23" s="177"/>
      <c r="K23" s="57"/>
      <c r="L23" s="180" t="s">
        <v>110</v>
      </c>
      <c r="M23" s="151">
        <f>IF($J25="",0,1)</f>
        <v>1</v>
      </c>
      <c r="N23" s="151">
        <f>IF($J20="",0,SUM($D$7:$D24)-SUM($D$7:$D19)-1)</f>
        <v>7</v>
      </c>
      <c r="O23" s="158">
        <f>IF($J20="",0,SUM($D$7:$D24)-SUM($D$7:$D19))</f>
        <v>8</v>
      </c>
      <c r="P23" s="175"/>
      <c r="Q23" s="374"/>
      <c r="R23" s="57"/>
      <c r="S23" s="57"/>
    </row>
    <row r="24" spans="2:19" ht="20.100000000000001" customHeight="1" thickBot="1">
      <c r="B24" s="284"/>
      <c r="C24" s="209" t="str">
        <f>IF('1.制度のフレーム設計'!$D24="","",'1.制度のフレーム設計'!$D24)</f>
        <v/>
      </c>
      <c r="D24" s="216" t="str">
        <f>IF('1.制度のフレーム設計'!$H24="","",'1.制度のフレーム設計'!$H24)</f>
        <v/>
      </c>
      <c r="E24" s="212" t="str">
        <f>IF('1.制度のフレーム設計'!$I24="","",'1.制度のフレーム設計'!$I24)</f>
        <v/>
      </c>
      <c r="F24" s="57"/>
      <c r="G24" s="171"/>
      <c r="H24" s="172"/>
      <c r="I24" s="427"/>
      <c r="J24" s="178"/>
      <c r="K24" s="57"/>
      <c r="L24" s="376"/>
      <c r="M24" s="377"/>
      <c r="N24" s="377"/>
      <c r="O24" s="378"/>
      <c r="P24" s="176"/>
      <c r="Q24" s="375"/>
      <c r="R24" s="57"/>
      <c r="S24" s="57"/>
    </row>
    <row r="25" spans="2:19" ht="20.100000000000001" customHeight="1" thickBot="1">
      <c r="B25" s="283" t="str">
        <f>IF('1.制度のフレーム設計'!$B25="","",'1.制度のフレーム設計'!$B25)</f>
        <v>M</v>
      </c>
      <c r="C25" s="224" t="str">
        <f>IF('1.制度のフレーム設計'!$D25="","",'1.制度のフレーム設計'!$D25)</f>
        <v>M-1</v>
      </c>
      <c r="D25" s="226">
        <f>IF('1.制度のフレーム設計'!$H25="","",'1.制度のフレーム設計'!$H25)</f>
        <v>2</v>
      </c>
      <c r="E25" s="223">
        <f>IF('1.制度のフレーム設計'!$I25="","",'1.制度のフレーム設計'!$I25)</f>
        <v>38</v>
      </c>
      <c r="F25" s="57"/>
      <c r="G25" s="417" t="s">
        <v>120</v>
      </c>
      <c r="H25" s="418">
        <v>477000</v>
      </c>
      <c r="I25" s="419">
        <v>70000</v>
      </c>
      <c r="J25" s="319">
        <f>IF($H25="","",$H25-$I25)</f>
        <v>407000</v>
      </c>
      <c r="K25" s="57"/>
      <c r="L25" s="151">
        <f>IF($J25="","",IF($J30="","",$J30-$J25))</f>
        <v>113000</v>
      </c>
      <c r="M25" s="420">
        <v>0.25</v>
      </c>
      <c r="N25" s="420">
        <v>0.34</v>
      </c>
      <c r="O25" s="421">
        <v>0.41</v>
      </c>
      <c r="P25" s="422">
        <v>15</v>
      </c>
      <c r="Q25" s="423">
        <v>55</v>
      </c>
      <c r="R25" s="57"/>
      <c r="S25" s="57"/>
    </row>
    <row r="26" spans="2:19" ht="20.100000000000001" customHeight="1" thickBot="1">
      <c r="B26" s="283"/>
      <c r="C26" s="208" t="str">
        <f>IF('1.制度のフレーム設計'!$D26="","",'1.制度のフレーム設計'!$D26)</f>
        <v>M-2</v>
      </c>
      <c r="D26" s="215">
        <f>IF('1.制度のフレーム設計'!$H26="","",'1.制度のフレーム設計'!$H26)</f>
        <v>2</v>
      </c>
      <c r="E26" s="205">
        <f>IF('1.制度のフレーム設計'!$I26="","",'1.制度のフレーム設計'!$I26)</f>
        <v>40</v>
      </c>
      <c r="F26" s="57"/>
      <c r="G26" s="166" t="s">
        <v>115</v>
      </c>
      <c r="H26" s="321">
        <f>IF($J25="","",SUM($D$7:$D29)-SUM($D$7:$D24))</f>
        <v>8</v>
      </c>
      <c r="I26" s="424" t="s">
        <v>103</v>
      </c>
      <c r="J26" s="318"/>
      <c r="K26" s="57"/>
      <c r="L26" s="161">
        <f>IF($L25="","",$M26*$M28+$N26*N28+$O26*$O28)</f>
        <v>112900</v>
      </c>
      <c r="M26" s="241">
        <f>IF($J30="","",IF($J25="","",IF(AND($J25&gt;0,$J30=""),ROUND($M21*1.2,-3),ROUND($L25*$M25/$M28,-3))))</f>
        <v>28000</v>
      </c>
      <c r="N26" s="241">
        <f>IF($J25="","",IF(AND($J25&gt;0,$J30=""),ROUND($N21*$O$40,-2),ROUND($L25*$N25/$N28,-2)))</f>
        <v>5500</v>
      </c>
      <c r="O26" s="241">
        <f>IF($J25="","",IF(AND($J25&gt;0,$J30=""),ROUND($O21*$O$40,-2),ROUND($L25*$O25/$O28,-2)))</f>
        <v>5800</v>
      </c>
      <c r="P26" s="175"/>
      <c r="Q26" s="242" t="s">
        <v>109</v>
      </c>
      <c r="R26" s="57"/>
      <c r="S26" s="57"/>
    </row>
    <row r="27" spans="2:19" ht="20.100000000000001" customHeight="1" thickBot="1">
      <c r="B27" s="283"/>
      <c r="C27" s="208" t="str">
        <f>IF('1.制度のフレーム設計'!$D27="","",'1.制度のフレーム設計'!$D27)</f>
        <v>M-3</v>
      </c>
      <c r="D27" s="215">
        <f>IF('1.制度のフレーム設計'!$H27="","",'1.制度のフレーム設計'!$H27)</f>
        <v>2</v>
      </c>
      <c r="E27" s="205">
        <f>IF('1.制度のフレーム設計'!$I27="","",'1.制度のフレーム設計'!$I27)</f>
        <v>42</v>
      </c>
      <c r="F27" s="57"/>
      <c r="G27" s="320" t="s">
        <v>111</v>
      </c>
      <c r="H27" s="190">
        <f>IF($J25="","",IF($J30="","",($J30-$J25)/$H26))</f>
        <v>14125</v>
      </c>
      <c r="I27" s="425"/>
      <c r="J27" s="317"/>
      <c r="K27" s="57"/>
      <c r="L27" s="157">
        <f>IF($L25="","",$L25-$L26)</f>
        <v>100</v>
      </c>
      <c r="M27" s="381" t="s">
        <v>122</v>
      </c>
      <c r="N27" s="382"/>
      <c r="O27" s="383"/>
      <c r="P27" s="175"/>
      <c r="Q27" s="151">
        <f>IF($O26="","",$O26*$Q$5)</f>
        <v>2900</v>
      </c>
      <c r="R27" s="57"/>
      <c r="S27" s="57"/>
    </row>
    <row r="28" spans="2:19" ht="20.100000000000001" customHeight="1">
      <c r="B28" s="283"/>
      <c r="C28" s="208" t="str">
        <f>IF('1.制度のフレーム設計'!$D28="","",'1.制度のフレーム設計'!$D28)</f>
        <v>M-4</v>
      </c>
      <c r="D28" s="215">
        <f>IF('1.制度のフレーム設計'!$H28="","",'1.制度のフレーム設計'!$H28)</f>
        <v>2</v>
      </c>
      <c r="E28" s="205">
        <f>IF('1.制度のフレーム設計'!$I28="","",'1.制度のフレーム設計'!$I28)</f>
        <v>44</v>
      </c>
      <c r="F28" s="57"/>
      <c r="G28" s="168"/>
      <c r="H28" s="167"/>
      <c r="I28" s="426"/>
      <c r="J28" s="177"/>
      <c r="K28" s="57"/>
      <c r="L28" s="180" t="s">
        <v>110</v>
      </c>
      <c r="M28" s="151">
        <f>IF($J30="",0,1)</f>
        <v>1</v>
      </c>
      <c r="N28" s="151">
        <f>IF($J25="",0,SUM($D$7:$D29)-SUM($D$7:$D24)-1)</f>
        <v>7</v>
      </c>
      <c r="O28" s="158">
        <f>IF($J25="",0,SUM($D$7:$D29)-SUM($D$7:$D24))</f>
        <v>8</v>
      </c>
      <c r="P28" s="175"/>
      <c r="Q28" s="374"/>
      <c r="R28" s="57"/>
      <c r="S28" s="57"/>
    </row>
    <row r="29" spans="2:19" ht="20.100000000000001" customHeight="1" thickBot="1">
      <c r="B29" s="283"/>
      <c r="C29" s="225" t="str">
        <f>IF('1.制度のフレーム設計'!$D29="","",'1.制度のフレーム設計'!$D29)</f>
        <v/>
      </c>
      <c r="D29" s="286" t="str">
        <f>IF('1.制度のフレーム設計'!$H29="","",'1.制度のフレーム設計'!$H29)</f>
        <v/>
      </c>
      <c r="E29" s="220" t="str">
        <f>IF('1.制度のフレーム設計'!$I29="","",'1.制度のフレーム設計'!$I29)</f>
        <v/>
      </c>
      <c r="F29" s="57"/>
      <c r="G29" s="171"/>
      <c r="H29" s="172"/>
      <c r="I29" s="427"/>
      <c r="J29" s="178"/>
      <c r="K29" s="57"/>
      <c r="L29" s="376"/>
      <c r="M29" s="377"/>
      <c r="N29" s="377"/>
      <c r="O29" s="378"/>
      <c r="P29" s="176"/>
      <c r="Q29" s="375"/>
      <c r="R29" s="57"/>
      <c r="S29" s="57"/>
    </row>
    <row r="30" spans="2:19" ht="20.100000000000001" customHeight="1" thickBot="1">
      <c r="B30" s="282" t="str">
        <f>IF('1.制度のフレーム設計'!$B30="","",'1.制度のフレーム設計'!$B30)</f>
        <v>E</v>
      </c>
      <c r="C30" s="207" t="str">
        <f>IF('1.制度のフレーム設計'!$D30="","",'1.制度のフレーム設計'!$D30)</f>
        <v>E-1</v>
      </c>
      <c r="D30" s="285">
        <f>IF('1.制度のフレーム設計'!$H30="","",'1.制度のフレーム設計'!$H30)</f>
        <v>2</v>
      </c>
      <c r="E30" s="214">
        <f>IF('1.制度のフレーム設計'!$I30="","",'1.制度のフレーム設計'!$I30)</f>
        <v>46</v>
      </c>
      <c r="F30" s="57"/>
      <c r="G30" s="417" t="s">
        <v>119</v>
      </c>
      <c r="H30" s="418">
        <v>620000</v>
      </c>
      <c r="I30" s="419">
        <v>100000</v>
      </c>
      <c r="J30" s="319">
        <f>IF($H30="","",$H30-$I30)</f>
        <v>520000</v>
      </c>
      <c r="K30" s="57"/>
      <c r="L30" s="151" t="str">
        <f>IF($J30="","",IF($J35="","",$J35-$J30))</f>
        <v/>
      </c>
      <c r="M30" s="420"/>
      <c r="N30" s="420"/>
      <c r="O30" s="421"/>
      <c r="P30" s="422">
        <v>15</v>
      </c>
      <c r="Q30" s="423">
        <v>55</v>
      </c>
      <c r="R30" s="57"/>
      <c r="S30" s="57"/>
    </row>
    <row r="31" spans="2:19" ht="20.100000000000001" customHeight="1" thickBot="1">
      <c r="B31" s="283"/>
      <c r="C31" s="208" t="str">
        <f>IF('1.制度のフレーム設計'!$D31="","",'1.制度のフレーム設計'!$D31)</f>
        <v>E-2</v>
      </c>
      <c r="D31" s="215">
        <f>IF('1.制度のフレーム設計'!$H31="","",'1.制度のフレーム設計'!$H31)</f>
        <v>2</v>
      </c>
      <c r="E31" s="205">
        <f>IF('1.制度のフレーム設計'!$I31="","",'1.制度のフレーム設計'!$I31)</f>
        <v>48</v>
      </c>
      <c r="F31" s="57"/>
      <c r="G31" s="166" t="s">
        <v>115</v>
      </c>
      <c r="H31" s="321">
        <f>IF($J30="","",SUM($D$7:$D34)-SUM($D$7:$D29))</f>
        <v>4</v>
      </c>
      <c r="I31" s="424" t="s">
        <v>103</v>
      </c>
      <c r="J31" s="318"/>
      <c r="K31" s="57"/>
      <c r="L31" s="161" t="str">
        <f>IF($L30="","",$M31*$M33+$N31*N33+$O31*$O33)</f>
        <v/>
      </c>
      <c r="M31" s="241" t="str">
        <f>IF($J35="","",IF($J30="","",IF(AND($J30&gt;0,$J35=""),ROUND($M26*1.2,-3),ROUND($L30*$M30/$M33,-3))))</f>
        <v/>
      </c>
      <c r="N31" s="241">
        <f>IF($J30="","",IF(AND($J30&gt;0,$J35=""),ROUND($N26*$O$40,-2),ROUND($L30*$N30/$N33,-2)))</f>
        <v>5800</v>
      </c>
      <c r="O31" s="241">
        <f>IF($J30="","",IF(AND($J30&gt;0,$J35=""),ROUND($O26*$O$40,-2),ROUND($L30*$O30/$O33,-2)))</f>
        <v>6100</v>
      </c>
      <c r="P31" s="175"/>
      <c r="Q31" s="242" t="s">
        <v>109</v>
      </c>
      <c r="R31" s="57"/>
      <c r="S31" s="57"/>
    </row>
    <row r="32" spans="2:19" ht="20.100000000000001" customHeight="1" thickBot="1">
      <c r="B32" s="283"/>
      <c r="C32" s="208" t="str">
        <f>IF('1.制度のフレーム設計'!$D32="","",'1.制度のフレーム設計'!$D32)</f>
        <v>E-3</v>
      </c>
      <c r="D32" s="215" t="str">
        <f>IF('1.制度のフレーム設計'!$H32="","",'1.制度のフレーム設計'!$H32)</f>
        <v>－</v>
      </c>
      <c r="E32" s="205">
        <f>IF('1.制度のフレーム設計'!$I32="","",'1.制度のフレーム設計'!$I32)</f>
        <v>50</v>
      </c>
      <c r="F32" s="57"/>
      <c r="G32" s="320" t="s">
        <v>111</v>
      </c>
      <c r="H32" s="190" t="str">
        <f>IF($J30="","",IF($J35="","",($J35-$J30)/$H31))</f>
        <v/>
      </c>
      <c r="I32" s="425"/>
      <c r="J32" s="317"/>
      <c r="K32" s="57"/>
      <c r="L32" s="157" t="str">
        <f>IF($L30="","",$L30-$L31)</f>
        <v/>
      </c>
      <c r="M32" s="381" t="s">
        <v>122</v>
      </c>
      <c r="N32" s="382"/>
      <c r="O32" s="383"/>
      <c r="P32" s="175"/>
      <c r="Q32" s="151">
        <f>IF($O31="","",$O31*$Q$5)</f>
        <v>3050</v>
      </c>
      <c r="R32" s="57"/>
      <c r="S32" s="57"/>
    </row>
    <row r="33" spans="2:19" ht="20.100000000000001" customHeight="1">
      <c r="B33" s="283"/>
      <c r="C33" s="208" t="str">
        <f>IF('1.制度のフレーム設計'!$D33="","",'1.制度のフレーム設計'!$D33)</f>
        <v/>
      </c>
      <c r="D33" s="215" t="str">
        <f>IF('1.制度のフレーム設計'!$H33="","",'1.制度のフレーム設計'!$H33)</f>
        <v/>
      </c>
      <c r="E33" s="205" t="str">
        <f>IF('1.制度のフレーム設計'!$I33="","",'1.制度のフレーム設計'!$I33)</f>
        <v/>
      </c>
      <c r="F33" s="57"/>
      <c r="G33" s="168"/>
      <c r="H33" s="167"/>
      <c r="I33" s="426"/>
      <c r="J33" s="177"/>
      <c r="K33" s="57"/>
      <c r="L33" s="180" t="s">
        <v>110</v>
      </c>
      <c r="M33" s="151">
        <f>IF($J35="",0,1)</f>
        <v>0</v>
      </c>
      <c r="N33" s="151">
        <f>IF($J30="",0,SUM($D$7:$D34)-SUM($D$7:$D29)-1)</f>
        <v>3</v>
      </c>
      <c r="O33" s="158">
        <f>IF($J30="",0,SUM($D$7:$D34)-SUM($D$7:$D29))</f>
        <v>4</v>
      </c>
      <c r="P33" s="175"/>
      <c r="Q33" s="374"/>
      <c r="R33" s="57"/>
      <c r="S33" s="57"/>
    </row>
    <row r="34" spans="2:19" ht="20.100000000000001" customHeight="1" thickBot="1">
      <c r="B34" s="284"/>
      <c r="C34" s="209" t="str">
        <f>IF('1.制度のフレーム設計'!$D34="","",'1.制度のフレーム設計'!$D34)</f>
        <v/>
      </c>
      <c r="D34" s="216" t="str">
        <f>IF('1.制度のフレーム設計'!$H34="","",'1.制度のフレーム設計'!$H34)</f>
        <v/>
      </c>
      <c r="E34" s="212" t="str">
        <f>IF('1.制度のフレーム設計'!$I34="","",'1.制度のフレーム設計'!$I34)</f>
        <v/>
      </c>
      <c r="F34" s="57"/>
      <c r="G34" s="171"/>
      <c r="H34" s="172"/>
      <c r="I34" s="427"/>
      <c r="J34" s="178"/>
      <c r="K34" s="57"/>
      <c r="L34" s="384"/>
      <c r="M34" s="379"/>
      <c r="N34" s="379"/>
      <c r="O34" s="380"/>
      <c r="P34" s="176"/>
      <c r="Q34" s="375"/>
      <c r="R34" s="57"/>
      <c r="S34" s="57"/>
    </row>
    <row r="35" spans="2:19" ht="20.100000000000001" customHeight="1" thickBot="1">
      <c r="B35" s="283" t="str">
        <f>IF('1.制度のフレーム設計'!$B35="","",'1.制度のフレーム設計'!$B35)</f>
        <v>X</v>
      </c>
      <c r="C35" s="224" t="str">
        <f>IF('1.制度のフレーム設計'!$D35="","",'1.制度のフレーム設計'!$D35)</f>
        <v/>
      </c>
      <c r="D35" s="226" t="str">
        <f>IF('1.制度のフレーム設計'!$H35="","",'1.制度のフレーム設計'!$H35)</f>
        <v/>
      </c>
      <c r="E35" s="223" t="str">
        <f>IF('1.制度のフレーム設計'!$I35="","",'1.制度のフレーム設計'!$I35)</f>
        <v/>
      </c>
      <c r="F35" s="57"/>
      <c r="G35" s="417"/>
      <c r="H35" s="418"/>
      <c r="I35" s="419"/>
      <c r="J35" s="319" t="str">
        <f>IF($H35="","",$H35-$I35)</f>
        <v/>
      </c>
      <c r="K35" s="57"/>
      <c r="L35" s="151" t="str">
        <f>IF($J35="","",IF($J40="","",$J40-$J35))</f>
        <v/>
      </c>
      <c r="M35" s="420"/>
      <c r="N35" s="420"/>
      <c r="O35" s="421"/>
      <c r="P35" s="428"/>
      <c r="Q35" s="429"/>
      <c r="R35" s="57"/>
      <c r="S35" s="57"/>
    </row>
    <row r="36" spans="2:19" ht="20.100000000000001" customHeight="1">
      <c r="B36" s="283"/>
      <c r="C36" s="208" t="str">
        <f>IF('1.制度のフレーム設計'!$D36="","",'1.制度のフレーム設計'!$D36)</f>
        <v/>
      </c>
      <c r="D36" s="215" t="str">
        <f>IF('1.制度のフレーム設計'!$H36="","",'1.制度のフレーム設計'!$H36)</f>
        <v/>
      </c>
      <c r="E36" s="205" t="str">
        <f>IF('1.制度のフレーム設計'!$I36="","",'1.制度のフレーム設計'!$I36)</f>
        <v/>
      </c>
      <c r="F36" s="57"/>
      <c r="G36" s="166" t="s">
        <v>115</v>
      </c>
      <c r="H36" s="167" t="str">
        <f>IF($J35="","",SUM($D$7:$D39)-SUM($D$7:$D34))</f>
        <v/>
      </c>
      <c r="I36" s="424"/>
      <c r="J36" s="318"/>
      <c r="K36" s="57"/>
      <c r="L36" s="161" t="str">
        <f>IF($L35="","",$M36*$M38+$N36*N38+$O36*$O38)</f>
        <v/>
      </c>
      <c r="M36" s="241" t="str">
        <f>IF($J40="","",IF($J35="","",IF(AND($J35&gt;0,$J40=""),ROUND($M31*1.2,-3),ROUND($L35*$M35/$M38,-3))))</f>
        <v/>
      </c>
      <c r="N36" s="241" t="str">
        <f>IF($J35="","",IF(AND($J35&gt;0,$J40=""),ROUND($N31*$O$40,-3),ROUND($L35*$N35/$N38,-2)))</f>
        <v/>
      </c>
      <c r="O36" s="241" t="str">
        <f>IF($J35="","",IF(AND($J35&gt;0,$J40=""),ROUND($O31*$O$40,-3),ROUND($L35*$O35/$O38,-2)))</f>
        <v/>
      </c>
      <c r="P36" s="175"/>
      <c r="Q36" s="242" t="s">
        <v>109</v>
      </c>
      <c r="R36" s="57"/>
      <c r="S36" s="57"/>
    </row>
    <row r="37" spans="2:19" ht="20.100000000000001" customHeight="1">
      <c r="B37" s="283"/>
      <c r="C37" s="208" t="str">
        <f>IF('1.制度のフレーム設計'!$D37="","",'1.制度のフレーム設計'!$D37)</f>
        <v/>
      </c>
      <c r="D37" s="215" t="str">
        <f>IF('1.制度のフレーム設計'!$H37="","",'1.制度のフレーム設計'!$H37)</f>
        <v/>
      </c>
      <c r="E37" s="205" t="str">
        <f>IF('1.制度のフレーム設計'!$I37="","",'1.制度のフレーム設計'!$I37)</f>
        <v/>
      </c>
      <c r="F37" s="57"/>
      <c r="G37" s="168" t="s">
        <v>111</v>
      </c>
      <c r="H37" s="169" t="str">
        <f>IF($J35="","",IF($J40="","",($J40-$J35)/$H36))</f>
        <v/>
      </c>
      <c r="I37" s="426"/>
      <c r="J37" s="317"/>
      <c r="K37" s="57"/>
      <c r="L37" s="157" t="str">
        <f>IF($L35="","",$L35-$L36)</f>
        <v/>
      </c>
      <c r="M37" s="381" t="s">
        <v>122</v>
      </c>
      <c r="N37" s="382"/>
      <c r="O37" s="383"/>
      <c r="P37" s="175"/>
      <c r="Q37" s="151" t="str">
        <f>IF($O36="","",$O36*$Q$5)</f>
        <v/>
      </c>
      <c r="R37" s="57"/>
      <c r="S37" s="57"/>
    </row>
    <row r="38" spans="2:19" ht="20.100000000000001" customHeight="1">
      <c r="B38" s="283"/>
      <c r="C38" s="208" t="str">
        <f>IF('1.制度のフレーム設計'!$D38="","",'1.制度のフレーム設計'!$D38)</f>
        <v/>
      </c>
      <c r="D38" s="215" t="str">
        <f>IF('1.制度のフレーム設計'!$H38="","",'1.制度のフレーム設計'!$H38)</f>
        <v/>
      </c>
      <c r="E38" s="205" t="str">
        <f>IF('1.制度のフレーム設計'!$I38="","",'1.制度のフレーム設計'!$I38)</f>
        <v/>
      </c>
      <c r="F38" s="57"/>
      <c r="G38" s="168"/>
      <c r="H38" s="169"/>
      <c r="I38" s="426"/>
      <c r="J38" s="177"/>
      <c r="K38" s="57"/>
      <c r="L38" s="180" t="s">
        <v>110</v>
      </c>
      <c r="M38" s="151">
        <f>IF($J40="",0,1)</f>
        <v>0</v>
      </c>
      <c r="N38" s="151">
        <f>IF($J35="",0,SUM($D$7:$D39)-SUM($D$7:$D34)-1)</f>
        <v>0</v>
      </c>
      <c r="O38" s="158">
        <f>IF($J35="",0,SUM($D$7:$D39)-SUM($D$7:$D34))</f>
        <v>0</v>
      </c>
      <c r="P38" s="175"/>
      <c r="Q38" s="374"/>
      <c r="R38" s="57"/>
      <c r="S38" s="57"/>
    </row>
    <row r="39" spans="2:19" ht="20.100000000000001" customHeight="1" thickBot="1">
      <c r="B39" s="284"/>
      <c r="C39" s="209" t="str">
        <f>IF('1.制度のフレーム設計'!$D39="","",'1.制度のフレーム設計'!$D39)</f>
        <v/>
      </c>
      <c r="D39" s="216" t="str">
        <f>IF('1.制度のフレーム設計'!$H39="","",'1.制度のフレーム設計'!$H39)</f>
        <v/>
      </c>
      <c r="E39" s="212" t="str">
        <f>IF('1.制度のフレーム設計'!$I39="","",'1.制度のフレーム設計'!$I39)</f>
        <v/>
      </c>
      <c r="F39" s="57"/>
      <c r="G39" s="170"/>
      <c r="H39" s="169"/>
      <c r="I39" s="427"/>
      <c r="J39" s="179"/>
      <c r="K39" s="57"/>
      <c r="L39" s="389"/>
      <c r="M39" s="390"/>
      <c r="N39" s="390"/>
      <c r="O39" s="391"/>
      <c r="P39" s="176"/>
      <c r="Q39" s="388"/>
      <c r="R39" s="57"/>
      <c r="S39" s="57"/>
    </row>
    <row r="40" spans="2:19" ht="27.75" customHeight="1">
      <c r="F40" s="57"/>
      <c r="G40" s="57"/>
      <c r="H40" s="57"/>
      <c r="I40" s="57"/>
      <c r="J40" s="57"/>
      <c r="K40" s="57"/>
      <c r="L40" s="385" t="s">
        <v>121</v>
      </c>
      <c r="M40" s="386"/>
      <c r="N40" s="387"/>
      <c r="O40" s="430">
        <v>1.05</v>
      </c>
      <c r="P40" s="57"/>
      <c r="Q40" s="57"/>
      <c r="R40" s="57"/>
      <c r="S40" s="57"/>
    </row>
    <row r="41" spans="2:19">
      <c r="F41" s="57"/>
      <c r="G41" s="57"/>
      <c r="H41" s="57"/>
      <c r="I41" s="57"/>
      <c r="J41" s="57"/>
      <c r="K41" s="57"/>
      <c r="L41" s="57"/>
      <c r="M41" s="57"/>
      <c r="N41" s="57"/>
      <c r="O41" s="57"/>
      <c r="P41" s="57"/>
      <c r="Q41" s="57"/>
      <c r="R41" s="57"/>
      <c r="S41" s="57"/>
    </row>
    <row r="42" spans="2:19">
      <c r="F42" s="57"/>
      <c r="G42" s="57"/>
      <c r="H42" s="57"/>
      <c r="I42" s="57"/>
      <c r="J42" s="57"/>
      <c r="K42" s="57"/>
      <c r="L42" s="57"/>
      <c r="M42" s="57"/>
      <c r="N42" s="57"/>
      <c r="O42" s="57"/>
      <c r="P42" s="57"/>
      <c r="Q42" s="57"/>
      <c r="R42" s="57"/>
      <c r="S42" s="57"/>
    </row>
    <row r="43" spans="2:19">
      <c r="F43" s="57"/>
      <c r="G43" s="57"/>
      <c r="H43" s="57"/>
      <c r="I43" s="57"/>
      <c r="J43" s="57"/>
      <c r="K43" s="57"/>
      <c r="L43" s="57"/>
      <c r="M43" s="57"/>
      <c r="N43" s="57"/>
      <c r="O43" s="57"/>
      <c r="P43" s="57"/>
      <c r="Q43" s="57"/>
      <c r="R43" s="57"/>
      <c r="S43" s="57"/>
    </row>
    <row r="44" spans="2:19">
      <c r="F44" s="57"/>
      <c r="G44" s="57"/>
      <c r="H44" s="57"/>
      <c r="I44" s="57"/>
      <c r="J44" s="57"/>
      <c r="K44" s="57"/>
      <c r="L44" s="57"/>
      <c r="M44" s="57"/>
      <c r="N44" s="57"/>
      <c r="O44" s="57"/>
      <c r="P44" s="57"/>
      <c r="Q44" s="57"/>
      <c r="R44" s="57"/>
      <c r="S44" s="57"/>
    </row>
    <row r="45" spans="2:19">
      <c r="F45" s="57"/>
      <c r="G45" s="57"/>
      <c r="H45" s="57"/>
      <c r="I45" s="57"/>
      <c r="J45" s="57"/>
      <c r="K45" s="57"/>
      <c r="L45" s="57"/>
      <c r="M45" s="57"/>
      <c r="N45" s="57"/>
      <c r="O45" s="57"/>
      <c r="P45" s="57"/>
      <c r="Q45" s="57"/>
      <c r="R45" s="57"/>
      <c r="S45" s="57"/>
    </row>
    <row r="46" spans="2:19">
      <c r="F46" s="57"/>
      <c r="G46" s="57"/>
      <c r="H46" s="57"/>
      <c r="I46" s="57"/>
      <c r="J46" s="57"/>
      <c r="K46" s="57"/>
      <c r="L46" s="57"/>
      <c r="M46" s="57"/>
      <c r="N46" s="57"/>
      <c r="P46" s="57"/>
      <c r="Q46" s="57"/>
      <c r="R46" s="57"/>
      <c r="S46" s="57"/>
    </row>
    <row r="47" spans="2:19">
      <c r="F47" s="57"/>
      <c r="G47" s="57"/>
      <c r="H47" s="57"/>
      <c r="I47" s="57"/>
      <c r="J47" s="57"/>
      <c r="K47" s="57"/>
      <c r="L47" s="57"/>
      <c r="M47" s="57"/>
      <c r="N47" s="57"/>
      <c r="O47" s="57"/>
      <c r="P47" s="57"/>
      <c r="Q47" s="57"/>
      <c r="R47" s="57"/>
      <c r="S47" s="57"/>
    </row>
  </sheetData>
  <sheetProtection algorithmName="SHA-512" hashValue="pDZqQMUZOL4SeOiEmO0hwxS4lFXs5dcT4ZujpXnxfQcOZBpIhSnQlwC1gfWTSbmh+/YaZrDeT+mjcWGKTo5aKQ==" saltValue="1cq7Z4hUQ3gK+gjt3EtMew==" spinCount="100000" sheet="1" objects="1" scenarios="1"/>
  <mergeCells count="25">
    <mergeCell ref="L40:N40"/>
    <mergeCell ref="I36:I39"/>
    <mergeCell ref="M37:O37"/>
    <mergeCell ref="Q38:Q39"/>
    <mergeCell ref="L39:O39"/>
    <mergeCell ref="I31:I34"/>
    <mergeCell ref="M32:O32"/>
    <mergeCell ref="Q33:Q34"/>
    <mergeCell ref="L34:O34"/>
    <mergeCell ref="I26:I29"/>
    <mergeCell ref="M27:O27"/>
    <mergeCell ref="Q28:Q29"/>
    <mergeCell ref="L29:O29"/>
    <mergeCell ref="Q23:Q24"/>
    <mergeCell ref="L24:O24"/>
    <mergeCell ref="I16:I19"/>
    <mergeCell ref="M17:O17"/>
    <mergeCell ref="Q18:Q19"/>
    <mergeCell ref="L19:O19"/>
    <mergeCell ref="I8:I10"/>
    <mergeCell ref="M9:O9"/>
    <mergeCell ref="I12:I14"/>
    <mergeCell ref="M13:O13"/>
    <mergeCell ref="I21:I24"/>
    <mergeCell ref="M22:O22"/>
  </mergeCells>
  <phoneticPr fontId="5"/>
  <printOptions horizontalCentered="1"/>
  <pageMargins left="0.59055118110236227" right="0.59055118110236227" top="0.59055118110236227" bottom="0.52" header="0.51181102362204722" footer="0.38"/>
  <pageSetup paperSize="9" scale="90" orientation="landscape" horizontalDpi="4294967293" r:id="rId1"/>
  <headerFooter alignWithMargins="0">
    <oddFooter>&amp;C&amp;P</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FFFF"/>
    <pageSetUpPr autoPageBreaks="0"/>
  </sheetPr>
  <dimension ref="B3:O39"/>
  <sheetViews>
    <sheetView showGridLines="0" zoomScaleNormal="100" workbookViewId="0">
      <selection activeCell="P32" sqref="P32"/>
    </sheetView>
  </sheetViews>
  <sheetFormatPr defaultColWidth="9" defaultRowHeight="13.2"/>
  <cols>
    <col min="1" max="1" width="2.33203125" style="1" customWidth="1"/>
    <col min="2" max="5" width="8.6640625" style="1" customWidth="1"/>
    <col min="6" max="7" width="12.21875" style="1" customWidth="1"/>
    <col min="8" max="9" width="10.6640625" style="1" customWidth="1"/>
    <col min="10" max="10" width="11.6640625" style="1" customWidth="1"/>
    <col min="11" max="11" width="13" style="1" customWidth="1"/>
    <col min="12" max="12" width="14.77734375" style="1" customWidth="1"/>
    <col min="13" max="13" width="12.44140625" style="1" customWidth="1"/>
    <col min="14" max="14" width="10.6640625" style="1" customWidth="1"/>
    <col min="15" max="15" width="12.21875" style="1" customWidth="1"/>
    <col min="16" max="16384" width="9" style="1"/>
  </cols>
  <sheetData>
    <row r="3" spans="2:15" ht="18.75" customHeight="1" thickBot="1">
      <c r="B3" s="107"/>
      <c r="C3" s="57"/>
      <c r="E3" s="6"/>
      <c r="F3" s="39" t="s">
        <v>54</v>
      </c>
      <c r="L3" s="3"/>
      <c r="M3" s="6"/>
      <c r="N3" s="195" t="s">
        <v>49</v>
      </c>
    </row>
    <row r="4" spans="2:15" ht="24" customHeight="1" thickBot="1">
      <c r="B4" s="239" t="s">
        <v>128</v>
      </c>
      <c r="E4" s="3"/>
      <c r="G4" s="3"/>
      <c r="I4" s="40"/>
      <c r="L4" s="4"/>
      <c r="M4" s="16"/>
      <c r="N4" s="194">
        <v>0.5</v>
      </c>
      <c r="O4" s="3"/>
    </row>
    <row r="5" spans="2:15" ht="26.25" customHeight="1" thickBot="1">
      <c r="B5" s="44" t="s">
        <v>31</v>
      </c>
      <c r="C5" s="195" t="s">
        <v>26</v>
      </c>
      <c r="D5" s="195" t="s">
        <v>51</v>
      </c>
      <c r="E5" s="195" t="s">
        <v>52</v>
      </c>
      <c r="F5" s="196" t="s">
        <v>20</v>
      </c>
      <c r="G5" s="197" t="s">
        <v>21</v>
      </c>
      <c r="H5" s="198" t="s">
        <v>41</v>
      </c>
      <c r="I5" s="198" t="s">
        <v>38</v>
      </c>
      <c r="J5" s="199" t="s">
        <v>39</v>
      </c>
      <c r="K5" s="195" t="s">
        <v>50</v>
      </c>
      <c r="L5" s="195" t="s">
        <v>47</v>
      </c>
      <c r="M5" s="200" t="s">
        <v>40</v>
      </c>
      <c r="N5" s="196" t="s">
        <v>48</v>
      </c>
      <c r="O5" s="195" t="s">
        <v>0</v>
      </c>
    </row>
    <row r="6" spans="2:15" ht="20.100000000000001" customHeight="1" thickBot="1">
      <c r="B6" s="17" t="str">
        <f>IF('1.制度のフレーム設計'!$B7="","",'1.制度のフレーム設計'!$B7)</f>
        <v>J</v>
      </c>
      <c r="C6" s="228" t="str">
        <f>IF('1.制度のフレーム設計'!$D7="","",'1.制度のフレーム設計'!$D7)</f>
        <v>J-1</v>
      </c>
      <c r="D6" s="228">
        <f>IF('1.制度のフレーム設計'!$H7="","",'1.制度のフレーム設計'!$H7)</f>
        <v>1</v>
      </c>
      <c r="E6" s="228">
        <f>IF('1.制度のフレーム設計'!$I7="","",'1.制度のフレーム設計'!$I7)</f>
        <v>18</v>
      </c>
      <c r="F6" s="121"/>
      <c r="G6" s="124"/>
      <c r="H6" s="37">
        <f>IF('2.モデル職務給の設計'!$J7="","",'2.モデル職務給の設計'!$J7)</f>
        <v>188400</v>
      </c>
      <c r="I6" s="117">
        <f>IF('2.モデル職務給の設計'!$O8="","",'2.モデル職務給の設計'!$O8)</f>
        <v>6300</v>
      </c>
      <c r="J6" s="117">
        <f>IF('2.モデル職務給の設計'!$P7="","",'2.モデル職務給の設計'!$P7)</f>
        <v>15</v>
      </c>
      <c r="K6" s="19">
        <f>IF($C6="","",$H6+$I6*$J6)</f>
        <v>282900</v>
      </c>
      <c r="L6" s="117">
        <f>IF('2.モデル職務給の設計'!$Q7="","",'2.モデル職務給の設計'!$Q7)</f>
        <v>45</v>
      </c>
      <c r="M6" s="19">
        <f>IF($C6="","",IF($L6-$E6-$J6&lt;=0,0,$L6-$E6-$J6))</f>
        <v>12</v>
      </c>
      <c r="N6" s="119">
        <f>IF($C6="","",ROUND($I6*$N$4,-1))</f>
        <v>3150</v>
      </c>
      <c r="O6" s="18">
        <f>IF($C6="","",$K6+$M6*$N6)</f>
        <v>320700</v>
      </c>
    </row>
    <row r="7" spans="2:15" ht="20.100000000000001" customHeight="1" thickBot="1">
      <c r="B7" s="20"/>
      <c r="C7" s="229" t="str">
        <f>IF('1.制度のフレーム設計'!$D8="","",'1.制度のフレーム設計'!$D8)</f>
        <v>J-2</v>
      </c>
      <c r="D7" s="230">
        <f>IF('1.制度のフレーム設計'!$H8="","",'1.制度のフレーム設計'!$H8)</f>
        <v>1</v>
      </c>
      <c r="E7" s="229">
        <f>IF('1.制度のフレーム設計'!$I8="","",'1.制度のフレーム設計'!$I8)</f>
        <v>19</v>
      </c>
      <c r="F7" s="22"/>
      <c r="G7" s="117">
        <f>IF('2.モデル職務給の設計'!$N8="","",'2.モデル職務給の設計'!$N8)</f>
        <v>4600</v>
      </c>
      <c r="H7" s="121">
        <f>IF($C7="","",H6+$I6*$D6+$G7)</f>
        <v>199300</v>
      </c>
      <c r="I7" s="115">
        <f>IF($C7="","",$I$6)</f>
        <v>6300</v>
      </c>
      <c r="J7" s="115">
        <f>IF($C7="","",$J$6)</f>
        <v>15</v>
      </c>
      <c r="K7" s="22">
        <f t="shared" ref="K7:K8" si="0">IF($C7="","",$H7+$I7*$J7)</f>
        <v>293800</v>
      </c>
      <c r="L7" s="115">
        <f>IF($C7="","",$L$6)</f>
        <v>45</v>
      </c>
      <c r="M7" s="22">
        <f t="shared" ref="M7:M13" si="1">IF($C7="","",IF($L7-$E7-$J7&lt;=0,0,$L7-$E7-$J7))</f>
        <v>11</v>
      </c>
      <c r="N7" s="115">
        <f t="shared" ref="N7:N13" si="2">IF($C7="","",ROUND($I7*$N$4,-1))</f>
        <v>3150</v>
      </c>
      <c r="O7" s="21">
        <f t="shared" ref="O7:O13" si="3">IF($C7="","",$K7+$M7*$N7)</f>
        <v>328450</v>
      </c>
    </row>
    <row r="8" spans="2:15" ht="20.100000000000001" customHeight="1">
      <c r="B8" s="20"/>
      <c r="C8" s="229" t="str">
        <f>IF('1.制度のフレーム設計'!$D9="","",'1.制度のフレーム設計'!$D9)</f>
        <v>J-3</v>
      </c>
      <c r="D8" s="230">
        <f>IF('1.制度のフレーム設計'!$H9="","",'1.制度のフレーム設計'!$H9)</f>
        <v>1</v>
      </c>
      <c r="E8" s="229">
        <f>IF('1.制度のフレーム設計'!$I9="","",'1.制度のフレーム設計'!$I9)</f>
        <v>20</v>
      </c>
      <c r="F8" s="122"/>
      <c r="G8" s="19">
        <f>IF($C8="","",$G$7)</f>
        <v>4600</v>
      </c>
      <c r="H8" s="121">
        <f t="shared" ref="H8" si="4">IF($C8="","",H7+$I7*$D7+$G8)</f>
        <v>210200</v>
      </c>
      <c r="I8" s="115">
        <f t="shared" ref="I8:I9" si="5">IF($C8="","",$I$6)</f>
        <v>6300</v>
      </c>
      <c r="J8" s="115">
        <f t="shared" ref="J8:J9" si="6">IF($C8="","",$J$6)</f>
        <v>15</v>
      </c>
      <c r="K8" s="22">
        <f t="shared" si="0"/>
        <v>304700</v>
      </c>
      <c r="L8" s="115">
        <f t="shared" ref="L8:L9" si="7">IF($C8="","",$L$6)</f>
        <v>45</v>
      </c>
      <c r="M8" s="22">
        <f t="shared" si="1"/>
        <v>10</v>
      </c>
      <c r="N8" s="115">
        <f t="shared" si="2"/>
        <v>3150</v>
      </c>
      <c r="O8" s="21">
        <f t="shared" si="3"/>
        <v>336200</v>
      </c>
    </row>
    <row r="9" spans="2:15" ht="20.100000000000001" customHeight="1" thickBot="1">
      <c r="B9" s="24"/>
      <c r="C9" s="231" t="str">
        <f>IF('1.制度のフレーム設計'!$D10="","",'1.制度のフレーム設計'!$D10)</f>
        <v>J-4</v>
      </c>
      <c r="D9" s="232">
        <f>IF('1.制度のフレーム設計'!$H10="","",'1.制度のフレーム設計'!$H10)</f>
        <v>1</v>
      </c>
      <c r="E9" s="231">
        <f>IF('1.制度のフレーム設計'!$I10="","",'1.制度のフレーム設計'!$I10)</f>
        <v>21</v>
      </c>
      <c r="F9" s="122"/>
      <c r="G9" s="123">
        <f>IF($C9="","",$G$8)</f>
        <v>4600</v>
      </c>
      <c r="H9" s="121">
        <f>IF($C9="","",H8+$I8*$D8+$G9)</f>
        <v>221100</v>
      </c>
      <c r="I9" s="115">
        <f t="shared" si="5"/>
        <v>6300</v>
      </c>
      <c r="J9" s="115">
        <f t="shared" si="6"/>
        <v>15</v>
      </c>
      <c r="K9" s="22">
        <f>IF($C9="","",$H9+$I9*$J9)</f>
        <v>315600</v>
      </c>
      <c r="L9" s="115">
        <f t="shared" si="7"/>
        <v>45</v>
      </c>
      <c r="M9" s="22">
        <f t="shared" si="1"/>
        <v>9</v>
      </c>
      <c r="N9" s="120">
        <f t="shared" si="2"/>
        <v>3150</v>
      </c>
      <c r="O9" s="21">
        <f t="shared" si="3"/>
        <v>343950</v>
      </c>
    </row>
    <row r="10" spans="2:15" ht="20.100000000000001" customHeight="1" thickBot="1">
      <c r="B10" s="17" t="str">
        <f>IF('1.制度のフレーム設計'!$B11="","",'1.制度のフレーム設計'!$B11)</f>
        <v>C</v>
      </c>
      <c r="C10" s="233" t="str">
        <f>IF('1.制度のフレーム設計'!$D11="","",'1.制度のフレーム設計'!$D11)</f>
        <v>C-1</v>
      </c>
      <c r="D10" s="234">
        <f>IF('1.制度のフレーム設計'!$H11="","",'1.制度のフレーム設計'!$H11)</f>
        <v>1</v>
      </c>
      <c r="E10" s="233">
        <f>IF('1.制度のフレーム設計'!$I11="","",'1.制度のフレーム設計'!$I11)</f>
        <v>22</v>
      </c>
      <c r="F10" s="117">
        <f>IF('2.モデル職務給の設計'!$M8="","",'2.モデル職務給の設計'!$M8)</f>
        <v>7000</v>
      </c>
      <c r="G10" s="124"/>
      <c r="H10" s="37">
        <f>IF('2.モデル職務給の設計'!$J11="","",'2.モデル職務給の設計'!$J11)</f>
        <v>234100</v>
      </c>
      <c r="I10" s="117">
        <f>IF('2.モデル職務給の設計'!$O12="","",'2.モデル職務給の設計'!$O12)</f>
        <v>4400</v>
      </c>
      <c r="J10" s="117">
        <f>IF('2.モデル職務給の設計'!$P11="","",'2.モデル職務給の設計'!$P11)</f>
        <v>20</v>
      </c>
      <c r="K10" s="19">
        <f>IF($C10="","",$H10+$I10*$J10)</f>
        <v>322100</v>
      </c>
      <c r="L10" s="117">
        <f>IF('2.モデル職務給の設計'!$Q11="","",'2.モデル職務給の設計'!$Q11)</f>
        <v>50</v>
      </c>
      <c r="M10" s="19">
        <f>IF($C10="","",IF($L10-$E10-$J10&lt;=0,0,$L10-$E10-$J10))</f>
        <v>8</v>
      </c>
      <c r="N10" s="119">
        <f>IF($C10="","",ROUND($I10*$N$4,-1))</f>
        <v>2200</v>
      </c>
      <c r="O10" s="18">
        <f>IF($C10="","",$K10+$M10*$N10)</f>
        <v>339700</v>
      </c>
    </row>
    <row r="11" spans="2:15" ht="20.100000000000001" customHeight="1" thickBot="1">
      <c r="B11" s="20"/>
      <c r="C11" s="229" t="str">
        <f>IF('1.制度のフレーム設計'!$D12="","",'1.制度のフレーム設計'!$D12)</f>
        <v>C-2</v>
      </c>
      <c r="D11" s="230">
        <f>IF('1.制度のフレーム設計'!$H12="","",'1.制度のフレーム設計'!$H12)</f>
        <v>1</v>
      </c>
      <c r="E11" s="229">
        <f>IF('1.制度のフレーム設計'!$I12="","",'1.制度のフレーム設計'!$I12)</f>
        <v>23</v>
      </c>
      <c r="F11" s="115"/>
      <c r="G11" s="117">
        <f>IF('2.モデル職務給の設計'!$N12="","",'2.モデル職務給の設計'!$N12)</f>
        <v>3500</v>
      </c>
      <c r="H11" s="121">
        <f>IF($C11="","",H10+$I10*$D10+$G11)</f>
        <v>242000</v>
      </c>
      <c r="I11" s="115">
        <f>IF($C11="","",$I$10)</f>
        <v>4400</v>
      </c>
      <c r="J11" s="115">
        <f>IF($C11="","",$J$10)</f>
        <v>20</v>
      </c>
      <c r="K11" s="22">
        <f t="shared" ref="K11" si="8">IF($C11="","",$H11+$I11*$J11)</f>
        <v>330000</v>
      </c>
      <c r="L11" s="115">
        <f>IF($C11="","",$L$10)</f>
        <v>50</v>
      </c>
      <c r="M11" s="22">
        <f t="shared" si="1"/>
        <v>7</v>
      </c>
      <c r="N11" s="115">
        <f t="shared" si="2"/>
        <v>2200</v>
      </c>
      <c r="O11" s="21">
        <f t="shared" si="3"/>
        <v>345400</v>
      </c>
    </row>
    <row r="12" spans="2:15" ht="20.100000000000001" customHeight="1">
      <c r="B12" s="20"/>
      <c r="C12" s="229" t="str">
        <f>IF('1.制度のフレーム設計'!$D13="","",'1.制度のフレーム設計'!$D13)</f>
        <v>C-3</v>
      </c>
      <c r="D12" s="230">
        <f>IF('1.制度のフレーム設計'!$H13="","",'1.制度のフレーム設計'!$H13)</f>
        <v>1</v>
      </c>
      <c r="E12" s="229">
        <f>IF('1.制度のフレーム設計'!$I13="","",'1.制度のフレーム設計'!$I13)</f>
        <v>24</v>
      </c>
      <c r="F12" s="116"/>
      <c r="G12" s="23">
        <f>IF($C12="","",$G$11)</f>
        <v>3500</v>
      </c>
      <c r="H12" s="121">
        <f t="shared" ref="H12:H13" si="9">IF($C12="","",H11+$I11*$D11+$G12)</f>
        <v>249900</v>
      </c>
      <c r="I12" s="115">
        <f t="shared" ref="I12:I13" si="10">IF($C12="","",$I$10)</f>
        <v>4400</v>
      </c>
      <c r="J12" s="115">
        <f t="shared" ref="J12:J13" si="11">IF($C12="","",$J$10)</f>
        <v>20</v>
      </c>
      <c r="K12" s="22">
        <f>IF($C12="","",$H12+$I12*$J12)</f>
        <v>337900</v>
      </c>
      <c r="L12" s="115">
        <f t="shared" ref="L12:L13" si="12">IF($C12="","",$L$10)</f>
        <v>50</v>
      </c>
      <c r="M12" s="22">
        <f t="shared" si="1"/>
        <v>6</v>
      </c>
      <c r="N12" s="115">
        <f t="shared" si="2"/>
        <v>2200</v>
      </c>
      <c r="O12" s="21">
        <f t="shared" si="3"/>
        <v>351100</v>
      </c>
    </row>
    <row r="13" spans="2:15" ht="20.100000000000001" customHeight="1" thickBot="1">
      <c r="B13" s="24"/>
      <c r="C13" s="229" t="str">
        <f>IF('1.制度のフレーム設計'!$D14="","",'1.制度のフレーム設計'!$D14)</f>
        <v>C-4</v>
      </c>
      <c r="D13" s="229">
        <f>IF('1.制度のフレーム設計'!$H14="","",'1.制度のフレーム設計'!$H14)</f>
        <v>1</v>
      </c>
      <c r="E13" s="229">
        <f>IF('1.制度のフレーム設計'!$I14="","",'1.制度のフレーム設計'!$I14)</f>
        <v>25</v>
      </c>
      <c r="F13" s="229"/>
      <c r="G13" s="123">
        <f>IF($C13="","",$G$11)</f>
        <v>3500</v>
      </c>
      <c r="H13" s="235">
        <f t="shared" si="9"/>
        <v>257800</v>
      </c>
      <c r="I13" s="115">
        <f t="shared" si="10"/>
        <v>4400</v>
      </c>
      <c r="J13" s="115">
        <f t="shared" si="11"/>
        <v>20</v>
      </c>
      <c r="K13" s="22">
        <f>IF($C13="","",$H13+$I13*$J13)</f>
        <v>345800</v>
      </c>
      <c r="L13" s="115">
        <f t="shared" si="12"/>
        <v>50</v>
      </c>
      <c r="M13" s="22">
        <f t="shared" si="1"/>
        <v>5</v>
      </c>
      <c r="N13" s="120">
        <f t="shared" si="2"/>
        <v>2200</v>
      </c>
      <c r="O13" s="21">
        <f t="shared" si="3"/>
        <v>356800</v>
      </c>
    </row>
    <row r="14" spans="2:15" ht="20.100000000000001" customHeight="1" thickBot="1">
      <c r="B14" s="17" t="str">
        <f>IF('1.制度のフレーム設計'!$B15="","",'1.制度のフレーム設計'!$B15)</f>
        <v>L</v>
      </c>
      <c r="C14" s="233" t="str">
        <f>IF('1.制度のフレーム設計'!$D15="","",'1.制度のフレーム設計'!$D15)</f>
        <v>L-1</v>
      </c>
      <c r="D14" s="234">
        <f>IF('1.制度のフレーム設計'!$H15="","",'1.制度のフレーム設計'!$H15)</f>
        <v>1</v>
      </c>
      <c r="E14" s="233">
        <f>IF('1.制度のフレーム設計'!$I15="","",'1.制度のフレーム設計'!$I15)</f>
        <v>26</v>
      </c>
      <c r="F14" s="117">
        <f>IF('2.モデル職務給の設計'!$M12="","",'2.モデル職務給の設計'!$M12)</f>
        <v>7000</v>
      </c>
      <c r="G14" s="236"/>
      <c r="H14" s="37">
        <f>IF('2.モデル職務給の設計'!$J15="","",'2.モデル職務給の設計'!$J15)</f>
        <v>269000</v>
      </c>
      <c r="I14" s="117">
        <f>IF('2.モデル職務給の設計'!$O16="","",'2.モデル職務給の設計'!$O16)</f>
        <v>4500</v>
      </c>
      <c r="J14" s="117">
        <f>IF('2.モデル職務給の設計'!$P15="","",'2.モデル職務給の設計'!$P15)</f>
        <v>20</v>
      </c>
      <c r="K14" s="19">
        <f>IF(C14="","",H14+I14*J14)</f>
        <v>359000</v>
      </c>
      <c r="L14" s="117">
        <f>IF('2.モデル職務給の設計'!$Q15="","",'2.モデル職務給の設計'!$Q15)</f>
        <v>55</v>
      </c>
      <c r="M14" s="19">
        <f t="shared" ref="M14:M38" si="13">IF(D14="","",IF(L14-E14-J14&lt;=0,0,L14-E14-J14))</f>
        <v>9</v>
      </c>
      <c r="N14" s="119">
        <f t="shared" ref="N14:N38" si="14">IF(C14="","",ROUND(I14*$N$4,-1))</f>
        <v>2250</v>
      </c>
      <c r="O14" s="18">
        <f t="shared" ref="O14:O37" si="15">IF(C14="","",K14+M14*N14)</f>
        <v>379250</v>
      </c>
    </row>
    <row r="15" spans="2:15" ht="20.100000000000001" customHeight="1" thickBot="1">
      <c r="B15" s="20"/>
      <c r="C15" s="229" t="str">
        <f>IF('1.制度のフレーム設計'!$D16="","",'1.制度のフレーム設計'!$D16)</f>
        <v>L-2</v>
      </c>
      <c r="D15" s="230">
        <f>IF('1.制度のフレーム設計'!$H16="","",'1.制度のフレーム設計'!$H16)</f>
        <v>1</v>
      </c>
      <c r="E15" s="229">
        <f>IF('1.制度のフレーム設計'!$I16="","",'1.制度のフレーム設計'!$I16)</f>
        <v>27</v>
      </c>
      <c r="F15" s="115"/>
      <c r="G15" s="117">
        <f>IF('2.モデル職務給の設計'!$N16="","",'2.モデル職務給の設計'!$N16)</f>
        <v>3600</v>
      </c>
      <c r="H15" s="119">
        <f>IF($C15="","",H14+$I14*$D14+$G15)</f>
        <v>277100</v>
      </c>
      <c r="I15" s="115">
        <f>IF($C15="","",$I$14)</f>
        <v>4500</v>
      </c>
      <c r="J15" s="115">
        <f>IF($C15="","",$J$14)</f>
        <v>20</v>
      </c>
      <c r="K15" s="22">
        <f t="shared" ref="K15:K38" si="16">IF(C15="","",H15+I15*J15)</f>
        <v>367100</v>
      </c>
      <c r="L15" s="115">
        <f>IF($C15="","",$L$14)</f>
        <v>55</v>
      </c>
      <c r="M15" s="22">
        <f t="shared" si="13"/>
        <v>8</v>
      </c>
      <c r="N15" s="115">
        <f t="shared" si="14"/>
        <v>2250</v>
      </c>
      <c r="O15" s="21">
        <f t="shared" si="15"/>
        <v>385100</v>
      </c>
    </row>
    <row r="16" spans="2:15" ht="20.100000000000001" customHeight="1">
      <c r="B16" s="20"/>
      <c r="C16" s="229" t="str">
        <f>IF('1.制度のフレーム設計'!$D17="","",'1.制度のフレーム設計'!$D17)</f>
        <v>L-3</v>
      </c>
      <c r="D16" s="230">
        <f>IF('1.制度のフレーム設計'!$H17="","",'1.制度のフレーム設計'!$H17)</f>
        <v>1</v>
      </c>
      <c r="E16" s="229">
        <f>IF('1.制度のフレーム設計'!$I17="","",'1.制度のフレーム設計'!$I17)</f>
        <v>28</v>
      </c>
      <c r="F16" s="115"/>
      <c r="G16" s="23">
        <f>IF($C16="","",$G$15)</f>
        <v>3600</v>
      </c>
      <c r="H16" s="115">
        <f t="shared" ref="H16:H17" si="17">IF($C16="","",H15+$I15*$D15+$G16)</f>
        <v>285200</v>
      </c>
      <c r="I16" s="115">
        <f t="shared" ref="I16:I18" si="18">IF($C16="","",$I$14)</f>
        <v>4500</v>
      </c>
      <c r="J16" s="115">
        <f t="shared" ref="J16:J17" si="19">IF($C16="","",$J$14)</f>
        <v>20</v>
      </c>
      <c r="K16" s="22">
        <f t="shared" si="16"/>
        <v>375200</v>
      </c>
      <c r="L16" s="115">
        <f t="shared" ref="L16:L17" si="20">IF($C16="","",$L$14)</f>
        <v>55</v>
      </c>
      <c r="M16" s="22">
        <f t="shared" si="13"/>
        <v>7</v>
      </c>
      <c r="N16" s="115">
        <f t="shared" si="14"/>
        <v>2250</v>
      </c>
      <c r="O16" s="21">
        <f t="shared" si="15"/>
        <v>390950</v>
      </c>
    </row>
    <row r="17" spans="2:15" ht="20.100000000000001" customHeight="1">
      <c r="B17" s="20"/>
      <c r="C17" s="229" t="str">
        <f>IF('1.制度のフレーム設計'!$D18="","",'1.制度のフレーム設計'!$D18)</f>
        <v>L-4</v>
      </c>
      <c r="D17" s="230">
        <f>IF('1.制度のフレーム設計'!$H18="","",'1.制度のフレーム設計'!$H18)</f>
        <v>1</v>
      </c>
      <c r="E17" s="229">
        <f>IF('1.制度のフレーム設計'!$I18="","",'1.制度のフレーム設計'!$I18)</f>
        <v>29</v>
      </c>
      <c r="F17" s="116"/>
      <c r="G17" s="23">
        <f t="shared" ref="G17" si="21">IF($C17="","",$G$15)</f>
        <v>3600</v>
      </c>
      <c r="H17" s="115">
        <f t="shared" si="17"/>
        <v>293300</v>
      </c>
      <c r="I17" s="118">
        <f t="shared" si="18"/>
        <v>4500</v>
      </c>
      <c r="J17" s="115">
        <f t="shared" si="19"/>
        <v>20</v>
      </c>
      <c r="K17" s="22">
        <f t="shared" si="16"/>
        <v>383300</v>
      </c>
      <c r="L17" s="115">
        <f t="shared" si="20"/>
        <v>55</v>
      </c>
      <c r="M17" s="22">
        <f t="shared" si="13"/>
        <v>6</v>
      </c>
      <c r="N17" s="115">
        <f t="shared" si="14"/>
        <v>2250</v>
      </c>
      <c r="O17" s="21">
        <f t="shared" si="15"/>
        <v>396800</v>
      </c>
    </row>
    <row r="18" spans="2:15" ht="20.100000000000001" customHeight="1" thickBot="1">
      <c r="B18" s="24"/>
      <c r="C18" s="115" t="str">
        <f>IF('1.制度のフレーム設計'!$D19="","",'1.制度のフレーム設計'!$D19)</f>
        <v/>
      </c>
      <c r="D18" s="115" t="str">
        <f>IF('1.制度のフレーム設計'!$H19="","",'1.制度のフレーム設計'!$H19)</f>
        <v/>
      </c>
      <c r="E18" s="115" t="str">
        <f>IF('1.制度のフレーム設計'!$I19="","",'1.制度のフレーム設計'!$I19)</f>
        <v/>
      </c>
      <c r="F18" s="115"/>
      <c r="G18" s="120" t="str">
        <f>IF($C18="","",$G$15)</f>
        <v/>
      </c>
      <c r="H18" s="118" t="str">
        <f>IF($C18="","",H17+$I17*$D17+$G18)</f>
        <v/>
      </c>
      <c r="I18" s="115" t="str">
        <f t="shared" si="18"/>
        <v/>
      </c>
      <c r="J18" s="115" t="str">
        <f>IF($C18="","",$J$14)</f>
        <v/>
      </c>
      <c r="K18" s="115" t="str">
        <f>IF(C18="","",H18+I18*J18)</f>
        <v/>
      </c>
      <c r="L18" s="115" t="str">
        <f>IF($C18="","",$L$14)</f>
        <v/>
      </c>
      <c r="M18" s="115" t="str">
        <f>IF(D18="","",IF(L18-E18-J18&lt;=0,0,L18-E18-J18))</f>
        <v/>
      </c>
      <c r="N18" s="120" t="str">
        <f t="shared" si="14"/>
        <v/>
      </c>
      <c r="O18" s="115" t="str">
        <f t="shared" si="15"/>
        <v/>
      </c>
    </row>
    <row r="19" spans="2:15" ht="20.100000000000001" customHeight="1" thickBot="1">
      <c r="B19" s="17" t="str">
        <f>IF('1.制度のフレーム設計'!$B20="","",'1.制度のフレーム設計'!$B20)</f>
        <v>S</v>
      </c>
      <c r="C19" s="233" t="str">
        <f>IF('1.制度のフレーム設計'!$D20="","",'1.制度のフレーム設計'!$D20)</f>
        <v>S-1</v>
      </c>
      <c r="D19" s="234">
        <f>IF('1.制度のフレーム設計'!$H20="","",'1.制度のフレーム設計'!$H20)</f>
        <v>2</v>
      </c>
      <c r="E19" s="233">
        <f>IF('1.制度のフレーム設計'!$I20="","",'1.制度のフレーム設計'!$I20)</f>
        <v>30</v>
      </c>
      <c r="F19" s="117">
        <f>IF('2.モデル職務給の設計'!$M16="","",'2.モデル職務給の設計'!$M16)</f>
        <v>7000</v>
      </c>
      <c r="G19" s="124"/>
      <c r="H19" s="37">
        <f>IF('2.モデル職務給の設計'!$J20="","",'2.モデル職務給の設計'!$J20)</f>
        <v>305000</v>
      </c>
      <c r="I19" s="117">
        <f>IF('2.モデル職務給の設計'!$O21="","",'2.モデル職務給の設計'!$O21)</f>
        <v>5700</v>
      </c>
      <c r="J19" s="117">
        <f>IF('2.モデル職務給の設計'!$P20="","",'2.モデル職務給の設計'!$P20)</f>
        <v>20</v>
      </c>
      <c r="K19" s="19">
        <f t="shared" si="16"/>
        <v>419000</v>
      </c>
      <c r="L19" s="117">
        <f>IF('2.モデル職務給の設計'!$Q20="","",'2.モデル職務給の設計'!$Q20)</f>
        <v>55</v>
      </c>
      <c r="M19" s="19">
        <f t="shared" si="13"/>
        <v>5</v>
      </c>
      <c r="N19" s="119">
        <f t="shared" si="14"/>
        <v>2850</v>
      </c>
      <c r="O19" s="18">
        <f t="shared" si="15"/>
        <v>433250</v>
      </c>
    </row>
    <row r="20" spans="2:15" ht="20.100000000000001" customHeight="1" thickBot="1">
      <c r="B20" s="20"/>
      <c r="C20" s="229" t="str">
        <f>IF('1.制度のフレーム設計'!$D21="","",'1.制度のフレーム設計'!$D21)</f>
        <v>S-2</v>
      </c>
      <c r="D20" s="230">
        <f>IF('1.制度のフレーム設計'!$H21="","",'1.制度のフレーム設計'!$H21)</f>
        <v>2</v>
      </c>
      <c r="E20" s="229">
        <f>IF('1.制度のフレーム設計'!$I21="","",'1.制度のフレーム設計'!$I21)</f>
        <v>32</v>
      </c>
      <c r="F20" s="115"/>
      <c r="G20" s="117">
        <f>IF('2.モデル職務給の設計'!$N21="","",'2.モデル職務給の設計'!$N21)</f>
        <v>4800</v>
      </c>
      <c r="H20" s="119">
        <f>IF($C20="","",H19+$I19*$D19+$G20)</f>
        <v>321200</v>
      </c>
      <c r="I20" s="115">
        <f>IF($C20="","",$I$19)</f>
        <v>5700</v>
      </c>
      <c r="J20" s="22">
        <f>IF($C20="","",$J$19)</f>
        <v>20</v>
      </c>
      <c r="K20" s="22">
        <f t="shared" si="16"/>
        <v>435200</v>
      </c>
      <c r="L20" s="22">
        <f>IF(E20="","",$L$19)</f>
        <v>55</v>
      </c>
      <c r="M20" s="22">
        <f>IF(D20="","",IF(L20-E20-J20&lt;=0,0,L20-E20-J20))</f>
        <v>3</v>
      </c>
      <c r="N20" s="115">
        <f t="shared" si="14"/>
        <v>2850</v>
      </c>
      <c r="O20" s="21">
        <f t="shared" si="15"/>
        <v>443750</v>
      </c>
    </row>
    <row r="21" spans="2:15" ht="20.100000000000001" customHeight="1">
      <c r="B21" s="20"/>
      <c r="C21" s="229" t="str">
        <f>IF('1.制度のフレーム設計'!$D22="","",'1.制度のフレーム設計'!$D22)</f>
        <v>S-3</v>
      </c>
      <c r="D21" s="230">
        <f>IF('1.制度のフレーム設計'!$H22="","",'1.制度のフレーム設計'!$H22)</f>
        <v>2</v>
      </c>
      <c r="E21" s="229">
        <f>IF('1.制度のフレーム設計'!$I22="","",'1.制度のフレーム設計'!$I22)</f>
        <v>34</v>
      </c>
      <c r="F21" s="115"/>
      <c r="G21" s="23">
        <f>IF($C21="","",$G$20)</f>
        <v>4800</v>
      </c>
      <c r="H21" s="115">
        <f t="shared" ref="H21:H22" si="22">IF($C21="","",H20+$I20*$D20+$G21)</f>
        <v>337400</v>
      </c>
      <c r="I21" s="115">
        <f t="shared" ref="I21:I22" si="23">IF($C21="","",$I$19)</f>
        <v>5700</v>
      </c>
      <c r="J21" s="22">
        <f t="shared" ref="J21:J23" si="24">IF($C21="","",$J$19)</f>
        <v>20</v>
      </c>
      <c r="K21" s="22">
        <f t="shared" si="16"/>
        <v>451400</v>
      </c>
      <c r="L21" s="22">
        <f t="shared" ref="L21:L22" si="25">IF(E21="","",$L$19)</f>
        <v>55</v>
      </c>
      <c r="M21" s="22">
        <f t="shared" si="13"/>
        <v>1</v>
      </c>
      <c r="N21" s="115">
        <f t="shared" si="14"/>
        <v>2850</v>
      </c>
      <c r="O21" s="21">
        <f t="shared" si="15"/>
        <v>454250</v>
      </c>
    </row>
    <row r="22" spans="2:15" ht="20.100000000000001" customHeight="1">
      <c r="B22" s="20"/>
      <c r="C22" s="229" t="str">
        <f>IF('1.制度のフレーム設計'!$D23="","",'1.制度のフレーム設計'!$D23)</f>
        <v>S-4</v>
      </c>
      <c r="D22" s="230">
        <f>IF('1.制度のフレーム設計'!$H23="","",'1.制度のフレーム設計'!$H23)</f>
        <v>2</v>
      </c>
      <c r="E22" s="229">
        <f>IF('1.制度のフレーム設計'!$I23="","",'1.制度のフレーム設計'!$I23)</f>
        <v>36</v>
      </c>
      <c r="F22" s="116"/>
      <c r="G22" s="23">
        <f t="shared" ref="G22:G23" si="26">IF($C22="","",$G$20)</f>
        <v>4800</v>
      </c>
      <c r="H22" s="115">
        <f t="shared" si="22"/>
        <v>353600</v>
      </c>
      <c r="I22" s="115">
        <f t="shared" si="23"/>
        <v>5700</v>
      </c>
      <c r="J22" s="22">
        <f t="shared" si="24"/>
        <v>20</v>
      </c>
      <c r="K22" s="22">
        <f t="shared" si="16"/>
        <v>467600</v>
      </c>
      <c r="L22" s="22">
        <f t="shared" si="25"/>
        <v>55</v>
      </c>
      <c r="M22" s="22">
        <f t="shared" si="13"/>
        <v>0</v>
      </c>
      <c r="N22" s="115">
        <f t="shared" si="14"/>
        <v>2850</v>
      </c>
      <c r="O22" s="21">
        <f t="shared" si="15"/>
        <v>467600</v>
      </c>
    </row>
    <row r="23" spans="2:15" ht="20.100000000000001" customHeight="1" thickBot="1">
      <c r="B23" s="24"/>
      <c r="C23" s="231" t="str">
        <f>IF('1.制度のフレーム設計'!$D24="","",'1.制度のフレーム設計'!$D24)</f>
        <v/>
      </c>
      <c r="D23" s="232" t="str">
        <f>IF('1.制度のフレーム設計'!$H24="","",'1.制度のフレーム設計'!$H24)</f>
        <v/>
      </c>
      <c r="E23" s="237" t="str">
        <f>IF('1.制度のフレーム設計'!$I24="","",'1.制度のフレーム設計'!$I24)</f>
        <v/>
      </c>
      <c r="F23" s="115"/>
      <c r="G23" s="123" t="str">
        <f t="shared" si="26"/>
        <v/>
      </c>
      <c r="H23" s="118" t="str">
        <f>IF($C23="","",H22+$I22*$D22+$G23)</f>
        <v/>
      </c>
      <c r="I23" s="115" t="str">
        <f>IF($C23="","",$I$19)</f>
        <v/>
      </c>
      <c r="J23" s="22" t="str">
        <f t="shared" si="24"/>
        <v/>
      </c>
      <c r="K23" s="38" t="str">
        <f t="shared" si="16"/>
        <v/>
      </c>
      <c r="L23" s="22" t="str">
        <f>IF(E23="","",$L$19)</f>
        <v/>
      </c>
      <c r="M23" s="25" t="str">
        <f t="shared" si="13"/>
        <v/>
      </c>
      <c r="N23" s="120" t="str">
        <f t="shared" si="14"/>
        <v/>
      </c>
      <c r="O23" s="26" t="str">
        <f t="shared" si="15"/>
        <v/>
      </c>
    </row>
    <row r="24" spans="2:15" ht="20.100000000000001" customHeight="1" thickBot="1">
      <c r="B24" s="17" t="str">
        <f>IF('1.制度のフレーム設計'!$B25="","",'1.制度のフレーム設計'!$B25)</f>
        <v>M</v>
      </c>
      <c r="C24" s="233" t="str">
        <f>IF('1.制度のフレーム設計'!$D25="","",'1.制度のフレーム設計'!$D25)</f>
        <v>M-1</v>
      </c>
      <c r="D24" s="234">
        <f>IF('1.制度のフレーム設計'!$H25="","",'1.制度のフレーム設計'!$H25)</f>
        <v>2</v>
      </c>
      <c r="E24" s="233">
        <f>IF('1.制度のフレーム設計'!$I25="","",'1.制度のフレーム設計'!$I25)</f>
        <v>38</v>
      </c>
      <c r="F24" s="117">
        <f>IF('2.モデル職務給の設計'!$M21="","",'2.モデル職務給の設計'!$M21)</f>
        <v>22000</v>
      </c>
      <c r="G24" s="124"/>
      <c r="H24" s="37">
        <f>IF('2.モデル職務給の設計'!$J25="","",'2.モデル職務給の設計'!$J25)</f>
        <v>407000</v>
      </c>
      <c r="I24" s="117">
        <f>IF('2.モデル職務給の設計'!$O26="","",'2.モデル職務給の設計'!$O26)</f>
        <v>5800</v>
      </c>
      <c r="J24" s="117">
        <f>IF('2.モデル職務給の設計'!$P25="","",'2.モデル職務給の設計'!$P25)</f>
        <v>15</v>
      </c>
      <c r="K24" s="19">
        <f t="shared" si="16"/>
        <v>494000</v>
      </c>
      <c r="L24" s="117">
        <f>IF('2.モデル職務給の設計'!$Q25="","",'2.モデル職務給の設計'!$Q25)</f>
        <v>55</v>
      </c>
      <c r="M24" s="19">
        <f t="shared" si="13"/>
        <v>2</v>
      </c>
      <c r="N24" s="119">
        <f t="shared" si="14"/>
        <v>2900</v>
      </c>
      <c r="O24" s="18">
        <f t="shared" si="15"/>
        <v>499800</v>
      </c>
    </row>
    <row r="25" spans="2:15" ht="20.100000000000001" customHeight="1" thickBot="1">
      <c r="B25" s="20"/>
      <c r="C25" s="229" t="str">
        <f>IF('1.制度のフレーム設計'!$D26="","",'1.制度のフレーム設計'!$D26)</f>
        <v>M-2</v>
      </c>
      <c r="D25" s="230">
        <f>IF('1.制度のフレーム設計'!$H26="","",'1.制度のフレーム設計'!$H26)</f>
        <v>2</v>
      </c>
      <c r="E25" s="229">
        <f>IF('1.制度のフレーム設計'!$I26="","",'1.制度のフレーム設計'!$I26)</f>
        <v>40</v>
      </c>
      <c r="F25" s="115"/>
      <c r="G25" s="117">
        <f>IF('2.モデル職務給の設計'!$N26="","",'2.モデル職務給の設計'!$N26)</f>
        <v>5500</v>
      </c>
      <c r="H25" s="119">
        <f t="shared" ref="H25:H38" si="27">IF($C25="","",H24+$I24*$D24+$G25)</f>
        <v>424100</v>
      </c>
      <c r="I25" s="115">
        <f>IF(C25="","",$I$24)</f>
        <v>5800</v>
      </c>
      <c r="J25" s="22">
        <f>IF(C25="","",$J$24)</f>
        <v>15</v>
      </c>
      <c r="K25" s="22">
        <f t="shared" si="16"/>
        <v>511100</v>
      </c>
      <c r="L25" s="22">
        <f>IF(E25="","",$L$24)</f>
        <v>55</v>
      </c>
      <c r="M25" s="22">
        <f t="shared" si="13"/>
        <v>0</v>
      </c>
      <c r="N25" s="115">
        <f t="shared" si="14"/>
        <v>2900</v>
      </c>
      <c r="O25" s="21">
        <f t="shared" si="15"/>
        <v>511100</v>
      </c>
    </row>
    <row r="26" spans="2:15" ht="20.100000000000001" customHeight="1">
      <c r="B26" s="20"/>
      <c r="C26" s="229" t="str">
        <f>IF('1.制度のフレーム設計'!$D27="","",'1.制度のフレーム設計'!$D27)</f>
        <v>M-3</v>
      </c>
      <c r="D26" s="230">
        <f>IF('1.制度のフレーム設計'!$H27="","",'1.制度のフレーム設計'!$H27)</f>
        <v>2</v>
      </c>
      <c r="E26" s="229">
        <f>IF('1.制度のフレーム設計'!$I27="","",'1.制度のフレーム設計'!$I27)</f>
        <v>42</v>
      </c>
      <c r="F26" s="115"/>
      <c r="G26" s="23">
        <f>IF($C26="","",$G$20)</f>
        <v>4800</v>
      </c>
      <c r="H26" s="115">
        <f t="shared" si="27"/>
        <v>440500</v>
      </c>
      <c r="I26" s="115">
        <f t="shared" ref="I26:I27" si="28">IF(C26="","",$I$24)</f>
        <v>5800</v>
      </c>
      <c r="J26" s="22">
        <f t="shared" ref="J26:J28" si="29">IF(C26="","",$J$24)</f>
        <v>15</v>
      </c>
      <c r="K26" s="22">
        <f t="shared" si="16"/>
        <v>527500</v>
      </c>
      <c r="L26" s="22">
        <f t="shared" ref="L26:L28" si="30">IF(E26="","",$L$24)</f>
        <v>55</v>
      </c>
      <c r="M26" s="22">
        <f t="shared" si="13"/>
        <v>0</v>
      </c>
      <c r="N26" s="115">
        <f t="shared" si="14"/>
        <v>2900</v>
      </c>
      <c r="O26" s="21">
        <f t="shared" si="15"/>
        <v>527500</v>
      </c>
    </row>
    <row r="27" spans="2:15" ht="20.100000000000001" customHeight="1">
      <c r="B27" s="20"/>
      <c r="C27" s="229" t="str">
        <f>IF('1.制度のフレーム設計'!$D28="","",'1.制度のフレーム設計'!$D28)</f>
        <v>M-4</v>
      </c>
      <c r="D27" s="230">
        <f>IF('1.制度のフレーム設計'!$H28="","",'1.制度のフレーム設計'!$H28)</f>
        <v>2</v>
      </c>
      <c r="E27" s="229">
        <f>IF('1.制度のフレーム設計'!$I28="","",'1.制度のフレーム設計'!$I28)</f>
        <v>44</v>
      </c>
      <c r="F27" s="116"/>
      <c r="G27" s="23">
        <f t="shared" ref="G27:G28" si="31">IF($C27="","",$G$20)</f>
        <v>4800</v>
      </c>
      <c r="H27" s="115">
        <f t="shared" si="27"/>
        <v>456900</v>
      </c>
      <c r="I27" s="115">
        <f t="shared" si="28"/>
        <v>5800</v>
      </c>
      <c r="J27" s="22">
        <f t="shared" si="29"/>
        <v>15</v>
      </c>
      <c r="K27" s="22">
        <f t="shared" si="16"/>
        <v>543900</v>
      </c>
      <c r="L27" s="22">
        <f t="shared" si="30"/>
        <v>55</v>
      </c>
      <c r="M27" s="22">
        <f t="shared" si="13"/>
        <v>0</v>
      </c>
      <c r="N27" s="115">
        <f t="shared" si="14"/>
        <v>2900</v>
      </c>
      <c r="O27" s="21">
        <f t="shared" si="15"/>
        <v>543900</v>
      </c>
    </row>
    <row r="28" spans="2:15" ht="20.100000000000001" customHeight="1" thickBot="1">
      <c r="B28" s="24"/>
      <c r="C28" s="231" t="str">
        <f>IF('1.制度のフレーム設計'!$D29="","",'1.制度のフレーム設計'!$D29)</f>
        <v/>
      </c>
      <c r="D28" s="232" t="str">
        <f>IF('1.制度のフレーム設計'!$H29="","",'1.制度のフレーム設計'!$H29)</f>
        <v/>
      </c>
      <c r="E28" s="237" t="str">
        <f>IF('1.制度のフレーム設計'!$I29="","",'1.制度のフレーム設計'!$I29)</f>
        <v/>
      </c>
      <c r="F28" s="115"/>
      <c r="G28" s="123" t="str">
        <f t="shared" si="31"/>
        <v/>
      </c>
      <c r="H28" s="118" t="str">
        <f t="shared" si="27"/>
        <v/>
      </c>
      <c r="I28" s="115" t="str">
        <f>IF(C28="","",$I$24)</f>
        <v/>
      </c>
      <c r="J28" s="22" t="str">
        <f t="shared" si="29"/>
        <v/>
      </c>
      <c r="K28" s="38" t="str">
        <f t="shared" si="16"/>
        <v/>
      </c>
      <c r="L28" s="123" t="str">
        <f t="shared" si="30"/>
        <v/>
      </c>
      <c r="M28" s="25" t="str">
        <f t="shared" si="13"/>
        <v/>
      </c>
      <c r="N28" s="238" t="str">
        <f t="shared" si="14"/>
        <v/>
      </c>
      <c r="O28" s="26" t="str">
        <f t="shared" si="15"/>
        <v/>
      </c>
    </row>
    <row r="29" spans="2:15" ht="20.100000000000001" customHeight="1" thickBot="1">
      <c r="B29" s="17" t="str">
        <f>IF('1.制度のフレーム設計'!$B30="","",'1.制度のフレーム設計'!$B30)</f>
        <v>E</v>
      </c>
      <c r="C29" s="233" t="str">
        <f>IF('1.制度のフレーム設計'!$D30="","",'1.制度のフレーム設計'!$D30)</f>
        <v>E-1</v>
      </c>
      <c r="D29" s="234">
        <f>IF('1.制度のフレーム設計'!$H30="","",'1.制度のフレーム設計'!$H30)</f>
        <v>2</v>
      </c>
      <c r="E29" s="233">
        <f>IF('1.制度のフレーム設計'!$I30="","",'1.制度のフレーム設計'!$I30)</f>
        <v>46</v>
      </c>
      <c r="F29" s="117">
        <f>IF('2.モデル職務給の設計'!$M26="","",'2.モデル職務給の設計'!$M26)</f>
        <v>28000</v>
      </c>
      <c r="G29" s="124"/>
      <c r="H29" s="37">
        <f>IF('2.モデル職務給の設計'!$J30="","",'2.モデル職務給の設計'!$J30)</f>
        <v>520000</v>
      </c>
      <c r="I29" s="117">
        <f>IF('2.モデル職務給の設計'!$O31="","",'2.モデル職務給の設計'!$O31)</f>
        <v>6100</v>
      </c>
      <c r="J29" s="117">
        <f>IF('2.モデル職務給の設計'!$P30="","",'2.モデル職務給の設計'!$P30)</f>
        <v>15</v>
      </c>
      <c r="K29" s="19">
        <f t="shared" si="16"/>
        <v>611500</v>
      </c>
      <c r="L29" s="117">
        <f>IF('2.モデル職務給の設計'!$Q30="","",'2.モデル職務給の設計'!$Q30)</f>
        <v>55</v>
      </c>
      <c r="M29" s="19">
        <f t="shared" si="13"/>
        <v>0</v>
      </c>
      <c r="N29" s="113">
        <f t="shared" si="14"/>
        <v>3050</v>
      </c>
      <c r="O29" s="18">
        <f t="shared" si="15"/>
        <v>611500</v>
      </c>
    </row>
    <row r="30" spans="2:15" ht="20.100000000000001" customHeight="1" thickBot="1">
      <c r="B30" s="20"/>
      <c r="C30" s="229" t="str">
        <f>IF('1.制度のフレーム設計'!$D31="","",'1.制度のフレーム設計'!$D31)</f>
        <v>E-2</v>
      </c>
      <c r="D30" s="230">
        <f>IF('1.制度のフレーム設計'!$H31="","",'1.制度のフレーム設計'!$H31)</f>
        <v>2</v>
      </c>
      <c r="E30" s="229">
        <f>IF('1.制度のフレーム設計'!$I31="","",'1.制度のフレーム設計'!$I31)</f>
        <v>48</v>
      </c>
      <c r="F30" s="115"/>
      <c r="G30" s="117">
        <f>IF('2.モデル職務給の設計'!$N31="","",'2.モデル職務給の設計'!$N31)</f>
        <v>5800</v>
      </c>
      <c r="H30" s="119">
        <f t="shared" si="27"/>
        <v>538000</v>
      </c>
      <c r="I30" s="115">
        <f>IF(C30="","",$I$29)</f>
        <v>6100</v>
      </c>
      <c r="J30" s="22">
        <f>IF(C30="","",$J$29)</f>
        <v>15</v>
      </c>
      <c r="K30" s="22">
        <f t="shared" si="16"/>
        <v>629500</v>
      </c>
      <c r="L30" s="22">
        <f>IF(E30="","",$L$29)</f>
        <v>55</v>
      </c>
      <c r="M30" s="22">
        <f t="shared" si="13"/>
        <v>0</v>
      </c>
      <c r="N30" s="115">
        <f t="shared" si="14"/>
        <v>3050</v>
      </c>
      <c r="O30" s="21">
        <f t="shared" si="15"/>
        <v>629500</v>
      </c>
    </row>
    <row r="31" spans="2:15" ht="20.100000000000001" customHeight="1">
      <c r="B31" s="20"/>
      <c r="C31" s="229" t="str">
        <f>IF('1.制度のフレーム設計'!$D32="","",'1.制度のフレーム設計'!$D32)</f>
        <v>E-3</v>
      </c>
      <c r="D31" s="230" t="str">
        <f>IF('1.制度のフレーム設計'!$H32="","",'1.制度のフレーム設計'!$H32)</f>
        <v>－</v>
      </c>
      <c r="E31" s="229">
        <f>IF('1.制度のフレーム設計'!$I32="","",'1.制度のフレーム設計'!$I32)</f>
        <v>50</v>
      </c>
      <c r="F31" s="115"/>
      <c r="G31" s="23">
        <f>IF($C31="","",$G$30)</f>
        <v>5800</v>
      </c>
      <c r="H31" s="115">
        <f t="shared" si="27"/>
        <v>556000</v>
      </c>
      <c r="I31" s="115">
        <f t="shared" ref="I31:I33" si="32">IF(C31="","",$I$29)</f>
        <v>6100</v>
      </c>
      <c r="J31" s="22">
        <f t="shared" ref="J31:J33" si="33">IF(C31="","",$J$29)</f>
        <v>15</v>
      </c>
      <c r="K31" s="22">
        <f t="shared" si="16"/>
        <v>647500</v>
      </c>
      <c r="L31" s="22">
        <f t="shared" ref="L31:L33" si="34">IF(E31="","",$L$29)</f>
        <v>55</v>
      </c>
      <c r="M31" s="22">
        <f t="shared" si="13"/>
        <v>0</v>
      </c>
      <c r="N31" s="115">
        <f t="shared" si="14"/>
        <v>3050</v>
      </c>
      <c r="O31" s="21">
        <f t="shared" si="15"/>
        <v>647500</v>
      </c>
    </row>
    <row r="32" spans="2:15" ht="20.100000000000001" customHeight="1">
      <c r="B32" s="20"/>
      <c r="C32" s="229" t="str">
        <f>IF('1.制度のフレーム設計'!$D33="","",'1.制度のフレーム設計'!$D33)</f>
        <v/>
      </c>
      <c r="D32" s="230" t="str">
        <f>IF('1.制度のフレーム設計'!$H33="","",'1.制度のフレーム設計'!$H33)</f>
        <v/>
      </c>
      <c r="E32" s="229" t="str">
        <f>IF('1.制度のフレーム設計'!$I33="","",'1.制度のフレーム設計'!$I33)</f>
        <v/>
      </c>
      <c r="F32" s="116"/>
      <c r="G32" s="23" t="str">
        <f t="shared" ref="G32:G33" si="35">IF($C32="","",$G$30)</f>
        <v/>
      </c>
      <c r="H32" s="115" t="str">
        <f t="shared" si="27"/>
        <v/>
      </c>
      <c r="I32" s="115" t="str">
        <f t="shared" si="32"/>
        <v/>
      </c>
      <c r="J32" s="22" t="str">
        <f t="shared" si="33"/>
        <v/>
      </c>
      <c r="K32" s="22" t="str">
        <f t="shared" si="16"/>
        <v/>
      </c>
      <c r="L32" s="22" t="str">
        <f t="shared" si="34"/>
        <v/>
      </c>
      <c r="M32" s="22" t="str">
        <f t="shared" si="13"/>
        <v/>
      </c>
      <c r="N32" s="115" t="str">
        <f t="shared" si="14"/>
        <v/>
      </c>
      <c r="O32" s="21" t="str">
        <f t="shared" si="15"/>
        <v/>
      </c>
    </row>
    <row r="33" spans="2:15" ht="20.100000000000001" customHeight="1" thickBot="1">
      <c r="B33" s="24"/>
      <c r="C33" s="231" t="str">
        <f>IF('1.制度のフレーム設計'!$D34="","",'1.制度のフレーム設計'!$D34)</f>
        <v/>
      </c>
      <c r="D33" s="232" t="str">
        <f>IF('1.制度のフレーム設計'!$H34="","",'1.制度のフレーム設計'!$H34)</f>
        <v/>
      </c>
      <c r="E33" s="237" t="str">
        <f>IF('1.制度のフレーム設計'!$I34="","",'1.制度のフレーム設計'!$I34)</f>
        <v/>
      </c>
      <c r="F33" s="115"/>
      <c r="G33" s="123" t="str">
        <f t="shared" si="35"/>
        <v/>
      </c>
      <c r="H33" s="118" t="str">
        <f t="shared" si="27"/>
        <v/>
      </c>
      <c r="I33" s="115" t="str">
        <f t="shared" si="32"/>
        <v/>
      </c>
      <c r="J33" s="22" t="str">
        <f t="shared" si="33"/>
        <v/>
      </c>
      <c r="K33" s="38" t="str">
        <f t="shared" si="16"/>
        <v/>
      </c>
      <c r="L33" s="123" t="str">
        <f t="shared" si="34"/>
        <v/>
      </c>
      <c r="M33" s="25" t="str">
        <f t="shared" si="13"/>
        <v/>
      </c>
      <c r="N33" s="238" t="str">
        <f t="shared" si="14"/>
        <v/>
      </c>
      <c r="O33" s="26" t="str">
        <f t="shared" si="15"/>
        <v/>
      </c>
    </row>
    <row r="34" spans="2:15" ht="20.100000000000001" customHeight="1" thickBot="1">
      <c r="B34" s="17" t="str">
        <f>IF('1.制度のフレーム設計'!$B35="","",'1.制度のフレーム設計'!$B35)</f>
        <v>X</v>
      </c>
      <c r="C34" s="233" t="str">
        <f>IF('1.制度のフレーム設計'!$D35="","",'1.制度のフレーム設計'!$D35)</f>
        <v/>
      </c>
      <c r="D34" s="234" t="str">
        <f>IF('1.制度のフレーム設計'!$H35="","",'1.制度のフレーム設計'!$H35)</f>
        <v/>
      </c>
      <c r="E34" s="233" t="str">
        <f>IF('1.制度のフレーム設計'!$I35="","",'1.制度のフレーム設計'!$I35)</f>
        <v/>
      </c>
      <c r="F34" s="117" t="str">
        <f>IF('2.モデル職務給の設計'!$M31="","",'2.モデル職務給の設計'!$M31)</f>
        <v/>
      </c>
      <c r="G34" s="124"/>
      <c r="H34" s="37" t="str">
        <f>IF('2.モデル職務給の設計'!$J35="","",'2.モデル職務給の設計'!$J35)</f>
        <v/>
      </c>
      <c r="I34" s="117" t="str">
        <f>IF('2.モデル職務給の設計'!$O36="","",'2.モデル職務給の設計'!$O36)</f>
        <v/>
      </c>
      <c r="J34" s="117" t="str">
        <f>IF('2.モデル職務給の設計'!$P35="","",'2.モデル職務給の設計'!$P35)</f>
        <v/>
      </c>
      <c r="K34" s="19" t="str">
        <f t="shared" si="16"/>
        <v/>
      </c>
      <c r="L34" s="117" t="str">
        <f>IF('2.モデル職務給の設計'!$Q35="","",'2.モデル職務給の設計'!$Q35)</f>
        <v/>
      </c>
      <c r="M34" s="19" t="str">
        <f t="shared" si="13"/>
        <v/>
      </c>
      <c r="N34" s="113" t="str">
        <f t="shared" si="14"/>
        <v/>
      </c>
      <c r="O34" s="18" t="str">
        <f t="shared" si="15"/>
        <v/>
      </c>
    </row>
    <row r="35" spans="2:15" ht="20.100000000000001" customHeight="1" thickBot="1">
      <c r="B35" s="20"/>
      <c r="C35" s="229" t="str">
        <f>IF('1.制度のフレーム設計'!$D36="","",'1.制度のフレーム設計'!$D36)</f>
        <v/>
      </c>
      <c r="D35" s="230" t="str">
        <f>IF('1.制度のフレーム設計'!$H36="","",'1.制度のフレーム設計'!$H36)</f>
        <v/>
      </c>
      <c r="E35" s="229" t="str">
        <f>IF('1.制度のフレーム設計'!$I36="","",'1.制度のフレーム設計'!$I36)</f>
        <v/>
      </c>
      <c r="F35" s="115"/>
      <c r="G35" s="117" t="str">
        <f>IF('2.モデル職務給の設計'!$N36="","",'2.モデル職務給の設計'!$N36)</f>
        <v/>
      </c>
      <c r="H35" s="119" t="str">
        <f t="shared" si="27"/>
        <v/>
      </c>
      <c r="I35" s="115" t="str">
        <f>IF(C35="","",$I$34)</f>
        <v/>
      </c>
      <c r="J35" s="22" t="str">
        <f>IF(C35="","",$J$34)</f>
        <v/>
      </c>
      <c r="K35" s="22" t="str">
        <f t="shared" si="16"/>
        <v/>
      </c>
      <c r="L35" s="22" t="str">
        <f>IF(E35="","",$L$34)</f>
        <v/>
      </c>
      <c r="M35" s="22" t="str">
        <f t="shared" si="13"/>
        <v/>
      </c>
      <c r="N35" s="115" t="str">
        <f t="shared" si="14"/>
        <v/>
      </c>
      <c r="O35" s="21" t="str">
        <f t="shared" si="15"/>
        <v/>
      </c>
    </row>
    <row r="36" spans="2:15" ht="20.100000000000001" customHeight="1">
      <c r="B36" s="20"/>
      <c r="C36" s="229" t="str">
        <f>IF('1.制度のフレーム設計'!$D37="","",'1.制度のフレーム設計'!$D37)</f>
        <v/>
      </c>
      <c r="D36" s="230" t="str">
        <f>IF('1.制度のフレーム設計'!$H37="","",'1.制度のフレーム設計'!$H37)</f>
        <v/>
      </c>
      <c r="E36" s="229" t="str">
        <f>IF('1.制度のフレーム設計'!$I37="","",'1.制度のフレーム設計'!$I37)</f>
        <v/>
      </c>
      <c r="F36" s="115"/>
      <c r="G36" s="23" t="str">
        <f>IF($C36="","",$G$35)</f>
        <v/>
      </c>
      <c r="H36" s="115" t="str">
        <f t="shared" si="27"/>
        <v/>
      </c>
      <c r="I36" s="115" t="str">
        <f t="shared" ref="I36:I37" si="36">IF(C36="","",$I$34)</f>
        <v/>
      </c>
      <c r="J36" s="22" t="str">
        <f t="shared" ref="J36:J37" si="37">IF(C36="","",$J$34)</f>
        <v/>
      </c>
      <c r="K36" s="22" t="str">
        <f t="shared" si="16"/>
        <v/>
      </c>
      <c r="L36" s="22" t="str">
        <f t="shared" ref="L36:L38" si="38">IF(E36="","",$L$34)</f>
        <v/>
      </c>
      <c r="M36" s="22" t="str">
        <f t="shared" si="13"/>
        <v/>
      </c>
      <c r="N36" s="115" t="str">
        <f t="shared" si="14"/>
        <v/>
      </c>
      <c r="O36" s="21" t="str">
        <f t="shared" si="15"/>
        <v/>
      </c>
    </row>
    <row r="37" spans="2:15" ht="20.100000000000001" customHeight="1">
      <c r="B37" s="20"/>
      <c r="C37" s="229" t="str">
        <f>IF('1.制度のフレーム設計'!$D38="","",'1.制度のフレーム設計'!$D38)</f>
        <v/>
      </c>
      <c r="D37" s="230" t="str">
        <f>IF('1.制度のフレーム設計'!$H38="","",'1.制度のフレーム設計'!$H38)</f>
        <v/>
      </c>
      <c r="E37" s="229" t="str">
        <f>IF('1.制度のフレーム設計'!$I38="","",'1.制度のフレーム設計'!$I38)</f>
        <v/>
      </c>
      <c r="F37" s="116"/>
      <c r="G37" s="23" t="str">
        <f t="shared" ref="G37" si="39">IF($C37="","",$G$35)</f>
        <v/>
      </c>
      <c r="H37" s="115" t="str">
        <f t="shared" si="27"/>
        <v/>
      </c>
      <c r="I37" s="115" t="str">
        <f t="shared" si="36"/>
        <v/>
      </c>
      <c r="J37" s="22" t="str">
        <f t="shared" si="37"/>
        <v/>
      </c>
      <c r="K37" s="22" t="str">
        <f t="shared" si="16"/>
        <v/>
      </c>
      <c r="L37" s="22" t="str">
        <f t="shared" si="38"/>
        <v/>
      </c>
      <c r="M37" s="22" t="str">
        <f t="shared" si="13"/>
        <v/>
      </c>
      <c r="N37" s="115" t="str">
        <f t="shared" si="14"/>
        <v/>
      </c>
      <c r="O37" s="21" t="str">
        <f t="shared" si="15"/>
        <v/>
      </c>
    </row>
    <row r="38" spans="2:15" ht="20.100000000000001" customHeight="1" thickBot="1">
      <c r="B38" s="24"/>
      <c r="C38" s="231" t="str">
        <f>IF('1.制度のフレーム設計'!$D39="","",'1.制度のフレーム設計'!$D39)</f>
        <v/>
      </c>
      <c r="D38" s="232" t="str">
        <f>IF('1.制度のフレーム設計'!$H39="","",'1.制度のフレーム設計'!$H39)</f>
        <v/>
      </c>
      <c r="E38" s="237" t="str">
        <f>IF('1.制度のフレーム設計'!$I39="","",'1.制度のフレーム設計'!$I39)</f>
        <v/>
      </c>
      <c r="F38" s="120"/>
      <c r="G38" s="123" t="str">
        <f>IF($C38="","",$G$35)</f>
        <v/>
      </c>
      <c r="H38" s="120" t="str">
        <f t="shared" si="27"/>
        <v/>
      </c>
      <c r="I38" s="120" t="str">
        <f>IF(C38="","",$I$34)</f>
        <v/>
      </c>
      <c r="J38" s="123" t="str">
        <f>IF(C38="","",$J$34)</f>
        <v/>
      </c>
      <c r="K38" s="38" t="str">
        <f t="shared" si="16"/>
        <v/>
      </c>
      <c r="L38" s="123" t="str">
        <f t="shared" si="38"/>
        <v/>
      </c>
      <c r="M38" s="25" t="str">
        <f t="shared" si="13"/>
        <v/>
      </c>
      <c r="N38" s="238" t="str">
        <f t="shared" si="14"/>
        <v/>
      </c>
      <c r="O38" s="26" t="str">
        <f>IF(C38="","",K38+M38*N38)</f>
        <v/>
      </c>
    </row>
    <row r="39" spans="2:15" ht="27.75" customHeight="1"/>
  </sheetData>
  <sheetProtection algorithmName="SHA-512" hashValue="ZgvS08wXF6OpK4T7VIw1MV6BkoQOwacM6Ec9ALva3n0iq3VUYqni7ERzrlfK4+1fdim1dPwngAEUk33zWjw9Fg==" saltValue="OAODkA472WI4+t9Ab767Fw==" spinCount="100000" sheet="1" objects="1" scenarios="1"/>
  <phoneticPr fontId="5"/>
  <printOptions horizontalCentered="1"/>
  <pageMargins left="0.59055118110236227" right="0.59055118110236227" top="0.59055118110236227" bottom="0.52" header="0.51181102362204722" footer="0.38"/>
  <pageSetup paperSize="9" scale="90" orientation="landscape" horizontalDpi="4294967293" r:id="rId1"/>
  <headerFooter alignWithMargins="0">
    <oddFooter>&amp;C&amp;P</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FFFF"/>
  </sheetPr>
  <dimension ref="B2:AI57"/>
  <sheetViews>
    <sheetView showGridLines="0" zoomScaleNormal="100" workbookViewId="0">
      <selection activeCell="L11" sqref="L11"/>
    </sheetView>
  </sheetViews>
  <sheetFormatPr defaultColWidth="9" defaultRowHeight="13.2"/>
  <cols>
    <col min="1" max="1" width="2" style="3" customWidth="1"/>
    <col min="2" max="2" width="13.33203125" style="3" customWidth="1"/>
    <col min="3" max="16384" width="9" style="3"/>
  </cols>
  <sheetData>
    <row r="2" spans="2:35" ht="17.25" customHeight="1"/>
    <row r="3" spans="2:35" ht="20.25" customHeight="1">
      <c r="B3" s="56" t="s">
        <v>135</v>
      </c>
      <c r="G3" s="39" t="s">
        <v>54</v>
      </c>
    </row>
    <row r="4" spans="2:35" ht="20.25" customHeight="1" thickBot="1">
      <c r="B4" s="12"/>
    </row>
    <row r="5" spans="2:35" ht="20.100000000000001" customHeight="1">
      <c r="B5" s="52" t="s">
        <v>31</v>
      </c>
      <c r="C5" s="395" t="str">
        <f>IF('3.サラリースケール'!$B6="","",'3.サラリースケール'!$B6)</f>
        <v>J</v>
      </c>
      <c r="D5" s="395"/>
      <c r="E5" s="395"/>
      <c r="F5" s="396"/>
      <c r="G5" s="395" t="str">
        <f>IF('3.サラリースケール'!$B10="","",'3.サラリースケール'!$B10)</f>
        <v>C</v>
      </c>
      <c r="H5" s="395"/>
      <c r="I5" s="395"/>
      <c r="J5" s="396"/>
      <c r="K5" s="392" t="str">
        <f>IF('3.サラリースケール'!$B14="","",'3.サラリースケール'!$B14)</f>
        <v>L</v>
      </c>
      <c r="L5" s="393"/>
      <c r="M5" s="393"/>
      <c r="N5" s="393"/>
      <c r="O5" s="397"/>
      <c r="P5" s="392" t="str">
        <f>IF('3.サラリースケール'!$B19="","",'3.サラリースケール'!$B19)</f>
        <v>S</v>
      </c>
      <c r="Q5" s="393"/>
      <c r="R5" s="393"/>
      <c r="S5" s="393"/>
      <c r="T5" s="394"/>
      <c r="U5" s="398" t="str">
        <f>IF('3.サラリースケール'!$B24="","",'3.サラリースケール'!$B24)</f>
        <v>M</v>
      </c>
      <c r="V5" s="393"/>
      <c r="W5" s="393"/>
      <c r="X5" s="393"/>
      <c r="Y5" s="394"/>
      <c r="Z5" s="392" t="str">
        <f>IF('3.サラリースケール'!$B29="","",'3.サラリースケール'!$B29)</f>
        <v>E</v>
      </c>
      <c r="AA5" s="393"/>
      <c r="AB5" s="393"/>
      <c r="AC5" s="393"/>
      <c r="AD5" s="394"/>
      <c r="AE5" s="392" t="str">
        <f>IF('3.サラリースケール'!$B34="","",'3.サラリースケール'!$B34)</f>
        <v>X</v>
      </c>
      <c r="AF5" s="393"/>
      <c r="AG5" s="393"/>
      <c r="AH5" s="393"/>
      <c r="AI5" s="394"/>
    </row>
    <row r="6" spans="2:35" ht="20.100000000000001" customHeight="1" thickBot="1">
      <c r="B6" s="53" t="s">
        <v>26</v>
      </c>
      <c r="C6" s="249" t="str">
        <f>IF('3.サラリースケール'!$C6="","",'3.サラリースケール'!$C6)</f>
        <v>J-1</v>
      </c>
      <c r="D6" s="247" t="str">
        <f>IF('3.サラリースケール'!$C7="","",'3.サラリースケール'!$C7)</f>
        <v>J-2</v>
      </c>
      <c r="E6" s="247" t="str">
        <f>IF('3.サラリースケール'!$C8="","",'3.サラリースケール'!$C8)</f>
        <v>J-3</v>
      </c>
      <c r="F6" s="248" t="str">
        <f>IF('3.サラリースケール'!$C9="","",'3.サラリースケール'!$C9)</f>
        <v>J-4</v>
      </c>
      <c r="G6" s="249" t="str">
        <f>IF('3.サラリースケール'!$C10="","",'3.サラリースケール'!$C10)</f>
        <v>C-1</v>
      </c>
      <c r="H6" s="247" t="str">
        <f>IF('3.サラリースケール'!$C11="","",'3.サラリースケール'!$C11)</f>
        <v>C-2</v>
      </c>
      <c r="I6" s="247" t="str">
        <f>IF('3.サラリースケール'!$C12="","",'3.サラリースケール'!$C12)</f>
        <v>C-3</v>
      </c>
      <c r="J6" s="250" t="str">
        <f>IF('3.サラリースケール'!$C13="","",'3.サラリースケール'!$C13)</f>
        <v>C-4</v>
      </c>
      <c r="K6" s="246" t="str">
        <f>IF('3.サラリースケール'!$C14="","",'3.サラリースケール'!$C14)</f>
        <v>L-1</v>
      </c>
      <c r="L6" s="247" t="str">
        <f>IF('3.サラリースケール'!$C15="","",'3.サラリースケール'!$C15)</f>
        <v>L-2</v>
      </c>
      <c r="M6" s="247" t="str">
        <f>IF('3.サラリースケール'!$C16="","",'3.サラリースケール'!$C16)</f>
        <v>L-3</v>
      </c>
      <c r="N6" s="247" t="str">
        <f>IF('3.サラリースケール'!$C17="","",'3.サラリースケール'!$C17)</f>
        <v>L-4</v>
      </c>
      <c r="O6" s="250" t="str">
        <f>IF('3.サラリースケール'!$C18="","",'3.サラリースケール'!$C18)</f>
        <v/>
      </c>
      <c r="P6" s="251" t="str">
        <f>IF('3.サラリースケール'!$C19="","",'3.サラリースケール'!$C19)</f>
        <v>S-1</v>
      </c>
      <c r="Q6" s="252" t="str">
        <f>IF('3.サラリースケール'!$C20="","",'3.サラリースケール'!$C20)</f>
        <v>S-2</v>
      </c>
      <c r="R6" s="252" t="str">
        <f>IF('3.サラリースケール'!$C21="","",'3.サラリースケール'!$C21)</f>
        <v>S-3</v>
      </c>
      <c r="S6" s="252" t="str">
        <f>IF('3.サラリースケール'!$C22="","",'3.サラリースケール'!$C22)</f>
        <v>S-4</v>
      </c>
      <c r="T6" s="253" t="str">
        <f>IF('3.サラリースケール'!$C23="","",'3.サラリースケール'!$C23)</f>
        <v/>
      </c>
      <c r="U6" s="249" t="str">
        <f>IF('3.サラリースケール'!$C24="","",'3.サラリースケール'!$C24)</f>
        <v>M-1</v>
      </c>
      <c r="V6" s="247" t="str">
        <f>IF('3.サラリースケール'!$C25="","",'3.サラリースケール'!$C25)</f>
        <v>M-2</v>
      </c>
      <c r="W6" s="247" t="str">
        <f>IF('3.サラリースケール'!$C26="","",'3.サラリースケール'!$C26)</f>
        <v>M-3</v>
      </c>
      <c r="X6" s="247" t="str">
        <f>IF('3.サラリースケール'!$C27="","",'3.サラリースケール'!$C27)</f>
        <v>M-4</v>
      </c>
      <c r="Y6" s="248" t="str">
        <f>IF('3.サラリースケール'!$C28="","",'3.サラリースケール'!$C28)</f>
        <v/>
      </c>
      <c r="Z6" s="246" t="str">
        <f>IF('3.サラリースケール'!$C29="","",'3.サラリースケール'!$C29)</f>
        <v>E-1</v>
      </c>
      <c r="AA6" s="247" t="str">
        <f>IF('3.サラリースケール'!$C30="","",'3.サラリースケール'!$C30)</f>
        <v>E-2</v>
      </c>
      <c r="AB6" s="247" t="str">
        <f>IF('3.サラリースケール'!$C31="","",'3.サラリースケール'!$C31)</f>
        <v>E-3</v>
      </c>
      <c r="AC6" s="247" t="str">
        <f>IF('3.サラリースケール'!$C32="","",'3.サラリースケール'!$C32)</f>
        <v/>
      </c>
      <c r="AD6" s="248" t="str">
        <f>IF('3.サラリースケール'!$C33="","",'3.サラリースケール'!$C33)</f>
        <v/>
      </c>
      <c r="AE6" s="246" t="str">
        <f>IF('3.サラリースケール'!$C34="","",'3.サラリースケール'!$C34)</f>
        <v/>
      </c>
      <c r="AF6" s="247" t="str">
        <f>IF('3.サラリースケール'!$C35="","",'3.サラリースケール'!$C35)</f>
        <v/>
      </c>
      <c r="AG6" s="247" t="str">
        <f>IF('3.サラリースケール'!$C36="","",'3.サラリースケール'!$C36)</f>
        <v/>
      </c>
      <c r="AH6" s="247" t="str">
        <f>IF('3.サラリースケール'!$C37="","",'3.サラリースケール'!$C37)</f>
        <v/>
      </c>
      <c r="AI6" s="248" t="str">
        <f>IF('3.サラリースケール'!$C38="","",'3.サラリースケール'!$C38)</f>
        <v/>
      </c>
    </row>
    <row r="7" spans="2:35" ht="20.100000000000001" customHeight="1">
      <c r="B7" s="54" t="s">
        <v>58</v>
      </c>
      <c r="C7" s="131">
        <f>IF('3.サラリースケール'!$D6="","",'3.サラリースケール'!$D6)</f>
        <v>1</v>
      </c>
      <c r="D7" s="131">
        <f>IF('3.サラリースケール'!$D7="","",'3.サラリースケール'!$D7)</f>
        <v>1</v>
      </c>
      <c r="E7" s="131">
        <f>IF('3.サラリースケール'!$D8="","",'3.サラリースケール'!$D8)</f>
        <v>1</v>
      </c>
      <c r="F7" s="131">
        <f>IF('3.サラリースケール'!$D9="","",'3.サラリースケール'!$D9)</f>
        <v>1</v>
      </c>
      <c r="G7" s="48">
        <f>IF('3.サラリースケール'!$D10="","",'3.サラリースケール'!$D10)</f>
        <v>1</v>
      </c>
      <c r="H7" s="46">
        <f>IF('3.サラリースケール'!$D11="","",'3.サラリースケール'!$D11)</f>
        <v>1</v>
      </c>
      <c r="I7" s="46">
        <f>IF('3.サラリースケール'!$D12="","",'3.サラリースケール'!$D12)</f>
        <v>1</v>
      </c>
      <c r="J7" s="49">
        <f>IF('3.サラリースケール'!$D13="","",'3.サラリースケール'!$D13)</f>
        <v>1</v>
      </c>
      <c r="K7" s="48">
        <f>IF('3.サラリースケール'!$D14="","",'3.サラリースケール'!$D14)</f>
        <v>1</v>
      </c>
      <c r="L7" s="46">
        <f>IF('3.サラリースケール'!$D15="","",'3.サラリースケール'!$D15)</f>
        <v>1</v>
      </c>
      <c r="M7" s="46">
        <f>IF('3.サラリースケール'!$D16="","",'3.サラリースケール'!$D16)</f>
        <v>1</v>
      </c>
      <c r="N7" s="264">
        <f>IF('3.サラリースケール'!$D17="","",'3.サラリースケール'!$D17)</f>
        <v>1</v>
      </c>
      <c r="O7" s="263" t="str">
        <f>IF('3.サラリースケール'!$D18="","",'3.サラリースケール'!$D18)</f>
        <v/>
      </c>
      <c r="P7" s="48">
        <f>IF('3.サラリースケール'!$D19="","",'3.サラリースケール'!$D19)</f>
        <v>2</v>
      </c>
      <c r="Q7" s="46">
        <f>IF('3.サラリースケール'!$D20="","",'3.サラリースケール'!$D20)</f>
        <v>2</v>
      </c>
      <c r="R7" s="46">
        <f>IF('3.サラリースケール'!$D21="","",'3.サラリースケール'!$D21)</f>
        <v>2</v>
      </c>
      <c r="S7" s="264">
        <f>IF('3.サラリースケール'!$D22="","",'3.サラリースケール'!$D22)</f>
        <v>2</v>
      </c>
      <c r="T7" s="263" t="str">
        <f>IF('3.サラリースケール'!$D23="","",'3.サラリースケール'!$D23)</f>
        <v/>
      </c>
      <c r="U7" s="48">
        <f>IF('3.サラリースケール'!$D24="","",'3.サラリースケール'!$D24)</f>
        <v>2</v>
      </c>
      <c r="V7" s="46">
        <f>IF('3.サラリースケール'!$D25="","",'3.サラリースケール'!$D25)</f>
        <v>2</v>
      </c>
      <c r="W7" s="46">
        <f>IF('3.サラリースケール'!$D26="","",'3.サラリースケール'!$D26)</f>
        <v>2</v>
      </c>
      <c r="X7" s="264">
        <f>IF('3.サラリースケール'!$D27="","",'3.サラリースケール'!$D27)</f>
        <v>2</v>
      </c>
      <c r="Y7" s="263" t="str">
        <f>IF('3.サラリースケール'!$D28="","",'3.サラリースケール'!$D28)</f>
        <v/>
      </c>
      <c r="Z7" s="48">
        <f>IF('3.サラリースケール'!$D29="","",'3.サラリースケール'!$D29)</f>
        <v>2</v>
      </c>
      <c r="AA7" s="46">
        <f>IF('3.サラリースケール'!$D30="","",'3.サラリースケール'!$D30)</f>
        <v>2</v>
      </c>
      <c r="AB7" s="46" t="str">
        <f>IF('3.サラリースケール'!$D31="","",'3.サラリースケール'!$D31)</f>
        <v>－</v>
      </c>
      <c r="AC7" s="264" t="str">
        <f>IF('3.サラリースケール'!$D32="","",'3.サラリースケール'!$D32)</f>
        <v/>
      </c>
      <c r="AD7" s="263" t="str">
        <f>IF('3.サラリースケール'!$D33="","",'3.サラリースケール'!$D33)</f>
        <v/>
      </c>
      <c r="AE7" s="48" t="str">
        <f>IF('3.サラリースケール'!$D34="","",'3.サラリースケール'!$D34)</f>
        <v/>
      </c>
      <c r="AF7" s="46" t="str">
        <f>IF('3.サラリースケール'!$D35="","",'3.サラリースケール'!$D35)</f>
        <v/>
      </c>
      <c r="AG7" s="46" t="str">
        <f>IF('3.サラリースケール'!$D36="","",'3.サラリースケール'!$D36)</f>
        <v/>
      </c>
      <c r="AH7" s="264" t="str">
        <f>IF('3.サラリースケール'!$D37="","",'3.サラリースケール'!$D37)</f>
        <v/>
      </c>
      <c r="AI7" s="344" t="str">
        <f>IF('3.サラリースケール'!$D38="","",'3.サラリースケール'!$D38)</f>
        <v/>
      </c>
    </row>
    <row r="8" spans="2:35" ht="20.100000000000001" customHeight="1">
      <c r="B8" s="55" t="s">
        <v>59</v>
      </c>
      <c r="C8" s="131">
        <f>IF('3.サラリースケール'!$E6="","",'3.サラリースケール'!$E6)</f>
        <v>18</v>
      </c>
      <c r="D8" s="131">
        <f>IF('3.サラリースケール'!$E7="","",'3.サラリースケール'!$E7)</f>
        <v>19</v>
      </c>
      <c r="E8" s="131">
        <f>IF('3.サラリースケール'!$E8="","",'3.サラリースケール'!$E8)</f>
        <v>20</v>
      </c>
      <c r="F8" s="131">
        <f>IF('3.サラリースケール'!$E9="","",'3.サラリースケール'!$E9)</f>
        <v>21</v>
      </c>
      <c r="G8" s="48">
        <f>IF('3.サラリースケール'!$E10="","",'3.サラリースケール'!$E10)</f>
        <v>22</v>
      </c>
      <c r="H8" s="46">
        <f>IF('3.サラリースケール'!$E11="","",'3.サラリースケール'!$E11)</f>
        <v>23</v>
      </c>
      <c r="I8" s="46">
        <f>IF('3.サラリースケール'!$E12="","",'3.サラリースケール'!$E12)</f>
        <v>24</v>
      </c>
      <c r="J8" s="49">
        <f>IF('3.サラリースケール'!$E13="","",'3.サラリースケール'!$E13)</f>
        <v>25</v>
      </c>
      <c r="K8" s="48">
        <f>IF('3.サラリースケール'!$E14="","",'3.サラリースケール'!$E14)</f>
        <v>26</v>
      </c>
      <c r="L8" s="46">
        <f>IF('3.サラリースケール'!$E15="","",'3.サラリースケール'!$E15)</f>
        <v>27</v>
      </c>
      <c r="M8" s="46">
        <f>IF('3.サラリースケール'!$E16="","",'3.サラリースケール'!$E16)</f>
        <v>28</v>
      </c>
      <c r="N8" s="46">
        <f>IF('3.サラリースケール'!$E17="","",'3.サラリースケール'!$E17)</f>
        <v>29</v>
      </c>
      <c r="O8" s="254" t="str">
        <f>IF('3.サラリースケール'!$E18="","",'3.サラリースケール'!$E18)</f>
        <v/>
      </c>
      <c r="P8" s="257">
        <f>IF('3.サラリースケール'!$E19="","",'3.サラリースケール'!$E19)</f>
        <v>30</v>
      </c>
      <c r="Q8" s="131">
        <f>IF('3.サラリースケール'!$E20="","",'3.サラリースケール'!$E20)</f>
        <v>32</v>
      </c>
      <c r="R8" s="131">
        <f>IF('3.サラリースケール'!$E21="","",'3.サラリースケール'!$E21)</f>
        <v>34</v>
      </c>
      <c r="S8" s="131">
        <f>IF('3.サラリースケール'!$E22="","",'3.サラリースケール'!$E22)</f>
        <v>36</v>
      </c>
      <c r="T8" s="132" t="str">
        <f>IF('3.サラリースケール'!$E23="","",'3.サラリースケール'!$E23)</f>
        <v/>
      </c>
      <c r="U8" s="257">
        <f>IF('3.サラリースケール'!$E24="","",'3.サラリースケール'!$E24)</f>
        <v>38</v>
      </c>
      <c r="V8" s="131">
        <f>IF('3.サラリースケール'!$E25="","",'3.サラリースケール'!$E25)</f>
        <v>40</v>
      </c>
      <c r="W8" s="131">
        <f>IF('3.サラリースケール'!$E26="","",'3.サラリースケール'!$E26)</f>
        <v>42</v>
      </c>
      <c r="X8" s="131">
        <f>IF('3.サラリースケール'!$E27="","",'3.サラリースケール'!$E27)</f>
        <v>44</v>
      </c>
      <c r="Y8" s="132" t="str">
        <f>IF('3.サラリースケール'!$E28="","",'3.サラリースケール'!$E28)</f>
        <v/>
      </c>
      <c r="Z8" s="48">
        <f>IF('3.サラリースケール'!$E29="","",'3.サラリースケール'!$E29)</f>
        <v>46</v>
      </c>
      <c r="AA8" s="46">
        <f>IF('3.サラリースケール'!$E30="","",'3.サラリースケール'!$E30)</f>
        <v>48</v>
      </c>
      <c r="AB8" s="46">
        <f>IF('3.サラリースケール'!$E31="","",'3.サラリースケール'!$E31)</f>
        <v>50</v>
      </c>
      <c r="AC8" s="46" t="str">
        <f>IF('3.サラリースケール'!$E32="","",'3.サラリースケール'!$E32)</f>
        <v/>
      </c>
      <c r="AD8" s="49" t="str">
        <f>IF('3.サラリースケール'!$E33="","",'3.サラリースケール'!$E33)</f>
        <v/>
      </c>
      <c r="AE8" s="48" t="str">
        <f>IF('3.サラリースケール'!$E34="","",'3.サラリースケール'!$E34)</f>
        <v/>
      </c>
      <c r="AF8" s="46" t="str">
        <f>IF('3.サラリースケール'!$E35="","",'3.サラリースケール'!$E35)</f>
        <v/>
      </c>
      <c r="AG8" s="46" t="str">
        <f>IF('3.サラリースケール'!$E36="","",'3.サラリースケール'!$E36)</f>
        <v/>
      </c>
      <c r="AH8" s="46" t="str">
        <f>IF('3.サラリースケール'!$E37="","",'3.サラリースケール'!$E37)</f>
        <v/>
      </c>
      <c r="AI8" s="49" t="str">
        <f>IF('3.サラリースケール'!$E38="","",'3.サラリースケール'!$E38)</f>
        <v/>
      </c>
    </row>
    <row r="9" spans="2:35" ht="20.100000000000001" customHeight="1">
      <c r="B9" s="55" t="s">
        <v>20</v>
      </c>
      <c r="C9" s="131" t="str">
        <f>IF('3.サラリースケール'!$F6="","",'3.サラリースケール'!$F6)</f>
        <v/>
      </c>
      <c r="D9" s="131" t="str">
        <f>IF('3.サラリースケール'!$F7="","",'3.サラリースケール'!$F7)</f>
        <v/>
      </c>
      <c r="E9" s="131" t="str">
        <f>IF('3.サラリースケール'!$F8="","",'3.サラリースケール'!$F8)</f>
        <v/>
      </c>
      <c r="F9" s="131" t="str">
        <f>IF('3.サラリースケール'!$F9="","",'3.サラリースケール'!$F9)</f>
        <v/>
      </c>
      <c r="G9" s="130">
        <f>IF('3.サラリースケール'!$F10="","",'3.サラリースケール'!$F10)</f>
        <v>7000</v>
      </c>
      <c r="H9" s="131" t="str">
        <f>IF('3.サラリースケール'!$F11="","",'3.サラリースケール'!$F11)</f>
        <v/>
      </c>
      <c r="I9" s="131" t="str">
        <f>IF('3.サラリースケール'!$F12="","",'3.サラリースケール'!$F12)</f>
        <v/>
      </c>
      <c r="J9" s="132" t="str">
        <f>IF('3.サラリースケール'!$F13="","",'3.サラリースケール'!$F13)</f>
        <v/>
      </c>
      <c r="K9" s="130">
        <f>IF('3.サラリースケール'!$F14="","",'3.サラリースケール'!$F14)</f>
        <v>7000</v>
      </c>
      <c r="L9" s="131" t="str">
        <f>IF('3.サラリースケール'!$F15="","",'3.サラリースケール'!$F15)</f>
        <v/>
      </c>
      <c r="M9" s="131" t="str">
        <f>IF('3.サラリースケール'!$F16="","",'3.サラリースケール'!$F16)</f>
        <v/>
      </c>
      <c r="N9" s="131" t="str">
        <f>IF('3.サラリースケール'!$F17="","",'3.サラリースケール'!$F17)</f>
        <v/>
      </c>
      <c r="O9" s="255" t="str">
        <f>IF('3.サラリースケール'!$F18="","",'3.サラリースケール'!$F18)</f>
        <v/>
      </c>
      <c r="P9" s="50">
        <f>IF('3.サラリースケール'!$F19="","",'3.サラリースケール'!$F19)</f>
        <v>7000</v>
      </c>
      <c r="Q9" s="47" t="str">
        <f>IF('3.サラリースケール'!$F20="","",'3.サラリースケール'!$F20)</f>
        <v/>
      </c>
      <c r="R9" s="47" t="str">
        <f>IF('3.サラリースケール'!$F21="","",'3.サラリースケール'!$F21)</f>
        <v/>
      </c>
      <c r="S9" s="47" t="str">
        <f>IF('3.サラリースケール'!$F22="","",'3.サラリースケール'!$F22)</f>
        <v/>
      </c>
      <c r="T9" s="51" t="str">
        <f>IF('3.サラリースケール'!$F23="","",'3.サラリースケール'!$F23)</f>
        <v/>
      </c>
      <c r="U9" s="50">
        <f>IF('3.サラリースケール'!$F24="","",'3.サラリースケール'!$F24)</f>
        <v>22000</v>
      </c>
      <c r="V9" s="47" t="str">
        <f>IF('3.サラリースケール'!$F25="","",'3.サラリースケール'!$F25)</f>
        <v/>
      </c>
      <c r="W9" s="47" t="str">
        <f>IF('3.サラリースケール'!$F26="","",'3.サラリースケール'!$F26)</f>
        <v/>
      </c>
      <c r="X9" s="47" t="str">
        <f>IF('3.サラリースケール'!$F27="","",'3.サラリースケール'!$F27)</f>
        <v/>
      </c>
      <c r="Y9" s="51" t="str">
        <f>IF('3.サラリースケール'!$F28="","",'3.サラリースケール'!$F28)</f>
        <v/>
      </c>
      <c r="Z9" s="130">
        <f>IF('3.サラリースケール'!$F29="","",'3.サラリースケール'!$F29)</f>
        <v>28000</v>
      </c>
      <c r="AA9" s="131" t="str">
        <f>IF('3.サラリースケール'!$F30="","",'3.サラリースケール'!$F30)</f>
        <v/>
      </c>
      <c r="AB9" s="131" t="str">
        <f>IF('3.サラリースケール'!$F31="","",'3.サラリースケール'!$F31)</f>
        <v/>
      </c>
      <c r="AC9" s="131" t="str">
        <f>IF('3.サラリースケール'!$F32="","",'3.サラリースケール'!$F32)</f>
        <v/>
      </c>
      <c r="AD9" s="132" t="str">
        <f>IF('3.サラリースケール'!$F33="","",'3.サラリースケール'!$F33)</f>
        <v/>
      </c>
      <c r="AE9" s="130" t="str">
        <f>IF('3.サラリースケール'!$F34="","",'3.サラリースケール'!$F34)</f>
        <v/>
      </c>
      <c r="AF9" s="47" t="str">
        <f>IF('3.サラリースケール'!$F35="","",'3.サラリースケール'!$F35)</f>
        <v/>
      </c>
      <c r="AG9" s="47" t="str">
        <f>IF('3.サラリースケール'!$F36="","",'3.サラリースケール'!$F36)</f>
        <v/>
      </c>
      <c r="AH9" s="131" t="str">
        <f>IF('3.サラリースケール'!$F37="","",'3.サラリースケール'!$F37)</f>
        <v/>
      </c>
      <c r="AI9" s="51" t="str">
        <f>IF('3.サラリースケール'!$F38="","",'3.サラリースケール'!$F38)</f>
        <v/>
      </c>
    </row>
    <row r="10" spans="2:35" ht="20.100000000000001" customHeight="1">
      <c r="B10" s="55" t="s">
        <v>60</v>
      </c>
      <c r="C10" s="131" t="str">
        <f>IF('3.サラリースケール'!$G6="","",'3.サラリースケール'!$G6)</f>
        <v/>
      </c>
      <c r="D10" s="131">
        <f>IF('3.サラリースケール'!$G7="","",'3.サラリースケール'!$G7)</f>
        <v>4600</v>
      </c>
      <c r="E10" s="131">
        <f>IF('3.サラリースケール'!$G8="","",'3.サラリースケール'!$G8)</f>
        <v>4600</v>
      </c>
      <c r="F10" s="131">
        <f>IF('3.サラリースケール'!$G9="","",'3.サラリースケール'!$G9)</f>
        <v>4600</v>
      </c>
      <c r="G10" s="130" t="str">
        <f>IF('3.サラリースケール'!$G10="","",'3.サラリースケール'!$G10)</f>
        <v/>
      </c>
      <c r="H10" s="131">
        <f>IF('3.サラリースケール'!$G11="","",'3.サラリースケール'!$G11)</f>
        <v>3500</v>
      </c>
      <c r="I10" s="131">
        <f>IF('3.サラリースケール'!$G12="","",'3.サラリースケール'!$G12)</f>
        <v>3500</v>
      </c>
      <c r="J10" s="132">
        <f>IF('3.サラリースケール'!$G13="","",'3.サラリースケール'!$G13)</f>
        <v>3500</v>
      </c>
      <c r="K10" s="130" t="str">
        <f>IF('3.サラリースケール'!$G14="","",'3.サラリースケール'!$G14)</f>
        <v/>
      </c>
      <c r="L10" s="131">
        <f>IF('3.サラリースケール'!$G15="","",'3.サラリースケール'!$G15)</f>
        <v>3600</v>
      </c>
      <c r="M10" s="131">
        <f>IF('3.サラリースケール'!$G16="","",'3.サラリースケール'!$G16)</f>
        <v>3600</v>
      </c>
      <c r="N10" s="131">
        <f>IF('3.サラリースケール'!$G17="","",'3.サラリースケール'!$G17)</f>
        <v>3600</v>
      </c>
      <c r="O10" s="255" t="str">
        <f>IF('3.サラリースケール'!$G18="","",'3.サラリースケール'!$G18)</f>
        <v/>
      </c>
      <c r="P10" s="130" t="str">
        <f>IF('3.サラリースケール'!$G19="","",'3.サラリースケール'!$G19)</f>
        <v/>
      </c>
      <c r="Q10" s="131">
        <f>IF('3.サラリースケール'!$G20="","",'3.サラリースケール'!$G20)</f>
        <v>4800</v>
      </c>
      <c r="R10" s="131">
        <f>IF('3.サラリースケール'!$G21="","",'3.サラリースケール'!$G21)</f>
        <v>4800</v>
      </c>
      <c r="S10" s="131">
        <f>IF('3.サラリースケール'!$G22="","",'3.サラリースケール'!$G22)</f>
        <v>4800</v>
      </c>
      <c r="T10" s="132" t="str">
        <f>IF('3.サラリースケール'!$G23="","",'3.サラリースケール'!$G23)</f>
        <v/>
      </c>
      <c r="U10" s="130" t="str">
        <f>IF('3.サラリースケール'!$G24="","",'3.サラリースケール'!$G24)</f>
        <v/>
      </c>
      <c r="V10" s="131">
        <f>IF('3.サラリースケール'!$G25="","",'3.サラリースケール'!$G25)</f>
        <v>5500</v>
      </c>
      <c r="W10" s="131">
        <f>IF('3.サラリースケール'!$G26="","",'3.サラリースケール'!$G26)</f>
        <v>4800</v>
      </c>
      <c r="X10" s="131">
        <f>IF('3.サラリースケール'!$G27="","",'3.サラリースケール'!$G27)</f>
        <v>4800</v>
      </c>
      <c r="Y10" s="132" t="str">
        <f>IF('3.サラリースケール'!$G28="","",'3.サラリースケール'!$G28)</f>
        <v/>
      </c>
      <c r="Z10" s="130" t="str">
        <f>IF('3.サラリースケール'!$G29="","",'3.サラリースケール'!$G29)</f>
        <v/>
      </c>
      <c r="AA10" s="131">
        <f>IF('3.サラリースケール'!$G30="","",'3.サラリースケール'!$G30)</f>
        <v>5800</v>
      </c>
      <c r="AB10" s="131">
        <f>IF('3.サラリースケール'!$G31="","",'3.サラリースケール'!$G31)</f>
        <v>5800</v>
      </c>
      <c r="AC10" s="131" t="str">
        <f>IF('3.サラリースケール'!$G32="","",'3.サラリースケール'!$G32)</f>
        <v/>
      </c>
      <c r="AD10" s="132" t="str">
        <f>IF('3.サラリースケール'!$G33="","",'3.サラリースケール'!$G33)</f>
        <v/>
      </c>
      <c r="AE10" s="130" t="str">
        <f>IF('3.サラリースケール'!$G34="","",'3.サラリースケール'!$G34)</f>
        <v/>
      </c>
      <c r="AF10" s="47" t="str">
        <f>IF('3.サラリースケール'!$G35="","",'3.サラリースケール'!$G35)</f>
        <v/>
      </c>
      <c r="AG10" s="47" t="str">
        <f>IF('3.サラリースケール'!$G36="","",'3.サラリースケール'!$G36)</f>
        <v/>
      </c>
      <c r="AH10" s="131" t="str">
        <f>IF('3.サラリースケール'!$G37="","",'3.サラリースケール'!$G37)</f>
        <v/>
      </c>
      <c r="AI10" s="51" t="str">
        <f>IF('3.サラリースケール'!$G38="","",'3.サラリースケール'!$G38)</f>
        <v/>
      </c>
    </row>
    <row r="11" spans="2:35" ht="20.100000000000001" customHeight="1">
      <c r="B11" s="55" t="s">
        <v>62</v>
      </c>
      <c r="C11" s="131">
        <f>IF('3.サラリースケール'!$H6="","",'3.サラリースケール'!$H6)</f>
        <v>188400</v>
      </c>
      <c r="D11" s="131">
        <f>IF('3.サラリースケール'!$H7="","",'3.サラリースケール'!$H7)</f>
        <v>199300</v>
      </c>
      <c r="E11" s="131">
        <f>IF('3.サラリースケール'!$H8="","",'3.サラリースケール'!$H8)</f>
        <v>210200</v>
      </c>
      <c r="F11" s="131">
        <f>IF('3.サラリースケール'!$H9="","",'3.サラリースケール'!$H9)</f>
        <v>221100</v>
      </c>
      <c r="G11" s="50">
        <f>IF('3.サラリースケール'!$H10="","",'3.サラリースケール'!$H10)</f>
        <v>234100</v>
      </c>
      <c r="H11" s="47">
        <f>IF('3.サラリースケール'!$H11="","",'3.サラリースケール'!$H11)</f>
        <v>242000</v>
      </c>
      <c r="I11" s="47">
        <f>IF('3.サラリースケール'!$H12="","",'3.サラリースケール'!$H12)</f>
        <v>249900</v>
      </c>
      <c r="J11" s="51">
        <f>IF('3.サラリースケール'!$H13="","",'3.サラリースケール'!$H13)</f>
        <v>257800</v>
      </c>
      <c r="K11" s="50">
        <f>IF('3.サラリースケール'!$H14="","",'3.サラリースケール'!$H14)</f>
        <v>269000</v>
      </c>
      <c r="L11" s="47">
        <f>IF('3.サラリースケール'!$H15="","",'3.サラリースケール'!$H15)</f>
        <v>277100</v>
      </c>
      <c r="M11" s="47">
        <f>IF('3.サラリースケール'!$H16="","",'3.サラリースケール'!$H16)</f>
        <v>285200</v>
      </c>
      <c r="N11" s="47">
        <f>IF('3.サラリースケール'!$H17="","",'3.サラリースケール'!$H17)</f>
        <v>293300</v>
      </c>
      <c r="O11" s="256" t="str">
        <f>IF('3.サラリースケール'!$H18="","",'3.サラリースケール'!$H18)</f>
        <v/>
      </c>
      <c r="P11" s="130">
        <f>IF('3.サラリースケール'!$H19="","",'3.サラリースケール'!$H19)</f>
        <v>305000</v>
      </c>
      <c r="Q11" s="131">
        <f>IF('3.サラリースケール'!$H20="","",'3.サラリースケール'!$H20)</f>
        <v>321200</v>
      </c>
      <c r="R11" s="131">
        <f>IF('3.サラリースケール'!$H21="","",'3.サラリースケール'!$H21)</f>
        <v>337400</v>
      </c>
      <c r="S11" s="131">
        <f>IF('3.サラリースケール'!$H22="","",'3.サラリースケール'!$H22)</f>
        <v>353600</v>
      </c>
      <c r="T11" s="132" t="str">
        <f>IF('3.サラリースケール'!$H23="","",'3.サラリースケール'!$H23)</f>
        <v/>
      </c>
      <c r="U11" s="130">
        <f>IF('3.サラリースケール'!$H24="","",'3.サラリースケール'!$H24)</f>
        <v>407000</v>
      </c>
      <c r="V11" s="131">
        <f>IF('3.サラリースケール'!$H25="","",'3.サラリースケール'!$H25)</f>
        <v>424100</v>
      </c>
      <c r="W11" s="131">
        <f>IF('3.サラリースケール'!$H26="","",'3.サラリースケール'!$H26)</f>
        <v>440500</v>
      </c>
      <c r="X11" s="131">
        <f>IF('3.サラリースケール'!$H27="","",'3.サラリースケール'!$H27)</f>
        <v>456900</v>
      </c>
      <c r="Y11" s="132" t="str">
        <f>IF('3.サラリースケール'!$H28="","",'3.サラリースケール'!$H28)</f>
        <v/>
      </c>
      <c r="Z11" s="50">
        <f>IF('3.サラリースケール'!$H29="","",'3.サラリースケール'!$H29)</f>
        <v>520000</v>
      </c>
      <c r="AA11" s="47">
        <f>IF('3.サラリースケール'!$H30="","",'3.サラリースケール'!$H30)</f>
        <v>538000</v>
      </c>
      <c r="AB11" s="47">
        <f>IF('3.サラリースケール'!$H31="","",'3.サラリースケール'!$H31)</f>
        <v>556000</v>
      </c>
      <c r="AC11" s="47" t="str">
        <f>IF('3.サラリースケール'!$H32="","",'3.サラリースケール'!$H32)</f>
        <v/>
      </c>
      <c r="AD11" s="51" t="str">
        <f>IF('3.サラリースケール'!$H33="","",'3.サラリースケール'!$H33)</f>
        <v/>
      </c>
      <c r="AE11" s="50" t="str">
        <f>IF('3.サラリースケール'!$H34="","",'3.サラリースケール'!$H34)</f>
        <v/>
      </c>
      <c r="AF11" s="47" t="str">
        <f>IF('3.サラリースケール'!$H35="","",'3.サラリースケール'!$H35)</f>
        <v/>
      </c>
      <c r="AG11" s="47" t="str">
        <f>IF('3.サラリースケール'!$H36="","",'3.サラリースケール'!$H36)</f>
        <v/>
      </c>
      <c r="AH11" s="47" t="str">
        <f>IF('3.サラリースケール'!$H37="","",'3.サラリースケール'!$H37)</f>
        <v/>
      </c>
      <c r="AI11" s="133" t="str">
        <f>IF('3.サラリースケール'!$H38="","",'3.サラリースケール'!$H38)</f>
        <v/>
      </c>
    </row>
    <row r="12" spans="2:35" ht="20.100000000000001" customHeight="1">
      <c r="B12" s="55" t="s">
        <v>61</v>
      </c>
      <c r="C12" s="131">
        <f>IF('3.サラリースケール'!$I6="","",'3.サラリースケール'!$I6)</f>
        <v>6300</v>
      </c>
      <c r="D12" s="131">
        <f>IF('3.サラリースケール'!$I7="","",'3.サラリースケール'!$I7)</f>
        <v>6300</v>
      </c>
      <c r="E12" s="131">
        <f>IF('3.サラリースケール'!$I8="","",'3.サラリースケール'!$I8)</f>
        <v>6300</v>
      </c>
      <c r="F12" s="131">
        <f>IF('3.サラリースケール'!$I9="","",'3.サラリースケール'!$I9)</f>
        <v>6300</v>
      </c>
      <c r="G12" s="130">
        <f>IF('3.サラリースケール'!$I10="","",'3.サラリースケール'!$I10)</f>
        <v>4400</v>
      </c>
      <c r="H12" s="131">
        <f>IF('3.サラリースケール'!$I11="","",'3.サラリースケール'!$I11)</f>
        <v>4400</v>
      </c>
      <c r="I12" s="131">
        <f>IF('3.サラリースケール'!$I12="","",'3.サラリースケール'!$I12)</f>
        <v>4400</v>
      </c>
      <c r="J12" s="132">
        <f>IF('3.サラリースケール'!$I13="","",'3.サラリースケール'!$I13)</f>
        <v>4400</v>
      </c>
      <c r="K12" s="130">
        <f>IF('3.サラリースケール'!$I14="","",'3.サラリースケール'!$I14)</f>
        <v>4500</v>
      </c>
      <c r="L12" s="131">
        <f>IF('3.サラリースケール'!$I15="","",'3.サラリースケール'!$I15)</f>
        <v>4500</v>
      </c>
      <c r="M12" s="131">
        <f>IF('3.サラリースケール'!$I16="","",'3.サラリースケール'!$I16)</f>
        <v>4500</v>
      </c>
      <c r="N12" s="131">
        <f>IF('3.サラリースケール'!$I17="","",'3.サラリースケール'!$I17)</f>
        <v>4500</v>
      </c>
      <c r="O12" s="255" t="str">
        <f>IF('3.サラリースケール'!$I18="","",'3.サラリースケール'!$I18)</f>
        <v/>
      </c>
      <c r="P12" s="130">
        <f>IF('3.サラリースケール'!$I19="","",'3.サラリースケール'!$I19)</f>
        <v>5700</v>
      </c>
      <c r="Q12" s="131">
        <f>IF('3.サラリースケール'!$I20="","",'3.サラリースケール'!$I20)</f>
        <v>5700</v>
      </c>
      <c r="R12" s="131">
        <f>IF('3.サラリースケール'!$I21="","",'3.サラリースケール'!$I21)</f>
        <v>5700</v>
      </c>
      <c r="S12" s="131">
        <f>IF('3.サラリースケール'!$I22="","",'3.サラリースケール'!$I22)</f>
        <v>5700</v>
      </c>
      <c r="T12" s="132" t="str">
        <f>IF('3.サラリースケール'!$I23="","",'3.サラリースケール'!$I23)</f>
        <v/>
      </c>
      <c r="U12" s="130">
        <f>IF('3.サラリースケール'!$I24="","",'3.サラリースケール'!$I24)</f>
        <v>5800</v>
      </c>
      <c r="V12" s="131">
        <f>IF('3.サラリースケール'!$I25="","",'3.サラリースケール'!$I25)</f>
        <v>5800</v>
      </c>
      <c r="W12" s="131">
        <f>IF('3.サラリースケール'!$I26="","",'3.サラリースケール'!$I26)</f>
        <v>5800</v>
      </c>
      <c r="X12" s="131">
        <f>IF('3.サラリースケール'!$I27="","",'3.サラリースケール'!$I27)</f>
        <v>5800</v>
      </c>
      <c r="Y12" s="132" t="str">
        <f>IF('3.サラリースケール'!$I28="","",'3.サラリースケール'!$I28)</f>
        <v/>
      </c>
      <c r="Z12" s="130">
        <f>IF('3.サラリースケール'!$I29="","",'3.サラリースケール'!$I29)</f>
        <v>6100</v>
      </c>
      <c r="AA12" s="131">
        <f>IF('3.サラリースケール'!$I30="","",'3.サラリースケール'!$I30)</f>
        <v>6100</v>
      </c>
      <c r="AB12" s="131">
        <f>IF('3.サラリースケール'!$I31="","",'3.サラリースケール'!$I31)</f>
        <v>6100</v>
      </c>
      <c r="AC12" s="131" t="str">
        <f>IF('3.サラリースケール'!$I32="","",'3.サラリースケール'!$I32)</f>
        <v/>
      </c>
      <c r="AD12" s="132" t="str">
        <f>IF('3.サラリースケール'!$I33="","",'3.サラリースケール'!$I33)</f>
        <v/>
      </c>
      <c r="AE12" s="130" t="str">
        <f>IF('3.サラリースケール'!$I34="","",'3.サラリースケール'!$I34)</f>
        <v/>
      </c>
      <c r="AF12" s="131" t="str">
        <f>IF('3.サラリースケール'!$I35="","",'3.サラリースケール'!$I35)</f>
        <v/>
      </c>
      <c r="AG12" s="131" t="str">
        <f>IF('3.サラリースケール'!$I36="","",'3.サラリースケール'!$I36)</f>
        <v/>
      </c>
      <c r="AH12" s="131" t="str">
        <f>IF('3.サラリースケール'!$I37="","",'3.サラリースケール'!$I37)</f>
        <v/>
      </c>
      <c r="AI12" s="132" t="str">
        <f>IF('3.サラリースケール'!$I38="","",'3.サラリースケール'!$I38)</f>
        <v/>
      </c>
    </row>
    <row r="13" spans="2:35" ht="20.100000000000001" customHeight="1">
      <c r="B13" s="296" t="s">
        <v>86</v>
      </c>
      <c r="C13" s="131">
        <f>IF('3.サラリースケール'!$J6="","",'3.サラリースケール'!$J6)</f>
        <v>15</v>
      </c>
      <c r="D13" s="131">
        <f>IF('3.サラリースケール'!$J7="","",'3.サラリースケール'!$J7)</f>
        <v>15</v>
      </c>
      <c r="E13" s="131">
        <f>IF('3.サラリースケール'!$J8="","",'3.サラリースケール'!$J8)</f>
        <v>15</v>
      </c>
      <c r="F13" s="131">
        <f>IF('3.サラリースケール'!$J9="","",'3.サラリースケール'!$J9)</f>
        <v>15</v>
      </c>
      <c r="G13" s="130">
        <f>IF('3.サラリースケール'!$J10="","",'3.サラリースケール'!$J10)</f>
        <v>20</v>
      </c>
      <c r="H13" s="131">
        <f>IF('3.サラリースケール'!$J11="","",'3.サラリースケール'!$J11)</f>
        <v>20</v>
      </c>
      <c r="I13" s="131">
        <f>IF('3.サラリースケール'!$J12="","",'3.サラリースケール'!$J12)</f>
        <v>20</v>
      </c>
      <c r="J13" s="132">
        <f>IF('3.サラリースケール'!$J13="","",'3.サラリースケール'!$J13)</f>
        <v>20</v>
      </c>
      <c r="K13" s="130">
        <f>IF('3.サラリースケール'!$J14="","",'3.サラリースケール'!$J14)</f>
        <v>20</v>
      </c>
      <c r="L13" s="131">
        <f>IF('3.サラリースケール'!$J15="","",'3.サラリースケール'!$J15)</f>
        <v>20</v>
      </c>
      <c r="M13" s="131">
        <f>IF('3.サラリースケール'!$J16="","",'3.サラリースケール'!$J16)</f>
        <v>20</v>
      </c>
      <c r="N13" s="131">
        <f>IF('3.サラリースケール'!$J17="","",'3.サラリースケール'!$J17)</f>
        <v>20</v>
      </c>
      <c r="O13" s="255" t="str">
        <f>IF('3.サラリースケール'!$J18="","",'3.サラリースケール'!$J18)</f>
        <v/>
      </c>
      <c r="P13" s="130">
        <f>IF('3.サラリースケール'!$J19="","",'3.サラリースケール'!$J19)</f>
        <v>20</v>
      </c>
      <c r="Q13" s="131">
        <f>IF('3.サラリースケール'!$J20="","",'3.サラリースケール'!$J20)</f>
        <v>20</v>
      </c>
      <c r="R13" s="131">
        <f>IF('3.サラリースケール'!$J21="","",'3.サラリースケール'!$J21)</f>
        <v>20</v>
      </c>
      <c r="S13" s="131">
        <f>IF('3.サラリースケール'!$J22="","",'3.サラリースケール'!$J22)</f>
        <v>20</v>
      </c>
      <c r="T13" s="132" t="str">
        <f>IF('3.サラリースケール'!$J23="","",'3.サラリースケール'!$J23)</f>
        <v/>
      </c>
      <c r="U13" s="130">
        <f>IF('3.サラリースケール'!$J24="","",'3.サラリースケール'!$J24)</f>
        <v>15</v>
      </c>
      <c r="V13" s="131">
        <f>IF('3.サラリースケール'!$J25="","",'3.サラリースケール'!$J25)</f>
        <v>15</v>
      </c>
      <c r="W13" s="131">
        <f>IF('3.サラリースケール'!$J26="","",'3.サラリースケール'!$J26)</f>
        <v>15</v>
      </c>
      <c r="X13" s="131">
        <f>IF('3.サラリースケール'!$J27="","",'3.サラリースケール'!$J27)</f>
        <v>15</v>
      </c>
      <c r="Y13" s="132" t="str">
        <f>IF('3.サラリースケール'!$J28="","",'3.サラリースケール'!$J28)</f>
        <v/>
      </c>
      <c r="Z13" s="130">
        <f>IF('3.サラリースケール'!$J29="","",'3.サラリースケール'!$J29)</f>
        <v>15</v>
      </c>
      <c r="AA13" s="131">
        <f>IF('3.サラリースケール'!$J30="","",'3.サラリースケール'!$J30)</f>
        <v>15</v>
      </c>
      <c r="AB13" s="131">
        <f>IF('3.サラリースケール'!$J31="","",'3.サラリースケール'!$J31)</f>
        <v>15</v>
      </c>
      <c r="AC13" s="131" t="str">
        <f>IF('3.サラリースケール'!$J32="","",'3.サラリースケール'!$J32)</f>
        <v/>
      </c>
      <c r="AD13" s="132" t="str">
        <f>IF('3.サラリースケール'!$J33="","",'3.サラリースケール'!$J33)</f>
        <v/>
      </c>
      <c r="AE13" s="130" t="str">
        <f>IF('3.サラリースケール'!$J34="","",'3.サラリースケール'!$J34)</f>
        <v/>
      </c>
      <c r="AF13" s="131" t="str">
        <f>IF('3.サラリースケール'!$J35="","",'3.サラリースケール'!$J35)</f>
        <v/>
      </c>
      <c r="AG13" s="131" t="str">
        <f>IF('3.サラリースケール'!$J36="","",'3.サラリースケール'!$J36)</f>
        <v/>
      </c>
      <c r="AH13" s="131" t="str">
        <f>IF('3.サラリースケール'!$J37="","",'3.サラリースケール'!$J37)</f>
        <v/>
      </c>
      <c r="AI13" s="132" t="str">
        <f>IF('3.サラリースケール'!$J38="","",'3.サラリースケール'!$J38)</f>
        <v/>
      </c>
    </row>
    <row r="14" spans="2:35" ht="24.9" customHeight="1">
      <c r="B14" s="55" t="s">
        <v>48</v>
      </c>
      <c r="C14" s="131">
        <f>IF('3.サラリースケール'!$N6="","",'3.サラリースケール'!$N6)</f>
        <v>3150</v>
      </c>
      <c r="D14" s="131">
        <f>IF('3.サラリースケール'!$N7="","",'3.サラリースケール'!$N7)</f>
        <v>3150</v>
      </c>
      <c r="E14" s="131">
        <f>IF('3.サラリースケール'!$N8="","",'3.サラリースケール'!$N8)</f>
        <v>3150</v>
      </c>
      <c r="F14" s="131">
        <f>IF('3.サラリースケール'!$N9="","",'3.サラリースケール'!$N9)</f>
        <v>3150</v>
      </c>
      <c r="G14" s="130">
        <f>IF('3.サラリースケール'!$N10="","",'3.サラリースケール'!$N10)</f>
        <v>2200</v>
      </c>
      <c r="H14" s="131">
        <f>IF('3.サラリースケール'!$N11="","",'3.サラリースケール'!$N11)</f>
        <v>2200</v>
      </c>
      <c r="I14" s="131">
        <f>IF('3.サラリースケール'!$N12="","",'3.サラリースケール'!$N12)</f>
        <v>2200</v>
      </c>
      <c r="J14" s="132">
        <f>IF('3.サラリースケール'!$N13="","",'3.サラリースケール'!$N13)</f>
        <v>2200</v>
      </c>
      <c r="K14" s="130">
        <f>IF('3.サラリースケール'!$N14="","",'3.サラリースケール'!$N14)</f>
        <v>2250</v>
      </c>
      <c r="L14" s="131">
        <f>IF('3.サラリースケール'!$N15="","",'3.サラリースケール'!$N15)</f>
        <v>2250</v>
      </c>
      <c r="M14" s="131">
        <f>IF('3.サラリースケール'!$N16="","",'3.サラリースケール'!$N16)</f>
        <v>2250</v>
      </c>
      <c r="N14" s="131">
        <f>IF('3.サラリースケール'!$N17="","",'3.サラリースケール'!$N17)</f>
        <v>2250</v>
      </c>
      <c r="O14" s="255" t="str">
        <f>IF('3.サラリースケール'!$N18="","",'3.サラリースケール'!$N18)</f>
        <v/>
      </c>
      <c r="P14" s="258">
        <f>IF('3.サラリースケール'!$N19="","",'3.サラリースケール'!$N19)</f>
        <v>2850</v>
      </c>
      <c r="Q14" s="245">
        <f>IF('3.サラリースケール'!$N20="","",'3.サラリースケール'!$N20)</f>
        <v>2850</v>
      </c>
      <c r="R14" s="245">
        <f>IF('3.サラリースケール'!$N21="","",'3.サラリースケール'!$N21)</f>
        <v>2850</v>
      </c>
      <c r="S14" s="245">
        <f>IF('3.サラリースケール'!$N22="","",'3.サラリースケール'!$N22)</f>
        <v>2850</v>
      </c>
      <c r="T14" s="259" t="str">
        <f>IF('3.サラリースケール'!$N23="","",'3.サラリースケール'!$N23)</f>
        <v/>
      </c>
      <c r="U14" s="258">
        <f>IF('3.サラリースケール'!$N24="","",'3.サラリースケール'!$N24)</f>
        <v>2900</v>
      </c>
      <c r="V14" s="245">
        <f>IF('3.サラリースケール'!$N25="","",'3.サラリースケール'!$N25)</f>
        <v>2900</v>
      </c>
      <c r="W14" s="245">
        <f>IF('3.サラリースケール'!$N26="","",'3.サラリースケール'!$N26)</f>
        <v>2900</v>
      </c>
      <c r="X14" s="245">
        <f>IF('3.サラリースケール'!$N27="","",'3.サラリースケール'!$N27)</f>
        <v>2900</v>
      </c>
      <c r="Y14" s="259" t="str">
        <f>IF('3.サラリースケール'!$N28="","",'3.サラリースケール'!$N28)</f>
        <v/>
      </c>
      <c r="Z14" s="130">
        <f>IF('3.サラリースケール'!$N29="","",'3.サラリースケール'!$N29)</f>
        <v>3050</v>
      </c>
      <c r="AA14" s="131">
        <f>IF('3.サラリースケール'!$N30="","",'3.サラリースケール'!$N30)</f>
        <v>3050</v>
      </c>
      <c r="AB14" s="131">
        <f>IF('3.サラリースケール'!$N31="","",'3.サラリースケール'!$N31)</f>
        <v>3050</v>
      </c>
      <c r="AC14" s="131" t="str">
        <f>IF('3.サラリースケール'!$N32="","",'3.サラリースケール'!$N32)</f>
        <v/>
      </c>
      <c r="AD14" s="132" t="str">
        <f>IF('3.サラリースケール'!$N33="","",'3.サラリースケール'!$N33)</f>
        <v/>
      </c>
      <c r="AE14" s="130" t="str">
        <f>IF('3.サラリースケール'!$N34="","",'3.サラリースケール'!$N34)</f>
        <v/>
      </c>
      <c r="AF14" s="131" t="str">
        <f>IF('3.サラリースケール'!$N35="","",'3.サラリースケール'!$N35)</f>
        <v/>
      </c>
      <c r="AG14" s="131" t="str">
        <f>IF('3.サラリースケール'!$N36="","",'3.サラリースケール'!$N36)</f>
        <v/>
      </c>
      <c r="AH14" s="131" t="str">
        <f>IF('3.サラリースケール'!$N37="","",'3.サラリースケール'!$N37)</f>
        <v/>
      </c>
      <c r="AI14" s="132" t="str">
        <f>IF('3.サラリースケール'!$N38="","",'3.サラリースケール'!$N38)</f>
        <v/>
      </c>
    </row>
    <row r="15" spans="2:35" ht="20.100000000000001" customHeight="1" thickBot="1">
      <c r="B15" s="297" t="s">
        <v>85</v>
      </c>
      <c r="C15" s="131">
        <f>IF('3.サラリースケール'!$M6="","",'3.サラリースケール'!$M6)</f>
        <v>12</v>
      </c>
      <c r="D15" s="131">
        <f>IF('3.サラリースケール'!$M7="","",'3.サラリースケール'!$M7)</f>
        <v>11</v>
      </c>
      <c r="E15" s="131">
        <f>IF('3.サラリースケール'!$M8="","",'3.サラリースケール'!$M8)</f>
        <v>10</v>
      </c>
      <c r="F15" s="131">
        <f>IF('3.サラリースケール'!$M9="","",'3.サラリースケール'!$M9)</f>
        <v>9</v>
      </c>
      <c r="G15" s="130">
        <f>IF('3.サラリースケール'!$M10="","",'3.サラリースケール'!$M10)</f>
        <v>8</v>
      </c>
      <c r="H15" s="131">
        <f>IF('3.サラリースケール'!$M11="","",'3.サラリースケール'!$M11)</f>
        <v>7</v>
      </c>
      <c r="I15" s="131">
        <f>IF('3.サラリースケール'!$M12="","",'3.サラリースケール'!$M12)</f>
        <v>6</v>
      </c>
      <c r="J15" s="132">
        <f>IF('3.サラリースケール'!$M13="","",'3.サラリースケール'!$M13)</f>
        <v>5</v>
      </c>
      <c r="K15" s="130">
        <f>IF('3.サラリースケール'!$M14="","",'3.サラリースケール'!$M14)</f>
        <v>9</v>
      </c>
      <c r="L15" s="131">
        <f>IF('3.サラリースケール'!$M15="","",'3.サラリースケール'!$M15)</f>
        <v>8</v>
      </c>
      <c r="M15" s="131">
        <f>IF('3.サラリースケール'!$M16="","",'3.サラリースケール'!$M16)</f>
        <v>7</v>
      </c>
      <c r="N15" s="131">
        <f>IF('3.サラリースケール'!$M17="","",'3.サラリースケール'!$M17)</f>
        <v>6</v>
      </c>
      <c r="O15" s="255" t="str">
        <f>IF('3.サラリースケール'!$M18="","",'3.サラリースケール'!$M18)</f>
        <v/>
      </c>
      <c r="P15" s="260">
        <f>IF('3.サラリースケール'!$M19="","",'3.サラリースケール'!$M19)</f>
        <v>5</v>
      </c>
      <c r="Q15" s="261">
        <f>IF('3.サラリースケール'!$M20="","",'3.サラリースケール'!$M20)</f>
        <v>3</v>
      </c>
      <c r="R15" s="261">
        <f>IF('3.サラリースケール'!$M21="","",'3.サラリースケール'!$M21)</f>
        <v>1</v>
      </c>
      <c r="S15" s="261">
        <f>IF('3.サラリースケール'!$M22="","",'3.サラリースケール'!$M22)</f>
        <v>0</v>
      </c>
      <c r="T15" s="262" t="str">
        <f>IF('3.サラリースケール'!$M23="","",'3.サラリースケール'!$M23)</f>
        <v/>
      </c>
      <c r="U15" s="260">
        <f>IF('3.サラリースケール'!$M24="","",'3.サラリースケール'!$M24)</f>
        <v>2</v>
      </c>
      <c r="V15" s="261">
        <f>IF('3.サラリースケール'!$M25="","",'3.サラリースケール'!$M25)</f>
        <v>0</v>
      </c>
      <c r="W15" s="261">
        <f>IF('3.サラリースケール'!$M26="","",'3.サラリースケール'!$M26)</f>
        <v>0</v>
      </c>
      <c r="X15" s="261">
        <f>IF('3.サラリースケール'!$M27="","",'3.サラリースケール'!$M27)</f>
        <v>0</v>
      </c>
      <c r="Y15" s="262" t="str">
        <f>IF('3.サラリースケール'!$M28="","",'3.サラリースケール'!$M28)</f>
        <v/>
      </c>
      <c r="Z15" s="130">
        <f>IF('3.サラリースケール'!$M29="","",'3.サラリースケール'!$M29)</f>
        <v>0</v>
      </c>
      <c r="AA15" s="131">
        <f>IF('3.サラリースケール'!$M30="","",'3.サラリースケール'!$M30)</f>
        <v>0</v>
      </c>
      <c r="AB15" s="131">
        <f>IF('3.サラリースケール'!$M31="","",'3.サラリースケール'!$M31)</f>
        <v>0</v>
      </c>
      <c r="AC15" s="131" t="str">
        <f>IF('3.サラリースケール'!$M32="","",'3.サラリースケール'!$M32)</f>
        <v/>
      </c>
      <c r="AD15" s="132" t="str">
        <f>IF('3.サラリースケール'!$M33="","",'3.サラリースケール'!$M33)</f>
        <v/>
      </c>
      <c r="AE15" s="345" t="str">
        <f>IF('3.サラリースケール'!$M34="","",'3.サラリースケール'!$M34)</f>
        <v/>
      </c>
      <c r="AF15" s="346" t="str">
        <f>IF('3.サラリースケール'!$M35="","",'3.サラリースケール'!$M35)</f>
        <v/>
      </c>
      <c r="AG15" s="346" t="str">
        <f>IF('3.サラリースケール'!$M36="","",'3.サラリースケール'!$M36)</f>
        <v/>
      </c>
      <c r="AH15" s="346" t="str">
        <f>IF('3.サラリースケール'!$M37="","",'3.サラリースケール'!$M37)</f>
        <v/>
      </c>
      <c r="AI15" s="347" t="str">
        <f>IF('3.サラリースケール'!$M38="","",'3.サラリースケール'!$M38)</f>
        <v/>
      </c>
    </row>
    <row r="16" spans="2:35" ht="20.100000000000001" customHeight="1">
      <c r="B16" s="134">
        <v>1</v>
      </c>
      <c r="C16" s="135">
        <f>IF(C$11="","",IF($B16=1,C$11,IF($B16&lt;=C$13+1,C15+C$12,IF($B16&lt;=C$13+C$15+1,C15+C$14,""))))</f>
        <v>188400</v>
      </c>
      <c r="D16" s="135">
        <f t="shared" ref="D16:D57" si="0">IF(D$11="","",IF($B16=1,D$11,IF($B16&lt;=D$13+1,D15+D$12,IF($B16&lt;=D$13+D$15+1,D15+D$14,""))))</f>
        <v>199300</v>
      </c>
      <c r="E16" s="135">
        <f t="shared" ref="E16:E57" si="1">IF(E$11="","",IF($B16=1,E$11,IF($B16&lt;=E$13+1,E15+E$12,IF($B16&lt;=E$13+E$15+1,E15+E$14,""))))</f>
        <v>210200</v>
      </c>
      <c r="F16" s="135">
        <f t="shared" ref="F16:F57" si="2">IF(F$11="","",IF($B16=1,F$11,IF($B16&lt;=F$13+1,F15+F$12,IF($B16&lt;=F$13+F$15+1,F15+F$14,""))))</f>
        <v>221100</v>
      </c>
      <c r="G16" s="135">
        <f t="shared" ref="G16:G57" si="3">IF(G$11="","",IF($B16=1,G$11,IF($B16&lt;=G$13+1,G15+G$12,IF($B16&lt;=G$13+G$15+1,G15+G$14,""))))</f>
        <v>234100</v>
      </c>
      <c r="H16" s="135">
        <f t="shared" ref="H16:H57" si="4">IF(H$11="","",IF($B16=1,H$11,IF($B16&lt;=H$13+1,H15+H$12,IF($B16&lt;=H$13+H$15+1,H15+H$14,""))))</f>
        <v>242000</v>
      </c>
      <c r="I16" s="135">
        <f t="shared" ref="I16:I57" si="5">IF(I$11="","",IF($B16=1,I$11,IF($B16&lt;=I$13+1,I15+I$12,IF($B16&lt;=I$13+I$15+1,I15+I$14,""))))</f>
        <v>249900</v>
      </c>
      <c r="J16" s="135">
        <f t="shared" ref="J16:J57" si="6">IF(J$11="","",IF($B16=1,J$11,IF($B16&lt;=J$13+1,J15+J$12,IF($B16&lt;=J$13+J$15+1,J15+J$14,""))))</f>
        <v>257800</v>
      </c>
      <c r="K16" s="135">
        <f t="shared" ref="K16:K57" si="7">IF(K$11="","",IF($B16=1,K$11,IF($B16&lt;=K$13+1,K15+K$12,IF($B16&lt;=K$13+K$15+1,K15+K$14,""))))</f>
        <v>269000</v>
      </c>
      <c r="L16" s="135">
        <f t="shared" ref="L16:L57" si="8">IF(L$11="","",IF($B16=1,L$11,IF($B16&lt;=L$13+1,L15+L$12,IF($B16&lt;=L$13+L$15+1,L15+L$14,""))))</f>
        <v>277100</v>
      </c>
      <c r="M16" s="135">
        <f t="shared" ref="M16:M57" si="9">IF(M$11="","",IF($B16=1,M$11,IF($B16&lt;=M$13+1,M15+M$12,IF($B16&lt;=M$13+M$15+1,M15+M$14,""))))</f>
        <v>285200</v>
      </c>
      <c r="N16" s="135">
        <f t="shared" ref="N16:N57" si="10">IF(N$11="","",IF($B16=1,N$11,IF($B16&lt;=N$13+1,N15+N$12,IF($B16&lt;=N$13+N$15+1,N15+N$14,""))))</f>
        <v>293300</v>
      </c>
      <c r="O16" s="135" t="str">
        <f t="shared" ref="O16:O57" si="11">IF(O$11="","",IF($B16=1,O$11,IF($B16&lt;=O$13+1,O15+O$12,IF($B16&lt;=O$13+O$15+1,O15+O$14,""))))</f>
        <v/>
      </c>
      <c r="P16" s="135">
        <f t="shared" ref="P16:P57" si="12">IF(P$11="","",IF($B16=1,P$11,IF($B16&lt;=P$13+1,P15+P$12,IF($B16&lt;=P$13+P$15+1,P15+P$14,""))))</f>
        <v>305000</v>
      </c>
      <c r="Q16" s="135">
        <f t="shared" ref="Q16:Q57" si="13">IF(Q$11="","",IF($B16=1,Q$11,IF($B16&lt;=Q$13+1,Q15+Q$12,IF($B16&lt;=Q$13+Q$15+1,Q15+Q$14,""))))</f>
        <v>321200</v>
      </c>
      <c r="R16" s="135">
        <f t="shared" ref="R16:R57" si="14">IF(R$11="","",IF($B16=1,R$11,IF($B16&lt;=R$13+1,R15+R$12,IF($B16&lt;=R$13+R$15+1,R15+R$14,""))))</f>
        <v>337400</v>
      </c>
      <c r="S16" s="135">
        <f t="shared" ref="S16:S57" si="15">IF(S$11="","",IF($B16=1,S$11,IF($B16&lt;=S$13+1,S15+S$12,IF($B16&lt;=S$13+S$15+1,S15+S$14,""))))</f>
        <v>353600</v>
      </c>
      <c r="T16" s="135" t="str">
        <f t="shared" ref="T16:T57" si="16">IF(T$11="","",IF($B16=1,T$11,IF($B16&lt;=T$13+1,T15+T$12,IF($B16&lt;=T$13+T$15+1,T15+T$14,""))))</f>
        <v/>
      </c>
      <c r="U16" s="135">
        <f t="shared" ref="U16:U57" si="17">IF(U$11="","",IF($B16=1,U$11,IF($B16&lt;=U$13+1,U15+U$12,IF($B16&lt;=U$13+U$15+1,U15+U$14,""))))</f>
        <v>407000</v>
      </c>
      <c r="V16" s="135">
        <f t="shared" ref="V16:V57" si="18">IF(V$11="","",IF($B16=1,V$11,IF($B16&lt;=V$13+1,V15+V$12,IF($B16&lt;=V$13+V$15+1,V15+V$14,""))))</f>
        <v>424100</v>
      </c>
      <c r="W16" s="135">
        <f t="shared" ref="W16:W57" si="19">IF(W$11="","",IF($B16=1,W$11,IF($B16&lt;=W$13+1,W15+W$12,IF($B16&lt;=W$13+W$15+1,W15+W$14,""))))</f>
        <v>440500</v>
      </c>
      <c r="X16" s="135">
        <f t="shared" ref="X16:X57" si="20">IF(X$11="","",IF($B16=1,X$11,IF($B16&lt;=X$13+1,X15+X$12,IF($B16&lt;=X$13+X$15+1,X15+X$14,""))))</f>
        <v>456900</v>
      </c>
      <c r="Y16" s="135" t="str">
        <f t="shared" ref="Y16:Y57" si="21">IF(Y$11="","",IF($B16=1,Y$11,IF($B16&lt;=Y$13+1,Y15+Y$12,IF($B16&lt;=Y$13+Y$15+1,Y15+Y$14,""))))</f>
        <v/>
      </c>
      <c r="Z16" s="135">
        <f t="shared" ref="Z16:Z57" si="22">IF(Z$11="","",IF($B16=1,Z$11,IF($B16&lt;=Z$13+1,Z15+Z$12,IF($B16&lt;=Z$13+Z$15+1,Z15+Z$14,""))))</f>
        <v>520000</v>
      </c>
      <c r="AA16" s="135">
        <f t="shared" ref="AA16:AA57" si="23">IF(AA$11="","",IF($B16=1,AA$11,IF($B16&lt;=AA$13+1,AA15+AA$12,IF($B16&lt;=AA$13+AA$15+1,AA15+AA$14,""))))</f>
        <v>538000</v>
      </c>
      <c r="AB16" s="135">
        <f t="shared" ref="AB16:AB57" si="24">IF(AB$11="","",IF($B16=1,AB$11,IF($B16&lt;=AB$13+1,AB15+AB$12,IF($B16&lt;=AB$13+AB$15+1,AB15+AB$14,""))))</f>
        <v>556000</v>
      </c>
      <c r="AC16" s="135" t="str">
        <f t="shared" ref="AC16:AC57" si="25">IF(AC$11="","",IF($B16=1,AC$11,IF($B16&lt;=AC$13+1,AC15+AC$12,IF($B16&lt;=AC$13+AC$15+1,AC15+AC$14,""))))</f>
        <v/>
      </c>
      <c r="AD16" s="135" t="str">
        <f t="shared" ref="AD16:AD57" si="26">IF(AD$11="","",IF($B16=1,AD$11,IF($B16&lt;=AD$13+1,AD15+AD$12,IF($B16&lt;=AD$13+AD$15+1,AD15+AD$14,""))))</f>
        <v/>
      </c>
      <c r="AE16" s="135" t="str">
        <f t="shared" ref="AE16:AE57" si="27">IF(AE$11="","",IF($B16=1,AE$11,IF($B16&lt;=AE$13+1,AE15+AE$12,IF($B16&lt;=AE$13+AE$15+1,AE15+AE$14,""))))</f>
        <v/>
      </c>
      <c r="AF16" s="135" t="str">
        <f t="shared" ref="AF16:AF57" si="28">IF(AF$11="","",IF($B16=1,AF$11,IF($B16&lt;=AF$13+1,AF15+AF$12,IF($B16&lt;=AF$13+AF$15+1,AF15+AF$14,""))))</f>
        <v/>
      </c>
      <c r="AG16" s="135" t="str">
        <f t="shared" ref="AG16:AG57" si="29">IF(AG$11="","",IF($B16=1,AG$11,IF($B16&lt;=AG$13+1,AG15+AG$12,IF($B16&lt;=AG$13+AG$15+1,AG15+AG$14,""))))</f>
        <v/>
      </c>
      <c r="AH16" s="135" t="str">
        <f t="shared" ref="AH16:AH57" si="30">IF(AH$11="","",IF($B16=1,AH$11,IF($B16&lt;=AH$13+1,AH15+AH$12,IF($B16&lt;=AH$13+AH$15+1,AH15+AH$14,""))))</f>
        <v/>
      </c>
      <c r="AI16" s="136" t="str">
        <f t="shared" ref="AI16:AI57" si="31">IF(AI$11="","",IF($B16=1,AI$11,IF($B16&lt;=AI$13+1,AI15+AI$12,IF($B16&lt;=AI$13+AI$15+1,AI15+AI$14,""))))</f>
        <v/>
      </c>
    </row>
    <row r="17" spans="2:35" ht="20.100000000000001" customHeight="1">
      <c r="B17" s="137">
        <v>2</v>
      </c>
      <c r="C17" s="138">
        <f t="shared" ref="C17:C57" si="32">IF(C$11="","",IF($B17=1,C$11,IF($B17&lt;=C$13+1,C16+C$12,IF($B17&lt;=C$13+C$15+1,C16+C$14,""))))</f>
        <v>194700</v>
      </c>
      <c r="D17" s="138">
        <f t="shared" si="0"/>
        <v>205600</v>
      </c>
      <c r="E17" s="138">
        <f t="shared" si="1"/>
        <v>216500</v>
      </c>
      <c r="F17" s="138">
        <f t="shared" si="2"/>
        <v>227400</v>
      </c>
      <c r="G17" s="138">
        <f t="shared" si="3"/>
        <v>238500</v>
      </c>
      <c r="H17" s="138">
        <f t="shared" si="4"/>
        <v>246400</v>
      </c>
      <c r="I17" s="138">
        <f t="shared" si="5"/>
        <v>254300</v>
      </c>
      <c r="J17" s="138">
        <f t="shared" si="6"/>
        <v>262200</v>
      </c>
      <c r="K17" s="138">
        <f t="shared" si="7"/>
        <v>273500</v>
      </c>
      <c r="L17" s="138">
        <f t="shared" si="8"/>
        <v>281600</v>
      </c>
      <c r="M17" s="138">
        <f t="shared" si="9"/>
        <v>289700</v>
      </c>
      <c r="N17" s="138">
        <f t="shared" si="10"/>
        <v>297800</v>
      </c>
      <c r="O17" s="138" t="str">
        <f t="shared" si="11"/>
        <v/>
      </c>
      <c r="P17" s="138">
        <f t="shared" si="12"/>
        <v>310700</v>
      </c>
      <c r="Q17" s="138">
        <f t="shared" si="13"/>
        <v>326900</v>
      </c>
      <c r="R17" s="138">
        <f t="shared" si="14"/>
        <v>343100</v>
      </c>
      <c r="S17" s="138">
        <f t="shared" si="15"/>
        <v>359300</v>
      </c>
      <c r="T17" s="138" t="str">
        <f t="shared" si="16"/>
        <v/>
      </c>
      <c r="U17" s="138">
        <f t="shared" si="17"/>
        <v>412800</v>
      </c>
      <c r="V17" s="138">
        <f t="shared" si="18"/>
        <v>429900</v>
      </c>
      <c r="W17" s="138">
        <f t="shared" si="19"/>
        <v>446300</v>
      </c>
      <c r="X17" s="138">
        <f t="shared" si="20"/>
        <v>462700</v>
      </c>
      <c r="Y17" s="138" t="str">
        <f t="shared" si="21"/>
        <v/>
      </c>
      <c r="Z17" s="138">
        <f t="shared" si="22"/>
        <v>526100</v>
      </c>
      <c r="AA17" s="138">
        <f t="shared" si="23"/>
        <v>544100</v>
      </c>
      <c r="AB17" s="138">
        <f t="shared" si="24"/>
        <v>562100</v>
      </c>
      <c r="AC17" s="138" t="str">
        <f t="shared" si="25"/>
        <v/>
      </c>
      <c r="AD17" s="138" t="str">
        <f t="shared" si="26"/>
        <v/>
      </c>
      <c r="AE17" s="138" t="str">
        <f t="shared" si="27"/>
        <v/>
      </c>
      <c r="AF17" s="138" t="str">
        <f t="shared" si="28"/>
        <v/>
      </c>
      <c r="AG17" s="138" t="str">
        <f t="shared" si="29"/>
        <v/>
      </c>
      <c r="AH17" s="138" t="str">
        <f t="shared" si="30"/>
        <v/>
      </c>
      <c r="AI17" s="139" t="str">
        <f t="shared" si="31"/>
        <v/>
      </c>
    </row>
    <row r="18" spans="2:35" ht="20.100000000000001" customHeight="1">
      <c r="B18" s="137">
        <v>3</v>
      </c>
      <c r="C18" s="138">
        <f t="shared" si="32"/>
        <v>201000</v>
      </c>
      <c r="D18" s="138">
        <f t="shared" si="0"/>
        <v>211900</v>
      </c>
      <c r="E18" s="138">
        <f t="shared" si="1"/>
        <v>222800</v>
      </c>
      <c r="F18" s="138">
        <f t="shared" si="2"/>
        <v>233700</v>
      </c>
      <c r="G18" s="138">
        <f t="shared" si="3"/>
        <v>242900</v>
      </c>
      <c r="H18" s="138">
        <f t="shared" si="4"/>
        <v>250800</v>
      </c>
      <c r="I18" s="138">
        <f t="shared" si="5"/>
        <v>258700</v>
      </c>
      <c r="J18" s="138">
        <f t="shared" si="6"/>
        <v>266600</v>
      </c>
      <c r="K18" s="138">
        <f t="shared" si="7"/>
        <v>278000</v>
      </c>
      <c r="L18" s="138">
        <f t="shared" si="8"/>
        <v>286100</v>
      </c>
      <c r="M18" s="138">
        <f t="shared" si="9"/>
        <v>294200</v>
      </c>
      <c r="N18" s="138">
        <f t="shared" si="10"/>
        <v>302300</v>
      </c>
      <c r="O18" s="138" t="str">
        <f t="shared" si="11"/>
        <v/>
      </c>
      <c r="P18" s="138">
        <f t="shared" si="12"/>
        <v>316400</v>
      </c>
      <c r="Q18" s="138">
        <f t="shared" si="13"/>
        <v>332600</v>
      </c>
      <c r="R18" s="138">
        <f t="shared" si="14"/>
        <v>348800</v>
      </c>
      <c r="S18" s="138">
        <f t="shared" si="15"/>
        <v>365000</v>
      </c>
      <c r="T18" s="138" t="str">
        <f t="shared" si="16"/>
        <v/>
      </c>
      <c r="U18" s="138">
        <f t="shared" si="17"/>
        <v>418600</v>
      </c>
      <c r="V18" s="138">
        <f t="shared" si="18"/>
        <v>435700</v>
      </c>
      <c r="W18" s="138">
        <f t="shared" si="19"/>
        <v>452100</v>
      </c>
      <c r="X18" s="138">
        <f t="shared" si="20"/>
        <v>468500</v>
      </c>
      <c r="Y18" s="138" t="str">
        <f t="shared" si="21"/>
        <v/>
      </c>
      <c r="Z18" s="138">
        <f t="shared" si="22"/>
        <v>532200</v>
      </c>
      <c r="AA18" s="138">
        <f t="shared" si="23"/>
        <v>550200</v>
      </c>
      <c r="AB18" s="138">
        <f t="shared" si="24"/>
        <v>568200</v>
      </c>
      <c r="AC18" s="138" t="str">
        <f t="shared" si="25"/>
        <v/>
      </c>
      <c r="AD18" s="138" t="str">
        <f t="shared" si="26"/>
        <v/>
      </c>
      <c r="AE18" s="138" t="str">
        <f t="shared" si="27"/>
        <v/>
      </c>
      <c r="AF18" s="138" t="str">
        <f t="shared" si="28"/>
        <v/>
      </c>
      <c r="AG18" s="138" t="str">
        <f t="shared" si="29"/>
        <v/>
      </c>
      <c r="AH18" s="138" t="str">
        <f t="shared" si="30"/>
        <v/>
      </c>
      <c r="AI18" s="139" t="str">
        <f t="shared" si="31"/>
        <v/>
      </c>
    </row>
    <row r="19" spans="2:35" ht="20.100000000000001" customHeight="1">
      <c r="B19" s="137">
        <v>4</v>
      </c>
      <c r="C19" s="138">
        <f t="shared" si="32"/>
        <v>207300</v>
      </c>
      <c r="D19" s="138">
        <f t="shared" si="0"/>
        <v>218200</v>
      </c>
      <c r="E19" s="138">
        <f t="shared" si="1"/>
        <v>229100</v>
      </c>
      <c r="F19" s="138">
        <f t="shared" si="2"/>
        <v>240000</v>
      </c>
      <c r="G19" s="138">
        <f t="shared" si="3"/>
        <v>247300</v>
      </c>
      <c r="H19" s="138">
        <f t="shared" si="4"/>
        <v>255200</v>
      </c>
      <c r="I19" s="138">
        <f t="shared" si="5"/>
        <v>263100</v>
      </c>
      <c r="J19" s="138">
        <f t="shared" si="6"/>
        <v>271000</v>
      </c>
      <c r="K19" s="138">
        <f t="shared" si="7"/>
        <v>282500</v>
      </c>
      <c r="L19" s="138">
        <f t="shared" si="8"/>
        <v>290600</v>
      </c>
      <c r="M19" s="138">
        <f t="shared" si="9"/>
        <v>298700</v>
      </c>
      <c r="N19" s="138">
        <f t="shared" si="10"/>
        <v>306800</v>
      </c>
      <c r="O19" s="138" t="str">
        <f t="shared" si="11"/>
        <v/>
      </c>
      <c r="P19" s="138">
        <f t="shared" si="12"/>
        <v>322100</v>
      </c>
      <c r="Q19" s="138">
        <f t="shared" si="13"/>
        <v>338300</v>
      </c>
      <c r="R19" s="138">
        <f t="shared" si="14"/>
        <v>354500</v>
      </c>
      <c r="S19" s="138">
        <f t="shared" si="15"/>
        <v>370700</v>
      </c>
      <c r="T19" s="138" t="str">
        <f t="shared" si="16"/>
        <v/>
      </c>
      <c r="U19" s="138">
        <f t="shared" si="17"/>
        <v>424400</v>
      </c>
      <c r="V19" s="138">
        <f t="shared" si="18"/>
        <v>441500</v>
      </c>
      <c r="W19" s="138">
        <f t="shared" si="19"/>
        <v>457900</v>
      </c>
      <c r="X19" s="138">
        <f t="shared" si="20"/>
        <v>474300</v>
      </c>
      <c r="Y19" s="138" t="str">
        <f t="shared" si="21"/>
        <v/>
      </c>
      <c r="Z19" s="138">
        <f t="shared" si="22"/>
        <v>538300</v>
      </c>
      <c r="AA19" s="138">
        <f t="shared" si="23"/>
        <v>556300</v>
      </c>
      <c r="AB19" s="138">
        <f t="shared" si="24"/>
        <v>574300</v>
      </c>
      <c r="AC19" s="138" t="str">
        <f t="shared" si="25"/>
        <v/>
      </c>
      <c r="AD19" s="138" t="str">
        <f t="shared" si="26"/>
        <v/>
      </c>
      <c r="AE19" s="138" t="str">
        <f t="shared" si="27"/>
        <v/>
      </c>
      <c r="AF19" s="138" t="str">
        <f t="shared" si="28"/>
        <v/>
      </c>
      <c r="AG19" s="138" t="str">
        <f t="shared" si="29"/>
        <v/>
      </c>
      <c r="AH19" s="138" t="str">
        <f t="shared" si="30"/>
        <v/>
      </c>
      <c r="AI19" s="139" t="str">
        <f t="shared" si="31"/>
        <v/>
      </c>
    </row>
    <row r="20" spans="2:35" ht="20.100000000000001" customHeight="1">
      <c r="B20" s="137">
        <v>5</v>
      </c>
      <c r="C20" s="138">
        <f t="shared" si="32"/>
        <v>213600</v>
      </c>
      <c r="D20" s="138">
        <f t="shared" si="0"/>
        <v>224500</v>
      </c>
      <c r="E20" s="138">
        <f t="shared" si="1"/>
        <v>235400</v>
      </c>
      <c r="F20" s="138">
        <f t="shared" si="2"/>
        <v>246300</v>
      </c>
      <c r="G20" s="138">
        <f t="shared" si="3"/>
        <v>251700</v>
      </c>
      <c r="H20" s="138">
        <f t="shared" si="4"/>
        <v>259600</v>
      </c>
      <c r="I20" s="138">
        <f t="shared" si="5"/>
        <v>267500</v>
      </c>
      <c r="J20" s="138">
        <f t="shared" si="6"/>
        <v>275400</v>
      </c>
      <c r="K20" s="138">
        <f t="shared" si="7"/>
        <v>287000</v>
      </c>
      <c r="L20" s="138">
        <f t="shared" si="8"/>
        <v>295100</v>
      </c>
      <c r="M20" s="138">
        <f t="shared" si="9"/>
        <v>303200</v>
      </c>
      <c r="N20" s="138">
        <f t="shared" si="10"/>
        <v>311300</v>
      </c>
      <c r="O20" s="138" t="str">
        <f t="shared" si="11"/>
        <v/>
      </c>
      <c r="P20" s="138">
        <f t="shared" si="12"/>
        <v>327800</v>
      </c>
      <c r="Q20" s="138">
        <f t="shared" si="13"/>
        <v>344000</v>
      </c>
      <c r="R20" s="138">
        <f t="shared" si="14"/>
        <v>360200</v>
      </c>
      <c r="S20" s="138">
        <f t="shared" si="15"/>
        <v>376400</v>
      </c>
      <c r="T20" s="138" t="str">
        <f t="shared" si="16"/>
        <v/>
      </c>
      <c r="U20" s="138">
        <f t="shared" si="17"/>
        <v>430200</v>
      </c>
      <c r="V20" s="138">
        <f t="shared" si="18"/>
        <v>447300</v>
      </c>
      <c r="W20" s="138">
        <f t="shared" si="19"/>
        <v>463700</v>
      </c>
      <c r="X20" s="138">
        <f t="shared" si="20"/>
        <v>480100</v>
      </c>
      <c r="Y20" s="138" t="str">
        <f t="shared" si="21"/>
        <v/>
      </c>
      <c r="Z20" s="138">
        <f t="shared" si="22"/>
        <v>544400</v>
      </c>
      <c r="AA20" s="138">
        <f t="shared" si="23"/>
        <v>562400</v>
      </c>
      <c r="AB20" s="138">
        <f t="shared" si="24"/>
        <v>580400</v>
      </c>
      <c r="AC20" s="138" t="str">
        <f t="shared" si="25"/>
        <v/>
      </c>
      <c r="AD20" s="138" t="str">
        <f t="shared" si="26"/>
        <v/>
      </c>
      <c r="AE20" s="138" t="str">
        <f t="shared" si="27"/>
        <v/>
      </c>
      <c r="AF20" s="138" t="str">
        <f t="shared" si="28"/>
        <v/>
      </c>
      <c r="AG20" s="138" t="str">
        <f t="shared" si="29"/>
        <v/>
      </c>
      <c r="AH20" s="138" t="str">
        <f t="shared" si="30"/>
        <v/>
      </c>
      <c r="AI20" s="139" t="str">
        <f t="shared" si="31"/>
        <v/>
      </c>
    </row>
    <row r="21" spans="2:35" ht="20.100000000000001" customHeight="1">
      <c r="B21" s="137">
        <v>6</v>
      </c>
      <c r="C21" s="138">
        <f t="shared" si="32"/>
        <v>219900</v>
      </c>
      <c r="D21" s="138">
        <f t="shared" si="0"/>
        <v>230800</v>
      </c>
      <c r="E21" s="138">
        <f t="shared" si="1"/>
        <v>241700</v>
      </c>
      <c r="F21" s="138">
        <f t="shared" si="2"/>
        <v>252600</v>
      </c>
      <c r="G21" s="138">
        <f t="shared" si="3"/>
        <v>256100</v>
      </c>
      <c r="H21" s="138">
        <f t="shared" si="4"/>
        <v>264000</v>
      </c>
      <c r="I21" s="138">
        <f t="shared" si="5"/>
        <v>271900</v>
      </c>
      <c r="J21" s="138">
        <f t="shared" si="6"/>
        <v>279800</v>
      </c>
      <c r="K21" s="138">
        <f t="shared" si="7"/>
        <v>291500</v>
      </c>
      <c r="L21" s="138">
        <f t="shared" si="8"/>
        <v>299600</v>
      </c>
      <c r="M21" s="138">
        <f t="shared" si="9"/>
        <v>307700</v>
      </c>
      <c r="N21" s="138">
        <f t="shared" si="10"/>
        <v>315800</v>
      </c>
      <c r="O21" s="138" t="str">
        <f t="shared" si="11"/>
        <v/>
      </c>
      <c r="P21" s="138">
        <f t="shared" si="12"/>
        <v>333500</v>
      </c>
      <c r="Q21" s="138">
        <f t="shared" si="13"/>
        <v>349700</v>
      </c>
      <c r="R21" s="138">
        <f t="shared" si="14"/>
        <v>365900</v>
      </c>
      <c r="S21" s="138">
        <f t="shared" si="15"/>
        <v>382100</v>
      </c>
      <c r="T21" s="138" t="str">
        <f t="shared" si="16"/>
        <v/>
      </c>
      <c r="U21" s="138">
        <f t="shared" si="17"/>
        <v>436000</v>
      </c>
      <c r="V21" s="138">
        <f t="shared" si="18"/>
        <v>453100</v>
      </c>
      <c r="W21" s="138">
        <f t="shared" si="19"/>
        <v>469500</v>
      </c>
      <c r="X21" s="138">
        <f t="shared" si="20"/>
        <v>485900</v>
      </c>
      <c r="Y21" s="138" t="str">
        <f t="shared" si="21"/>
        <v/>
      </c>
      <c r="Z21" s="138">
        <f t="shared" si="22"/>
        <v>550500</v>
      </c>
      <c r="AA21" s="138">
        <f t="shared" si="23"/>
        <v>568500</v>
      </c>
      <c r="AB21" s="138">
        <f t="shared" si="24"/>
        <v>586500</v>
      </c>
      <c r="AC21" s="138" t="str">
        <f t="shared" si="25"/>
        <v/>
      </c>
      <c r="AD21" s="138" t="str">
        <f t="shared" si="26"/>
        <v/>
      </c>
      <c r="AE21" s="138" t="str">
        <f t="shared" si="27"/>
        <v/>
      </c>
      <c r="AF21" s="138" t="str">
        <f t="shared" si="28"/>
        <v/>
      </c>
      <c r="AG21" s="138" t="str">
        <f t="shared" si="29"/>
        <v/>
      </c>
      <c r="AH21" s="138" t="str">
        <f t="shared" si="30"/>
        <v/>
      </c>
      <c r="AI21" s="139" t="str">
        <f t="shared" si="31"/>
        <v/>
      </c>
    </row>
    <row r="22" spans="2:35" ht="20.100000000000001" customHeight="1">
      <c r="B22" s="137">
        <v>7</v>
      </c>
      <c r="C22" s="138">
        <f t="shared" si="32"/>
        <v>226200</v>
      </c>
      <c r="D22" s="138">
        <f t="shared" si="0"/>
        <v>237100</v>
      </c>
      <c r="E22" s="138">
        <f t="shared" si="1"/>
        <v>248000</v>
      </c>
      <c r="F22" s="138">
        <f t="shared" si="2"/>
        <v>258900</v>
      </c>
      <c r="G22" s="138">
        <f t="shared" si="3"/>
        <v>260500</v>
      </c>
      <c r="H22" s="138">
        <f t="shared" si="4"/>
        <v>268400</v>
      </c>
      <c r="I22" s="138">
        <f t="shared" si="5"/>
        <v>276300</v>
      </c>
      <c r="J22" s="138">
        <f t="shared" si="6"/>
        <v>284200</v>
      </c>
      <c r="K22" s="138">
        <f t="shared" si="7"/>
        <v>296000</v>
      </c>
      <c r="L22" s="138">
        <f t="shared" si="8"/>
        <v>304100</v>
      </c>
      <c r="M22" s="138">
        <f t="shared" si="9"/>
        <v>312200</v>
      </c>
      <c r="N22" s="138">
        <f t="shared" si="10"/>
        <v>320300</v>
      </c>
      <c r="O22" s="138" t="str">
        <f t="shared" si="11"/>
        <v/>
      </c>
      <c r="P22" s="138">
        <f t="shared" si="12"/>
        <v>339200</v>
      </c>
      <c r="Q22" s="138">
        <f t="shared" si="13"/>
        <v>355400</v>
      </c>
      <c r="R22" s="138">
        <f t="shared" si="14"/>
        <v>371600</v>
      </c>
      <c r="S22" s="138">
        <f t="shared" si="15"/>
        <v>387800</v>
      </c>
      <c r="T22" s="138" t="str">
        <f t="shared" si="16"/>
        <v/>
      </c>
      <c r="U22" s="138">
        <f t="shared" si="17"/>
        <v>441800</v>
      </c>
      <c r="V22" s="138">
        <f t="shared" si="18"/>
        <v>458900</v>
      </c>
      <c r="W22" s="138">
        <f t="shared" si="19"/>
        <v>475300</v>
      </c>
      <c r="X22" s="138">
        <f t="shared" si="20"/>
        <v>491700</v>
      </c>
      <c r="Y22" s="138" t="str">
        <f t="shared" si="21"/>
        <v/>
      </c>
      <c r="Z22" s="138">
        <f t="shared" si="22"/>
        <v>556600</v>
      </c>
      <c r="AA22" s="138">
        <f t="shared" si="23"/>
        <v>574600</v>
      </c>
      <c r="AB22" s="138">
        <f t="shared" si="24"/>
        <v>592600</v>
      </c>
      <c r="AC22" s="138" t="str">
        <f t="shared" si="25"/>
        <v/>
      </c>
      <c r="AD22" s="138" t="str">
        <f t="shared" si="26"/>
        <v/>
      </c>
      <c r="AE22" s="138" t="str">
        <f t="shared" si="27"/>
        <v/>
      </c>
      <c r="AF22" s="138" t="str">
        <f t="shared" si="28"/>
        <v/>
      </c>
      <c r="AG22" s="138" t="str">
        <f t="shared" si="29"/>
        <v/>
      </c>
      <c r="AH22" s="138" t="str">
        <f t="shared" si="30"/>
        <v/>
      </c>
      <c r="AI22" s="139" t="str">
        <f t="shared" si="31"/>
        <v/>
      </c>
    </row>
    <row r="23" spans="2:35" ht="20.100000000000001" customHeight="1">
      <c r="B23" s="137">
        <v>8</v>
      </c>
      <c r="C23" s="138">
        <f t="shared" si="32"/>
        <v>232500</v>
      </c>
      <c r="D23" s="138">
        <f t="shared" si="0"/>
        <v>243400</v>
      </c>
      <c r="E23" s="138">
        <f t="shared" si="1"/>
        <v>254300</v>
      </c>
      <c r="F23" s="138">
        <f t="shared" si="2"/>
        <v>265200</v>
      </c>
      <c r="G23" s="138">
        <f t="shared" si="3"/>
        <v>264900</v>
      </c>
      <c r="H23" s="138">
        <f t="shared" si="4"/>
        <v>272800</v>
      </c>
      <c r="I23" s="138">
        <f t="shared" si="5"/>
        <v>280700</v>
      </c>
      <c r="J23" s="138">
        <f t="shared" si="6"/>
        <v>288600</v>
      </c>
      <c r="K23" s="138">
        <f t="shared" si="7"/>
        <v>300500</v>
      </c>
      <c r="L23" s="138">
        <f t="shared" si="8"/>
        <v>308600</v>
      </c>
      <c r="M23" s="138">
        <f t="shared" si="9"/>
        <v>316700</v>
      </c>
      <c r="N23" s="138">
        <f t="shared" si="10"/>
        <v>324800</v>
      </c>
      <c r="O23" s="138" t="str">
        <f t="shared" si="11"/>
        <v/>
      </c>
      <c r="P23" s="138">
        <f t="shared" si="12"/>
        <v>344900</v>
      </c>
      <c r="Q23" s="138">
        <f t="shared" si="13"/>
        <v>361100</v>
      </c>
      <c r="R23" s="138">
        <f t="shared" si="14"/>
        <v>377300</v>
      </c>
      <c r="S23" s="138">
        <f t="shared" si="15"/>
        <v>393500</v>
      </c>
      <c r="T23" s="138" t="str">
        <f t="shared" si="16"/>
        <v/>
      </c>
      <c r="U23" s="138">
        <f t="shared" si="17"/>
        <v>447600</v>
      </c>
      <c r="V23" s="138">
        <f t="shared" si="18"/>
        <v>464700</v>
      </c>
      <c r="W23" s="138">
        <f t="shared" si="19"/>
        <v>481100</v>
      </c>
      <c r="X23" s="138">
        <f t="shared" si="20"/>
        <v>497500</v>
      </c>
      <c r="Y23" s="138" t="str">
        <f t="shared" si="21"/>
        <v/>
      </c>
      <c r="Z23" s="138">
        <f t="shared" si="22"/>
        <v>562700</v>
      </c>
      <c r="AA23" s="138">
        <f t="shared" si="23"/>
        <v>580700</v>
      </c>
      <c r="AB23" s="138">
        <f t="shared" si="24"/>
        <v>598700</v>
      </c>
      <c r="AC23" s="138" t="str">
        <f t="shared" si="25"/>
        <v/>
      </c>
      <c r="AD23" s="138" t="str">
        <f t="shared" si="26"/>
        <v/>
      </c>
      <c r="AE23" s="138" t="str">
        <f t="shared" si="27"/>
        <v/>
      </c>
      <c r="AF23" s="138" t="str">
        <f t="shared" si="28"/>
        <v/>
      </c>
      <c r="AG23" s="138" t="str">
        <f t="shared" si="29"/>
        <v/>
      </c>
      <c r="AH23" s="138" t="str">
        <f t="shared" si="30"/>
        <v/>
      </c>
      <c r="AI23" s="139" t="str">
        <f t="shared" si="31"/>
        <v/>
      </c>
    </row>
    <row r="24" spans="2:35" ht="20.100000000000001" customHeight="1">
      <c r="B24" s="137">
        <v>9</v>
      </c>
      <c r="C24" s="138">
        <f t="shared" si="32"/>
        <v>238800</v>
      </c>
      <c r="D24" s="138">
        <f t="shared" si="0"/>
        <v>249700</v>
      </c>
      <c r="E24" s="138">
        <f t="shared" si="1"/>
        <v>260600</v>
      </c>
      <c r="F24" s="138">
        <f t="shared" si="2"/>
        <v>271500</v>
      </c>
      <c r="G24" s="138">
        <f t="shared" si="3"/>
        <v>269300</v>
      </c>
      <c r="H24" s="138">
        <f t="shared" si="4"/>
        <v>277200</v>
      </c>
      <c r="I24" s="138">
        <f t="shared" si="5"/>
        <v>285100</v>
      </c>
      <c r="J24" s="138">
        <f t="shared" si="6"/>
        <v>293000</v>
      </c>
      <c r="K24" s="138">
        <f t="shared" si="7"/>
        <v>305000</v>
      </c>
      <c r="L24" s="138">
        <f t="shared" si="8"/>
        <v>313100</v>
      </c>
      <c r="M24" s="138">
        <f t="shared" si="9"/>
        <v>321200</v>
      </c>
      <c r="N24" s="138">
        <f t="shared" si="10"/>
        <v>329300</v>
      </c>
      <c r="O24" s="138" t="str">
        <f t="shared" si="11"/>
        <v/>
      </c>
      <c r="P24" s="138">
        <f t="shared" si="12"/>
        <v>350600</v>
      </c>
      <c r="Q24" s="138">
        <f t="shared" si="13"/>
        <v>366800</v>
      </c>
      <c r="R24" s="138">
        <f t="shared" si="14"/>
        <v>383000</v>
      </c>
      <c r="S24" s="138">
        <f t="shared" si="15"/>
        <v>399200</v>
      </c>
      <c r="T24" s="138" t="str">
        <f t="shared" si="16"/>
        <v/>
      </c>
      <c r="U24" s="138">
        <f t="shared" si="17"/>
        <v>453400</v>
      </c>
      <c r="V24" s="138">
        <f t="shared" si="18"/>
        <v>470500</v>
      </c>
      <c r="W24" s="138">
        <f t="shared" si="19"/>
        <v>486900</v>
      </c>
      <c r="X24" s="138">
        <f t="shared" si="20"/>
        <v>503300</v>
      </c>
      <c r="Y24" s="138" t="str">
        <f t="shared" si="21"/>
        <v/>
      </c>
      <c r="Z24" s="138">
        <f t="shared" si="22"/>
        <v>568800</v>
      </c>
      <c r="AA24" s="138">
        <f t="shared" si="23"/>
        <v>586800</v>
      </c>
      <c r="AB24" s="138">
        <f t="shared" si="24"/>
        <v>604800</v>
      </c>
      <c r="AC24" s="138" t="str">
        <f t="shared" si="25"/>
        <v/>
      </c>
      <c r="AD24" s="138" t="str">
        <f t="shared" si="26"/>
        <v/>
      </c>
      <c r="AE24" s="138" t="str">
        <f t="shared" si="27"/>
        <v/>
      </c>
      <c r="AF24" s="138" t="str">
        <f t="shared" si="28"/>
        <v/>
      </c>
      <c r="AG24" s="138" t="str">
        <f t="shared" si="29"/>
        <v/>
      </c>
      <c r="AH24" s="138" t="str">
        <f t="shared" si="30"/>
        <v/>
      </c>
      <c r="AI24" s="139" t="str">
        <f t="shared" si="31"/>
        <v/>
      </c>
    </row>
    <row r="25" spans="2:35" ht="20.100000000000001" customHeight="1">
      <c r="B25" s="137">
        <v>10</v>
      </c>
      <c r="C25" s="138">
        <f t="shared" si="32"/>
        <v>245100</v>
      </c>
      <c r="D25" s="138">
        <f t="shared" si="0"/>
        <v>256000</v>
      </c>
      <c r="E25" s="138">
        <f t="shared" si="1"/>
        <v>266900</v>
      </c>
      <c r="F25" s="138">
        <f t="shared" si="2"/>
        <v>277800</v>
      </c>
      <c r="G25" s="138">
        <f t="shared" si="3"/>
        <v>273700</v>
      </c>
      <c r="H25" s="138">
        <f t="shared" si="4"/>
        <v>281600</v>
      </c>
      <c r="I25" s="138">
        <f t="shared" si="5"/>
        <v>289500</v>
      </c>
      <c r="J25" s="138">
        <f t="shared" si="6"/>
        <v>297400</v>
      </c>
      <c r="K25" s="138">
        <f t="shared" si="7"/>
        <v>309500</v>
      </c>
      <c r="L25" s="138">
        <f t="shared" si="8"/>
        <v>317600</v>
      </c>
      <c r="M25" s="138">
        <f t="shared" si="9"/>
        <v>325700</v>
      </c>
      <c r="N25" s="138">
        <f t="shared" si="10"/>
        <v>333800</v>
      </c>
      <c r="O25" s="138" t="str">
        <f t="shared" si="11"/>
        <v/>
      </c>
      <c r="P25" s="138">
        <f t="shared" si="12"/>
        <v>356300</v>
      </c>
      <c r="Q25" s="138">
        <f t="shared" si="13"/>
        <v>372500</v>
      </c>
      <c r="R25" s="138">
        <f t="shared" si="14"/>
        <v>388700</v>
      </c>
      <c r="S25" s="138">
        <f t="shared" si="15"/>
        <v>404900</v>
      </c>
      <c r="T25" s="138" t="str">
        <f t="shared" si="16"/>
        <v/>
      </c>
      <c r="U25" s="138">
        <f t="shared" si="17"/>
        <v>459200</v>
      </c>
      <c r="V25" s="138">
        <f t="shared" si="18"/>
        <v>476300</v>
      </c>
      <c r="W25" s="138">
        <f t="shared" si="19"/>
        <v>492700</v>
      </c>
      <c r="X25" s="138">
        <f t="shared" si="20"/>
        <v>509100</v>
      </c>
      <c r="Y25" s="138" t="str">
        <f t="shared" si="21"/>
        <v/>
      </c>
      <c r="Z25" s="138">
        <f t="shared" si="22"/>
        <v>574900</v>
      </c>
      <c r="AA25" s="138">
        <f t="shared" si="23"/>
        <v>592900</v>
      </c>
      <c r="AB25" s="138">
        <f t="shared" si="24"/>
        <v>610900</v>
      </c>
      <c r="AC25" s="138" t="str">
        <f t="shared" si="25"/>
        <v/>
      </c>
      <c r="AD25" s="138" t="str">
        <f t="shared" si="26"/>
        <v/>
      </c>
      <c r="AE25" s="138" t="str">
        <f t="shared" si="27"/>
        <v/>
      </c>
      <c r="AF25" s="138" t="str">
        <f t="shared" si="28"/>
        <v/>
      </c>
      <c r="AG25" s="138" t="str">
        <f t="shared" si="29"/>
        <v/>
      </c>
      <c r="AH25" s="138" t="str">
        <f t="shared" si="30"/>
        <v/>
      </c>
      <c r="AI25" s="139" t="str">
        <f t="shared" si="31"/>
        <v/>
      </c>
    </row>
    <row r="26" spans="2:35" ht="20.100000000000001" customHeight="1">
      <c r="B26" s="137">
        <v>11</v>
      </c>
      <c r="C26" s="138">
        <f t="shared" si="32"/>
        <v>251400</v>
      </c>
      <c r="D26" s="138">
        <f t="shared" si="0"/>
        <v>262300</v>
      </c>
      <c r="E26" s="138">
        <f t="shared" si="1"/>
        <v>273200</v>
      </c>
      <c r="F26" s="138">
        <f t="shared" si="2"/>
        <v>284100</v>
      </c>
      <c r="G26" s="138">
        <f t="shared" si="3"/>
        <v>278100</v>
      </c>
      <c r="H26" s="138">
        <f t="shared" si="4"/>
        <v>286000</v>
      </c>
      <c r="I26" s="138">
        <f t="shared" si="5"/>
        <v>293900</v>
      </c>
      <c r="J26" s="138">
        <f t="shared" si="6"/>
        <v>301800</v>
      </c>
      <c r="K26" s="138">
        <f t="shared" si="7"/>
        <v>314000</v>
      </c>
      <c r="L26" s="138">
        <f t="shared" si="8"/>
        <v>322100</v>
      </c>
      <c r="M26" s="138">
        <f t="shared" si="9"/>
        <v>330200</v>
      </c>
      <c r="N26" s="138">
        <f t="shared" si="10"/>
        <v>338300</v>
      </c>
      <c r="O26" s="138" t="str">
        <f t="shared" si="11"/>
        <v/>
      </c>
      <c r="P26" s="138">
        <f t="shared" si="12"/>
        <v>362000</v>
      </c>
      <c r="Q26" s="138">
        <f t="shared" si="13"/>
        <v>378200</v>
      </c>
      <c r="R26" s="138">
        <f t="shared" si="14"/>
        <v>394400</v>
      </c>
      <c r="S26" s="138">
        <f t="shared" si="15"/>
        <v>410600</v>
      </c>
      <c r="T26" s="138" t="str">
        <f t="shared" si="16"/>
        <v/>
      </c>
      <c r="U26" s="138">
        <f t="shared" si="17"/>
        <v>465000</v>
      </c>
      <c r="V26" s="138">
        <f t="shared" si="18"/>
        <v>482100</v>
      </c>
      <c r="W26" s="138">
        <f t="shared" si="19"/>
        <v>498500</v>
      </c>
      <c r="X26" s="138">
        <f t="shared" si="20"/>
        <v>514900</v>
      </c>
      <c r="Y26" s="138" t="str">
        <f t="shared" si="21"/>
        <v/>
      </c>
      <c r="Z26" s="138">
        <f t="shared" si="22"/>
        <v>581000</v>
      </c>
      <c r="AA26" s="138">
        <f t="shared" si="23"/>
        <v>599000</v>
      </c>
      <c r="AB26" s="138">
        <f t="shared" si="24"/>
        <v>617000</v>
      </c>
      <c r="AC26" s="138" t="str">
        <f t="shared" si="25"/>
        <v/>
      </c>
      <c r="AD26" s="138" t="str">
        <f t="shared" si="26"/>
        <v/>
      </c>
      <c r="AE26" s="138" t="str">
        <f t="shared" si="27"/>
        <v/>
      </c>
      <c r="AF26" s="138" t="str">
        <f t="shared" si="28"/>
        <v/>
      </c>
      <c r="AG26" s="138" t="str">
        <f t="shared" si="29"/>
        <v/>
      </c>
      <c r="AH26" s="138" t="str">
        <f t="shared" si="30"/>
        <v/>
      </c>
      <c r="AI26" s="139" t="str">
        <f t="shared" si="31"/>
        <v/>
      </c>
    </row>
    <row r="27" spans="2:35" ht="20.100000000000001" customHeight="1">
      <c r="B27" s="137">
        <v>12</v>
      </c>
      <c r="C27" s="138">
        <f t="shared" si="32"/>
        <v>257700</v>
      </c>
      <c r="D27" s="138">
        <f t="shared" si="0"/>
        <v>268600</v>
      </c>
      <c r="E27" s="138">
        <f t="shared" si="1"/>
        <v>279500</v>
      </c>
      <c r="F27" s="138">
        <f t="shared" si="2"/>
        <v>290400</v>
      </c>
      <c r="G27" s="138">
        <f t="shared" si="3"/>
        <v>282500</v>
      </c>
      <c r="H27" s="138">
        <f t="shared" si="4"/>
        <v>290400</v>
      </c>
      <c r="I27" s="138">
        <f t="shared" si="5"/>
        <v>298300</v>
      </c>
      <c r="J27" s="138">
        <f t="shared" si="6"/>
        <v>306200</v>
      </c>
      <c r="K27" s="138">
        <f t="shared" si="7"/>
        <v>318500</v>
      </c>
      <c r="L27" s="138">
        <f t="shared" si="8"/>
        <v>326600</v>
      </c>
      <c r="M27" s="138">
        <f t="shared" si="9"/>
        <v>334700</v>
      </c>
      <c r="N27" s="138">
        <f t="shared" si="10"/>
        <v>342800</v>
      </c>
      <c r="O27" s="138" t="str">
        <f t="shared" si="11"/>
        <v/>
      </c>
      <c r="P27" s="138">
        <f t="shared" si="12"/>
        <v>367700</v>
      </c>
      <c r="Q27" s="138">
        <f t="shared" si="13"/>
        <v>383900</v>
      </c>
      <c r="R27" s="138">
        <f t="shared" si="14"/>
        <v>400100</v>
      </c>
      <c r="S27" s="138">
        <f t="shared" si="15"/>
        <v>416300</v>
      </c>
      <c r="T27" s="138" t="str">
        <f t="shared" si="16"/>
        <v/>
      </c>
      <c r="U27" s="138">
        <f t="shared" si="17"/>
        <v>470800</v>
      </c>
      <c r="V27" s="138">
        <f t="shared" si="18"/>
        <v>487900</v>
      </c>
      <c r="W27" s="138">
        <f t="shared" si="19"/>
        <v>504300</v>
      </c>
      <c r="X27" s="138">
        <f t="shared" si="20"/>
        <v>520700</v>
      </c>
      <c r="Y27" s="138" t="str">
        <f t="shared" si="21"/>
        <v/>
      </c>
      <c r="Z27" s="138">
        <f t="shared" si="22"/>
        <v>587100</v>
      </c>
      <c r="AA27" s="138">
        <f t="shared" si="23"/>
        <v>605100</v>
      </c>
      <c r="AB27" s="138">
        <f t="shared" si="24"/>
        <v>623100</v>
      </c>
      <c r="AC27" s="138" t="str">
        <f t="shared" si="25"/>
        <v/>
      </c>
      <c r="AD27" s="138" t="str">
        <f t="shared" si="26"/>
        <v/>
      </c>
      <c r="AE27" s="138" t="str">
        <f t="shared" si="27"/>
        <v/>
      </c>
      <c r="AF27" s="138" t="str">
        <f t="shared" si="28"/>
        <v/>
      </c>
      <c r="AG27" s="138" t="str">
        <f t="shared" si="29"/>
        <v/>
      </c>
      <c r="AH27" s="138" t="str">
        <f t="shared" si="30"/>
        <v/>
      </c>
      <c r="AI27" s="139" t="str">
        <f t="shared" si="31"/>
        <v/>
      </c>
    </row>
    <row r="28" spans="2:35" ht="20.100000000000001" customHeight="1">
      <c r="B28" s="137">
        <v>13</v>
      </c>
      <c r="C28" s="138">
        <f t="shared" si="32"/>
        <v>264000</v>
      </c>
      <c r="D28" s="138">
        <f t="shared" si="0"/>
        <v>274900</v>
      </c>
      <c r="E28" s="138">
        <f t="shared" si="1"/>
        <v>285800</v>
      </c>
      <c r="F28" s="138">
        <f t="shared" si="2"/>
        <v>296700</v>
      </c>
      <c r="G28" s="138">
        <f t="shared" si="3"/>
        <v>286900</v>
      </c>
      <c r="H28" s="138">
        <f t="shared" si="4"/>
        <v>294800</v>
      </c>
      <c r="I28" s="138">
        <f t="shared" si="5"/>
        <v>302700</v>
      </c>
      <c r="J28" s="138">
        <f t="shared" si="6"/>
        <v>310600</v>
      </c>
      <c r="K28" s="138">
        <f t="shared" si="7"/>
        <v>323000</v>
      </c>
      <c r="L28" s="138">
        <f t="shared" si="8"/>
        <v>331100</v>
      </c>
      <c r="M28" s="138">
        <f t="shared" si="9"/>
        <v>339200</v>
      </c>
      <c r="N28" s="138">
        <f t="shared" si="10"/>
        <v>347300</v>
      </c>
      <c r="O28" s="138" t="str">
        <f t="shared" si="11"/>
        <v/>
      </c>
      <c r="P28" s="138">
        <f t="shared" si="12"/>
        <v>373400</v>
      </c>
      <c r="Q28" s="138">
        <f t="shared" si="13"/>
        <v>389600</v>
      </c>
      <c r="R28" s="138">
        <f t="shared" si="14"/>
        <v>405800</v>
      </c>
      <c r="S28" s="138">
        <f t="shared" si="15"/>
        <v>422000</v>
      </c>
      <c r="T28" s="138" t="str">
        <f t="shared" si="16"/>
        <v/>
      </c>
      <c r="U28" s="138">
        <f t="shared" si="17"/>
        <v>476600</v>
      </c>
      <c r="V28" s="138">
        <f t="shared" si="18"/>
        <v>493700</v>
      </c>
      <c r="W28" s="138">
        <f t="shared" si="19"/>
        <v>510100</v>
      </c>
      <c r="X28" s="138">
        <f t="shared" si="20"/>
        <v>526500</v>
      </c>
      <c r="Y28" s="138" t="str">
        <f t="shared" si="21"/>
        <v/>
      </c>
      <c r="Z28" s="138">
        <f t="shared" si="22"/>
        <v>593200</v>
      </c>
      <c r="AA28" s="138">
        <f t="shared" si="23"/>
        <v>611200</v>
      </c>
      <c r="AB28" s="138">
        <f t="shared" si="24"/>
        <v>629200</v>
      </c>
      <c r="AC28" s="138" t="str">
        <f t="shared" si="25"/>
        <v/>
      </c>
      <c r="AD28" s="138" t="str">
        <f t="shared" si="26"/>
        <v/>
      </c>
      <c r="AE28" s="138" t="str">
        <f t="shared" si="27"/>
        <v/>
      </c>
      <c r="AF28" s="138" t="str">
        <f t="shared" si="28"/>
        <v/>
      </c>
      <c r="AG28" s="138" t="str">
        <f t="shared" si="29"/>
        <v/>
      </c>
      <c r="AH28" s="138" t="str">
        <f t="shared" si="30"/>
        <v/>
      </c>
      <c r="AI28" s="139" t="str">
        <f t="shared" si="31"/>
        <v/>
      </c>
    </row>
    <row r="29" spans="2:35" ht="20.100000000000001" customHeight="1">
      <c r="B29" s="137">
        <v>14</v>
      </c>
      <c r="C29" s="138">
        <f t="shared" si="32"/>
        <v>270300</v>
      </c>
      <c r="D29" s="138">
        <f t="shared" si="0"/>
        <v>281200</v>
      </c>
      <c r="E29" s="138">
        <f t="shared" si="1"/>
        <v>292100</v>
      </c>
      <c r="F29" s="138">
        <f t="shared" si="2"/>
        <v>303000</v>
      </c>
      <c r="G29" s="138">
        <f t="shared" si="3"/>
        <v>291300</v>
      </c>
      <c r="H29" s="138">
        <f t="shared" si="4"/>
        <v>299200</v>
      </c>
      <c r="I29" s="138">
        <f t="shared" si="5"/>
        <v>307100</v>
      </c>
      <c r="J29" s="138">
        <f t="shared" si="6"/>
        <v>315000</v>
      </c>
      <c r="K29" s="138">
        <f t="shared" si="7"/>
        <v>327500</v>
      </c>
      <c r="L29" s="138">
        <f t="shared" si="8"/>
        <v>335600</v>
      </c>
      <c r="M29" s="138">
        <f t="shared" si="9"/>
        <v>343700</v>
      </c>
      <c r="N29" s="138">
        <f t="shared" si="10"/>
        <v>351800</v>
      </c>
      <c r="O29" s="138" t="str">
        <f t="shared" si="11"/>
        <v/>
      </c>
      <c r="P29" s="138">
        <f t="shared" si="12"/>
        <v>379100</v>
      </c>
      <c r="Q29" s="138">
        <f t="shared" si="13"/>
        <v>395300</v>
      </c>
      <c r="R29" s="138">
        <f t="shared" si="14"/>
        <v>411500</v>
      </c>
      <c r="S29" s="138">
        <f t="shared" si="15"/>
        <v>427700</v>
      </c>
      <c r="T29" s="138" t="str">
        <f t="shared" si="16"/>
        <v/>
      </c>
      <c r="U29" s="138">
        <f t="shared" si="17"/>
        <v>482400</v>
      </c>
      <c r="V29" s="138">
        <f t="shared" si="18"/>
        <v>499500</v>
      </c>
      <c r="W29" s="138">
        <f t="shared" si="19"/>
        <v>515900</v>
      </c>
      <c r="X29" s="138">
        <f t="shared" si="20"/>
        <v>532300</v>
      </c>
      <c r="Y29" s="138" t="str">
        <f t="shared" si="21"/>
        <v/>
      </c>
      <c r="Z29" s="138">
        <f t="shared" si="22"/>
        <v>599300</v>
      </c>
      <c r="AA29" s="138">
        <f t="shared" si="23"/>
        <v>617300</v>
      </c>
      <c r="AB29" s="138">
        <f t="shared" si="24"/>
        <v>635300</v>
      </c>
      <c r="AC29" s="138" t="str">
        <f t="shared" si="25"/>
        <v/>
      </c>
      <c r="AD29" s="138" t="str">
        <f t="shared" si="26"/>
        <v/>
      </c>
      <c r="AE29" s="138" t="str">
        <f t="shared" si="27"/>
        <v/>
      </c>
      <c r="AF29" s="138" t="str">
        <f t="shared" si="28"/>
        <v/>
      </c>
      <c r="AG29" s="138" t="str">
        <f t="shared" si="29"/>
        <v/>
      </c>
      <c r="AH29" s="138" t="str">
        <f t="shared" si="30"/>
        <v/>
      </c>
      <c r="AI29" s="139" t="str">
        <f t="shared" si="31"/>
        <v/>
      </c>
    </row>
    <row r="30" spans="2:35" ht="20.100000000000001" customHeight="1">
      <c r="B30" s="137">
        <v>15</v>
      </c>
      <c r="C30" s="138">
        <f t="shared" si="32"/>
        <v>276600</v>
      </c>
      <c r="D30" s="138">
        <f t="shared" si="0"/>
        <v>287500</v>
      </c>
      <c r="E30" s="138">
        <f t="shared" si="1"/>
        <v>298400</v>
      </c>
      <c r="F30" s="138">
        <f t="shared" si="2"/>
        <v>309300</v>
      </c>
      <c r="G30" s="138">
        <f t="shared" si="3"/>
        <v>295700</v>
      </c>
      <c r="H30" s="138">
        <f t="shared" si="4"/>
        <v>303600</v>
      </c>
      <c r="I30" s="138">
        <f t="shared" si="5"/>
        <v>311500</v>
      </c>
      <c r="J30" s="138">
        <f t="shared" si="6"/>
        <v>319400</v>
      </c>
      <c r="K30" s="138">
        <f t="shared" si="7"/>
        <v>332000</v>
      </c>
      <c r="L30" s="138">
        <f t="shared" si="8"/>
        <v>340100</v>
      </c>
      <c r="M30" s="138">
        <f t="shared" si="9"/>
        <v>348200</v>
      </c>
      <c r="N30" s="138">
        <f t="shared" si="10"/>
        <v>356300</v>
      </c>
      <c r="O30" s="138" t="str">
        <f t="shared" si="11"/>
        <v/>
      </c>
      <c r="P30" s="138">
        <f t="shared" si="12"/>
        <v>384800</v>
      </c>
      <c r="Q30" s="138">
        <f t="shared" si="13"/>
        <v>401000</v>
      </c>
      <c r="R30" s="138">
        <f t="shared" si="14"/>
        <v>417200</v>
      </c>
      <c r="S30" s="138">
        <f t="shared" si="15"/>
        <v>433400</v>
      </c>
      <c r="T30" s="138" t="str">
        <f t="shared" si="16"/>
        <v/>
      </c>
      <c r="U30" s="138">
        <f t="shared" si="17"/>
        <v>488200</v>
      </c>
      <c r="V30" s="138">
        <f t="shared" si="18"/>
        <v>505300</v>
      </c>
      <c r="W30" s="138">
        <f t="shared" si="19"/>
        <v>521700</v>
      </c>
      <c r="X30" s="138">
        <f t="shared" si="20"/>
        <v>538100</v>
      </c>
      <c r="Y30" s="138" t="str">
        <f t="shared" si="21"/>
        <v/>
      </c>
      <c r="Z30" s="138">
        <f t="shared" si="22"/>
        <v>605400</v>
      </c>
      <c r="AA30" s="138">
        <f t="shared" si="23"/>
        <v>623400</v>
      </c>
      <c r="AB30" s="138">
        <f t="shared" si="24"/>
        <v>641400</v>
      </c>
      <c r="AC30" s="138" t="str">
        <f t="shared" si="25"/>
        <v/>
      </c>
      <c r="AD30" s="138" t="str">
        <f t="shared" si="26"/>
        <v/>
      </c>
      <c r="AE30" s="138" t="str">
        <f t="shared" si="27"/>
        <v/>
      </c>
      <c r="AF30" s="138" t="str">
        <f t="shared" si="28"/>
        <v/>
      </c>
      <c r="AG30" s="138" t="str">
        <f t="shared" si="29"/>
        <v/>
      </c>
      <c r="AH30" s="138" t="str">
        <f t="shared" si="30"/>
        <v/>
      </c>
      <c r="AI30" s="139" t="str">
        <f t="shared" si="31"/>
        <v/>
      </c>
    </row>
    <row r="31" spans="2:35" ht="20.100000000000001" customHeight="1">
      <c r="B31" s="137">
        <v>16</v>
      </c>
      <c r="C31" s="138">
        <f t="shared" si="32"/>
        <v>282900</v>
      </c>
      <c r="D31" s="138">
        <f t="shared" si="0"/>
        <v>293800</v>
      </c>
      <c r="E31" s="138">
        <f t="shared" si="1"/>
        <v>304700</v>
      </c>
      <c r="F31" s="138">
        <f t="shared" si="2"/>
        <v>315600</v>
      </c>
      <c r="G31" s="138">
        <f t="shared" si="3"/>
        <v>300100</v>
      </c>
      <c r="H31" s="138">
        <f t="shared" si="4"/>
        <v>308000</v>
      </c>
      <c r="I31" s="138">
        <f t="shared" si="5"/>
        <v>315900</v>
      </c>
      <c r="J31" s="138">
        <f t="shared" si="6"/>
        <v>323800</v>
      </c>
      <c r="K31" s="138">
        <f t="shared" si="7"/>
        <v>336500</v>
      </c>
      <c r="L31" s="138">
        <f t="shared" si="8"/>
        <v>344600</v>
      </c>
      <c r="M31" s="138">
        <f t="shared" si="9"/>
        <v>352700</v>
      </c>
      <c r="N31" s="138">
        <f t="shared" si="10"/>
        <v>360800</v>
      </c>
      <c r="O31" s="138" t="str">
        <f t="shared" si="11"/>
        <v/>
      </c>
      <c r="P31" s="138">
        <f t="shared" si="12"/>
        <v>390500</v>
      </c>
      <c r="Q31" s="138">
        <f t="shared" si="13"/>
        <v>406700</v>
      </c>
      <c r="R31" s="138">
        <f t="shared" si="14"/>
        <v>422900</v>
      </c>
      <c r="S31" s="138">
        <f t="shared" si="15"/>
        <v>439100</v>
      </c>
      <c r="T31" s="138" t="str">
        <f t="shared" si="16"/>
        <v/>
      </c>
      <c r="U31" s="138">
        <f t="shared" si="17"/>
        <v>494000</v>
      </c>
      <c r="V31" s="138">
        <f t="shared" si="18"/>
        <v>511100</v>
      </c>
      <c r="W31" s="138">
        <f t="shared" si="19"/>
        <v>527500</v>
      </c>
      <c r="X31" s="138">
        <f t="shared" si="20"/>
        <v>543900</v>
      </c>
      <c r="Y31" s="138" t="str">
        <f t="shared" si="21"/>
        <v/>
      </c>
      <c r="Z31" s="138">
        <f t="shared" si="22"/>
        <v>611500</v>
      </c>
      <c r="AA31" s="138">
        <f t="shared" si="23"/>
        <v>629500</v>
      </c>
      <c r="AB31" s="138">
        <f t="shared" si="24"/>
        <v>647500</v>
      </c>
      <c r="AC31" s="138" t="str">
        <f t="shared" si="25"/>
        <v/>
      </c>
      <c r="AD31" s="138" t="str">
        <f t="shared" si="26"/>
        <v/>
      </c>
      <c r="AE31" s="138" t="str">
        <f t="shared" si="27"/>
        <v/>
      </c>
      <c r="AF31" s="138" t="str">
        <f t="shared" si="28"/>
        <v/>
      </c>
      <c r="AG31" s="138" t="str">
        <f t="shared" si="29"/>
        <v/>
      </c>
      <c r="AH31" s="138" t="str">
        <f t="shared" si="30"/>
        <v/>
      </c>
      <c r="AI31" s="139" t="str">
        <f t="shared" si="31"/>
        <v/>
      </c>
    </row>
    <row r="32" spans="2:35" ht="20.100000000000001" customHeight="1">
      <c r="B32" s="137">
        <v>17</v>
      </c>
      <c r="C32" s="138">
        <f t="shared" si="32"/>
        <v>286050</v>
      </c>
      <c r="D32" s="138">
        <f t="shared" si="0"/>
        <v>296950</v>
      </c>
      <c r="E32" s="138">
        <f t="shared" si="1"/>
        <v>307850</v>
      </c>
      <c r="F32" s="138">
        <f t="shared" si="2"/>
        <v>318750</v>
      </c>
      <c r="G32" s="138">
        <f t="shared" si="3"/>
        <v>304500</v>
      </c>
      <c r="H32" s="138">
        <f t="shared" si="4"/>
        <v>312400</v>
      </c>
      <c r="I32" s="138">
        <f t="shared" si="5"/>
        <v>320300</v>
      </c>
      <c r="J32" s="138">
        <f t="shared" si="6"/>
        <v>328200</v>
      </c>
      <c r="K32" s="138">
        <f t="shared" si="7"/>
        <v>341000</v>
      </c>
      <c r="L32" s="138">
        <f t="shared" si="8"/>
        <v>349100</v>
      </c>
      <c r="M32" s="138">
        <f t="shared" si="9"/>
        <v>357200</v>
      </c>
      <c r="N32" s="138">
        <f t="shared" si="10"/>
        <v>365300</v>
      </c>
      <c r="O32" s="138" t="str">
        <f t="shared" si="11"/>
        <v/>
      </c>
      <c r="P32" s="138">
        <f t="shared" si="12"/>
        <v>396200</v>
      </c>
      <c r="Q32" s="138">
        <f t="shared" si="13"/>
        <v>412400</v>
      </c>
      <c r="R32" s="138">
        <f t="shared" si="14"/>
        <v>428600</v>
      </c>
      <c r="S32" s="138">
        <f t="shared" si="15"/>
        <v>444800</v>
      </c>
      <c r="T32" s="138" t="str">
        <f t="shared" si="16"/>
        <v/>
      </c>
      <c r="U32" s="138">
        <f t="shared" si="17"/>
        <v>496900</v>
      </c>
      <c r="V32" s="138" t="str">
        <f t="shared" si="18"/>
        <v/>
      </c>
      <c r="W32" s="138" t="str">
        <f t="shared" si="19"/>
        <v/>
      </c>
      <c r="X32" s="138" t="str">
        <f t="shared" si="20"/>
        <v/>
      </c>
      <c r="Y32" s="138" t="str">
        <f t="shared" si="21"/>
        <v/>
      </c>
      <c r="Z32" s="138" t="str">
        <f t="shared" si="22"/>
        <v/>
      </c>
      <c r="AA32" s="138" t="str">
        <f t="shared" si="23"/>
        <v/>
      </c>
      <c r="AB32" s="138" t="str">
        <f t="shared" si="24"/>
        <v/>
      </c>
      <c r="AC32" s="138" t="str">
        <f t="shared" si="25"/>
        <v/>
      </c>
      <c r="AD32" s="138" t="str">
        <f t="shared" si="26"/>
        <v/>
      </c>
      <c r="AE32" s="138" t="str">
        <f t="shared" si="27"/>
        <v/>
      </c>
      <c r="AF32" s="138" t="str">
        <f t="shared" si="28"/>
        <v/>
      </c>
      <c r="AG32" s="138" t="str">
        <f t="shared" si="29"/>
        <v/>
      </c>
      <c r="AH32" s="138" t="str">
        <f t="shared" si="30"/>
        <v/>
      </c>
      <c r="AI32" s="139" t="str">
        <f t="shared" si="31"/>
        <v/>
      </c>
    </row>
    <row r="33" spans="2:35" ht="20.100000000000001" customHeight="1">
      <c r="B33" s="137">
        <v>18</v>
      </c>
      <c r="C33" s="138">
        <f t="shared" si="32"/>
        <v>289200</v>
      </c>
      <c r="D33" s="138">
        <f t="shared" si="0"/>
        <v>300100</v>
      </c>
      <c r="E33" s="138">
        <f t="shared" si="1"/>
        <v>311000</v>
      </c>
      <c r="F33" s="138">
        <f t="shared" si="2"/>
        <v>321900</v>
      </c>
      <c r="G33" s="138">
        <f t="shared" si="3"/>
        <v>308900</v>
      </c>
      <c r="H33" s="138">
        <f t="shared" si="4"/>
        <v>316800</v>
      </c>
      <c r="I33" s="138">
        <f t="shared" si="5"/>
        <v>324700</v>
      </c>
      <c r="J33" s="138">
        <f t="shared" si="6"/>
        <v>332600</v>
      </c>
      <c r="K33" s="138">
        <f t="shared" si="7"/>
        <v>345500</v>
      </c>
      <c r="L33" s="138">
        <f t="shared" si="8"/>
        <v>353600</v>
      </c>
      <c r="M33" s="138">
        <f t="shared" si="9"/>
        <v>361700</v>
      </c>
      <c r="N33" s="138">
        <f t="shared" si="10"/>
        <v>369800</v>
      </c>
      <c r="O33" s="138" t="str">
        <f t="shared" si="11"/>
        <v/>
      </c>
      <c r="P33" s="138">
        <f t="shared" si="12"/>
        <v>401900</v>
      </c>
      <c r="Q33" s="138">
        <f t="shared" si="13"/>
        <v>418100</v>
      </c>
      <c r="R33" s="138">
        <f t="shared" si="14"/>
        <v>434300</v>
      </c>
      <c r="S33" s="138">
        <f t="shared" si="15"/>
        <v>450500</v>
      </c>
      <c r="T33" s="138" t="str">
        <f t="shared" si="16"/>
        <v/>
      </c>
      <c r="U33" s="138">
        <f t="shared" si="17"/>
        <v>499800</v>
      </c>
      <c r="V33" s="138" t="str">
        <f t="shared" si="18"/>
        <v/>
      </c>
      <c r="W33" s="138" t="str">
        <f t="shared" si="19"/>
        <v/>
      </c>
      <c r="X33" s="138" t="str">
        <f t="shared" si="20"/>
        <v/>
      </c>
      <c r="Y33" s="138" t="str">
        <f t="shared" si="21"/>
        <v/>
      </c>
      <c r="Z33" s="138" t="str">
        <f t="shared" si="22"/>
        <v/>
      </c>
      <c r="AA33" s="138" t="str">
        <f t="shared" si="23"/>
        <v/>
      </c>
      <c r="AB33" s="138" t="str">
        <f t="shared" si="24"/>
        <v/>
      </c>
      <c r="AC33" s="138" t="str">
        <f t="shared" si="25"/>
        <v/>
      </c>
      <c r="AD33" s="138" t="str">
        <f t="shared" si="26"/>
        <v/>
      </c>
      <c r="AE33" s="138" t="str">
        <f t="shared" si="27"/>
        <v/>
      </c>
      <c r="AF33" s="138" t="str">
        <f t="shared" si="28"/>
        <v/>
      </c>
      <c r="AG33" s="138" t="str">
        <f t="shared" si="29"/>
        <v/>
      </c>
      <c r="AH33" s="138" t="str">
        <f t="shared" si="30"/>
        <v/>
      </c>
      <c r="AI33" s="139" t="str">
        <f t="shared" si="31"/>
        <v/>
      </c>
    </row>
    <row r="34" spans="2:35" ht="20.100000000000001" customHeight="1">
      <c r="B34" s="137">
        <v>19</v>
      </c>
      <c r="C34" s="138">
        <f t="shared" si="32"/>
        <v>292350</v>
      </c>
      <c r="D34" s="138">
        <f t="shared" si="0"/>
        <v>303250</v>
      </c>
      <c r="E34" s="138">
        <f t="shared" si="1"/>
        <v>314150</v>
      </c>
      <c r="F34" s="138">
        <f t="shared" si="2"/>
        <v>325050</v>
      </c>
      <c r="G34" s="138">
        <f t="shared" si="3"/>
        <v>313300</v>
      </c>
      <c r="H34" s="138">
        <f t="shared" si="4"/>
        <v>321200</v>
      </c>
      <c r="I34" s="138">
        <f t="shared" si="5"/>
        <v>329100</v>
      </c>
      <c r="J34" s="138">
        <f t="shared" si="6"/>
        <v>337000</v>
      </c>
      <c r="K34" s="138">
        <f t="shared" si="7"/>
        <v>350000</v>
      </c>
      <c r="L34" s="138">
        <f t="shared" si="8"/>
        <v>358100</v>
      </c>
      <c r="M34" s="138">
        <f t="shared" si="9"/>
        <v>366200</v>
      </c>
      <c r="N34" s="138">
        <f t="shared" si="10"/>
        <v>374300</v>
      </c>
      <c r="O34" s="138" t="str">
        <f t="shared" si="11"/>
        <v/>
      </c>
      <c r="P34" s="138">
        <f t="shared" si="12"/>
        <v>407600</v>
      </c>
      <c r="Q34" s="138">
        <f t="shared" si="13"/>
        <v>423800</v>
      </c>
      <c r="R34" s="138">
        <f t="shared" si="14"/>
        <v>440000</v>
      </c>
      <c r="S34" s="138">
        <f t="shared" si="15"/>
        <v>456200</v>
      </c>
      <c r="T34" s="138" t="str">
        <f t="shared" si="16"/>
        <v/>
      </c>
      <c r="U34" s="138" t="str">
        <f t="shared" si="17"/>
        <v/>
      </c>
      <c r="V34" s="138" t="str">
        <f t="shared" si="18"/>
        <v/>
      </c>
      <c r="W34" s="138" t="str">
        <f t="shared" si="19"/>
        <v/>
      </c>
      <c r="X34" s="138" t="str">
        <f t="shared" si="20"/>
        <v/>
      </c>
      <c r="Y34" s="138" t="str">
        <f t="shared" si="21"/>
        <v/>
      </c>
      <c r="Z34" s="138" t="str">
        <f t="shared" si="22"/>
        <v/>
      </c>
      <c r="AA34" s="138" t="str">
        <f t="shared" si="23"/>
        <v/>
      </c>
      <c r="AB34" s="138" t="str">
        <f t="shared" si="24"/>
        <v/>
      </c>
      <c r="AC34" s="138" t="str">
        <f t="shared" si="25"/>
        <v/>
      </c>
      <c r="AD34" s="138" t="str">
        <f t="shared" si="26"/>
        <v/>
      </c>
      <c r="AE34" s="138" t="str">
        <f t="shared" si="27"/>
        <v/>
      </c>
      <c r="AF34" s="138" t="str">
        <f t="shared" si="28"/>
        <v/>
      </c>
      <c r="AG34" s="138" t="str">
        <f t="shared" si="29"/>
        <v/>
      </c>
      <c r="AH34" s="138" t="str">
        <f t="shared" si="30"/>
        <v/>
      </c>
      <c r="AI34" s="139" t="str">
        <f t="shared" si="31"/>
        <v/>
      </c>
    </row>
    <row r="35" spans="2:35" ht="20.100000000000001" customHeight="1">
      <c r="B35" s="137">
        <v>20</v>
      </c>
      <c r="C35" s="138">
        <f t="shared" si="32"/>
        <v>295500</v>
      </c>
      <c r="D35" s="138">
        <f t="shared" si="0"/>
        <v>306400</v>
      </c>
      <c r="E35" s="138">
        <f t="shared" si="1"/>
        <v>317300</v>
      </c>
      <c r="F35" s="138">
        <f t="shared" si="2"/>
        <v>328200</v>
      </c>
      <c r="G35" s="138">
        <f t="shared" si="3"/>
        <v>317700</v>
      </c>
      <c r="H35" s="138">
        <f t="shared" si="4"/>
        <v>325600</v>
      </c>
      <c r="I35" s="138">
        <f t="shared" si="5"/>
        <v>333500</v>
      </c>
      <c r="J35" s="138">
        <f t="shared" si="6"/>
        <v>341400</v>
      </c>
      <c r="K35" s="138">
        <f t="shared" si="7"/>
        <v>354500</v>
      </c>
      <c r="L35" s="138">
        <f t="shared" si="8"/>
        <v>362600</v>
      </c>
      <c r="M35" s="138">
        <f t="shared" si="9"/>
        <v>370700</v>
      </c>
      <c r="N35" s="138">
        <f t="shared" si="10"/>
        <v>378800</v>
      </c>
      <c r="O35" s="138" t="str">
        <f t="shared" si="11"/>
        <v/>
      </c>
      <c r="P35" s="138">
        <f t="shared" si="12"/>
        <v>413300</v>
      </c>
      <c r="Q35" s="138">
        <f t="shared" si="13"/>
        <v>429500</v>
      </c>
      <c r="R35" s="138">
        <f t="shared" si="14"/>
        <v>445700</v>
      </c>
      <c r="S35" s="138">
        <f t="shared" si="15"/>
        <v>461900</v>
      </c>
      <c r="T35" s="138" t="str">
        <f t="shared" si="16"/>
        <v/>
      </c>
      <c r="U35" s="138" t="str">
        <f t="shared" si="17"/>
        <v/>
      </c>
      <c r="V35" s="138" t="str">
        <f t="shared" si="18"/>
        <v/>
      </c>
      <c r="W35" s="138" t="str">
        <f t="shared" si="19"/>
        <v/>
      </c>
      <c r="X35" s="138" t="str">
        <f t="shared" si="20"/>
        <v/>
      </c>
      <c r="Y35" s="138" t="str">
        <f t="shared" si="21"/>
        <v/>
      </c>
      <c r="Z35" s="138" t="str">
        <f t="shared" si="22"/>
        <v/>
      </c>
      <c r="AA35" s="138" t="str">
        <f t="shared" si="23"/>
        <v/>
      </c>
      <c r="AB35" s="138" t="str">
        <f t="shared" si="24"/>
        <v/>
      </c>
      <c r="AC35" s="138" t="str">
        <f t="shared" si="25"/>
        <v/>
      </c>
      <c r="AD35" s="138" t="str">
        <f t="shared" si="26"/>
        <v/>
      </c>
      <c r="AE35" s="138" t="str">
        <f t="shared" si="27"/>
        <v/>
      </c>
      <c r="AF35" s="138" t="str">
        <f t="shared" si="28"/>
        <v/>
      </c>
      <c r="AG35" s="138" t="str">
        <f t="shared" si="29"/>
        <v/>
      </c>
      <c r="AH35" s="138" t="str">
        <f t="shared" si="30"/>
        <v/>
      </c>
      <c r="AI35" s="139" t="str">
        <f t="shared" si="31"/>
        <v/>
      </c>
    </row>
    <row r="36" spans="2:35" ht="20.100000000000001" customHeight="1">
      <c r="B36" s="137">
        <v>21</v>
      </c>
      <c r="C36" s="138">
        <f t="shared" si="32"/>
        <v>298650</v>
      </c>
      <c r="D36" s="138">
        <f t="shared" si="0"/>
        <v>309550</v>
      </c>
      <c r="E36" s="138">
        <f t="shared" si="1"/>
        <v>320450</v>
      </c>
      <c r="F36" s="138">
        <f t="shared" si="2"/>
        <v>331350</v>
      </c>
      <c r="G36" s="138">
        <f t="shared" si="3"/>
        <v>322100</v>
      </c>
      <c r="H36" s="138">
        <f t="shared" si="4"/>
        <v>330000</v>
      </c>
      <c r="I36" s="138">
        <f t="shared" si="5"/>
        <v>337900</v>
      </c>
      <c r="J36" s="138">
        <f t="shared" si="6"/>
        <v>345800</v>
      </c>
      <c r="K36" s="138">
        <f t="shared" si="7"/>
        <v>359000</v>
      </c>
      <c r="L36" s="138">
        <f t="shared" si="8"/>
        <v>367100</v>
      </c>
      <c r="M36" s="138">
        <f t="shared" si="9"/>
        <v>375200</v>
      </c>
      <c r="N36" s="138">
        <f t="shared" si="10"/>
        <v>383300</v>
      </c>
      <c r="O36" s="138" t="str">
        <f t="shared" si="11"/>
        <v/>
      </c>
      <c r="P36" s="138">
        <f t="shared" si="12"/>
        <v>419000</v>
      </c>
      <c r="Q36" s="138">
        <f t="shared" si="13"/>
        <v>435200</v>
      </c>
      <c r="R36" s="138">
        <f t="shared" si="14"/>
        <v>451400</v>
      </c>
      <c r="S36" s="138">
        <f t="shared" si="15"/>
        <v>467600</v>
      </c>
      <c r="T36" s="138" t="str">
        <f t="shared" si="16"/>
        <v/>
      </c>
      <c r="U36" s="138" t="str">
        <f t="shared" si="17"/>
        <v/>
      </c>
      <c r="V36" s="138" t="str">
        <f t="shared" si="18"/>
        <v/>
      </c>
      <c r="W36" s="138" t="str">
        <f t="shared" si="19"/>
        <v/>
      </c>
      <c r="X36" s="138" t="str">
        <f t="shared" si="20"/>
        <v/>
      </c>
      <c r="Y36" s="138" t="str">
        <f t="shared" si="21"/>
        <v/>
      </c>
      <c r="Z36" s="138" t="str">
        <f t="shared" si="22"/>
        <v/>
      </c>
      <c r="AA36" s="138" t="str">
        <f t="shared" si="23"/>
        <v/>
      </c>
      <c r="AB36" s="138" t="str">
        <f t="shared" si="24"/>
        <v/>
      </c>
      <c r="AC36" s="138" t="str">
        <f t="shared" si="25"/>
        <v/>
      </c>
      <c r="AD36" s="138" t="str">
        <f t="shared" si="26"/>
        <v/>
      </c>
      <c r="AE36" s="138" t="str">
        <f t="shared" si="27"/>
        <v/>
      </c>
      <c r="AF36" s="138" t="str">
        <f t="shared" si="28"/>
        <v/>
      </c>
      <c r="AG36" s="138" t="str">
        <f t="shared" si="29"/>
        <v/>
      </c>
      <c r="AH36" s="138" t="str">
        <f t="shared" si="30"/>
        <v/>
      </c>
      <c r="AI36" s="139" t="str">
        <f t="shared" si="31"/>
        <v/>
      </c>
    </row>
    <row r="37" spans="2:35" ht="20.100000000000001" customHeight="1">
      <c r="B37" s="137">
        <v>22</v>
      </c>
      <c r="C37" s="138">
        <f t="shared" si="32"/>
        <v>301800</v>
      </c>
      <c r="D37" s="138">
        <f t="shared" si="0"/>
        <v>312700</v>
      </c>
      <c r="E37" s="138">
        <f t="shared" si="1"/>
        <v>323600</v>
      </c>
      <c r="F37" s="138">
        <f t="shared" si="2"/>
        <v>334500</v>
      </c>
      <c r="G37" s="138">
        <f t="shared" si="3"/>
        <v>324300</v>
      </c>
      <c r="H37" s="138">
        <f t="shared" si="4"/>
        <v>332200</v>
      </c>
      <c r="I37" s="138">
        <f t="shared" si="5"/>
        <v>340100</v>
      </c>
      <c r="J37" s="138">
        <f t="shared" si="6"/>
        <v>348000</v>
      </c>
      <c r="K37" s="138">
        <f t="shared" si="7"/>
        <v>361250</v>
      </c>
      <c r="L37" s="138">
        <f t="shared" si="8"/>
        <v>369350</v>
      </c>
      <c r="M37" s="138">
        <f t="shared" si="9"/>
        <v>377450</v>
      </c>
      <c r="N37" s="138">
        <f t="shared" si="10"/>
        <v>385550</v>
      </c>
      <c r="O37" s="138" t="str">
        <f t="shared" si="11"/>
        <v/>
      </c>
      <c r="P37" s="138">
        <f t="shared" si="12"/>
        <v>421850</v>
      </c>
      <c r="Q37" s="138">
        <f t="shared" si="13"/>
        <v>438050</v>
      </c>
      <c r="R37" s="138">
        <f t="shared" si="14"/>
        <v>454250</v>
      </c>
      <c r="S37" s="138" t="str">
        <f t="shared" si="15"/>
        <v/>
      </c>
      <c r="T37" s="138" t="str">
        <f t="shared" si="16"/>
        <v/>
      </c>
      <c r="U37" s="138" t="str">
        <f t="shared" si="17"/>
        <v/>
      </c>
      <c r="V37" s="138" t="str">
        <f t="shared" si="18"/>
        <v/>
      </c>
      <c r="W37" s="138" t="str">
        <f t="shared" si="19"/>
        <v/>
      </c>
      <c r="X37" s="138" t="str">
        <f t="shared" si="20"/>
        <v/>
      </c>
      <c r="Y37" s="138" t="str">
        <f t="shared" si="21"/>
        <v/>
      </c>
      <c r="Z37" s="138" t="str">
        <f t="shared" si="22"/>
        <v/>
      </c>
      <c r="AA37" s="138" t="str">
        <f t="shared" si="23"/>
        <v/>
      </c>
      <c r="AB37" s="138" t="str">
        <f t="shared" si="24"/>
        <v/>
      </c>
      <c r="AC37" s="138" t="str">
        <f t="shared" si="25"/>
        <v/>
      </c>
      <c r="AD37" s="138" t="str">
        <f t="shared" si="26"/>
        <v/>
      </c>
      <c r="AE37" s="138" t="str">
        <f t="shared" si="27"/>
        <v/>
      </c>
      <c r="AF37" s="138" t="str">
        <f t="shared" si="28"/>
        <v/>
      </c>
      <c r="AG37" s="138" t="str">
        <f t="shared" si="29"/>
        <v/>
      </c>
      <c r="AH37" s="138" t="str">
        <f t="shared" si="30"/>
        <v/>
      </c>
      <c r="AI37" s="139" t="str">
        <f t="shared" si="31"/>
        <v/>
      </c>
    </row>
    <row r="38" spans="2:35" ht="20.100000000000001" customHeight="1">
      <c r="B38" s="137">
        <v>23</v>
      </c>
      <c r="C38" s="138">
        <f t="shared" si="32"/>
        <v>304950</v>
      </c>
      <c r="D38" s="138">
        <f t="shared" si="0"/>
        <v>315850</v>
      </c>
      <c r="E38" s="138">
        <f t="shared" si="1"/>
        <v>326750</v>
      </c>
      <c r="F38" s="138">
        <f t="shared" si="2"/>
        <v>337650</v>
      </c>
      <c r="G38" s="138">
        <f t="shared" si="3"/>
        <v>326500</v>
      </c>
      <c r="H38" s="138">
        <f t="shared" si="4"/>
        <v>334400</v>
      </c>
      <c r="I38" s="138">
        <f t="shared" si="5"/>
        <v>342300</v>
      </c>
      <c r="J38" s="138">
        <f t="shared" si="6"/>
        <v>350200</v>
      </c>
      <c r="K38" s="138">
        <f t="shared" si="7"/>
        <v>363500</v>
      </c>
      <c r="L38" s="138">
        <f t="shared" si="8"/>
        <v>371600</v>
      </c>
      <c r="M38" s="138">
        <f t="shared" si="9"/>
        <v>379700</v>
      </c>
      <c r="N38" s="138">
        <f t="shared" si="10"/>
        <v>387800</v>
      </c>
      <c r="O38" s="138" t="str">
        <f t="shared" si="11"/>
        <v/>
      </c>
      <c r="P38" s="138">
        <f t="shared" si="12"/>
        <v>424700</v>
      </c>
      <c r="Q38" s="138">
        <f t="shared" si="13"/>
        <v>440900</v>
      </c>
      <c r="R38" s="138" t="str">
        <f t="shared" si="14"/>
        <v/>
      </c>
      <c r="S38" s="138" t="str">
        <f t="shared" si="15"/>
        <v/>
      </c>
      <c r="T38" s="138" t="str">
        <f t="shared" si="16"/>
        <v/>
      </c>
      <c r="U38" s="138" t="str">
        <f t="shared" si="17"/>
        <v/>
      </c>
      <c r="V38" s="138" t="str">
        <f t="shared" si="18"/>
        <v/>
      </c>
      <c r="W38" s="138" t="str">
        <f t="shared" si="19"/>
        <v/>
      </c>
      <c r="X38" s="138" t="str">
        <f t="shared" si="20"/>
        <v/>
      </c>
      <c r="Y38" s="138" t="str">
        <f t="shared" si="21"/>
        <v/>
      </c>
      <c r="Z38" s="138" t="str">
        <f t="shared" si="22"/>
        <v/>
      </c>
      <c r="AA38" s="138" t="str">
        <f t="shared" si="23"/>
        <v/>
      </c>
      <c r="AB38" s="138" t="str">
        <f t="shared" si="24"/>
        <v/>
      </c>
      <c r="AC38" s="138" t="str">
        <f t="shared" si="25"/>
        <v/>
      </c>
      <c r="AD38" s="138" t="str">
        <f t="shared" si="26"/>
        <v/>
      </c>
      <c r="AE38" s="138" t="str">
        <f t="shared" si="27"/>
        <v/>
      </c>
      <c r="AF38" s="138" t="str">
        <f t="shared" si="28"/>
        <v/>
      </c>
      <c r="AG38" s="138" t="str">
        <f t="shared" si="29"/>
        <v/>
      </c>
      <c r="AH38" s="138" t="str">
        <f t="shared" si="30"/>
        <v/>
      </c>
      <c r="AI38" s="139" t="str">
        <f t="shared" si="31"/>
        <v/>
      </c>
    </row>
    <row r="39" spans="2:35" ht="20.100000000000001" customHeight="1">
      <c r="B39" s="137">
        <v>24</v>
      </c>
      <c r="C39" s="138">
        <f t="shared" si="32"/>
        <v>308100</v>
      </c>
      <c r="D39" s="138">
        <f t="shared" si="0"/>
        <v>319000</v>
      </c>
      <c r="E39" s="138">
        <f t="shared" si="1"/>
        <v>329900</v>
      </c>
      <c r="F39" s="138">
        <f t="shared" si="2"/>
        <v>340800</v>
      </c>
      <c r="G39" s="138">
        <f t="shared" si="3"/>
        <v>328700</v>
      </c>
      <c r="H39" s="138">
        <f t="shared" si="4"/>
        <v>336600</v>
      </c>
      <c r="I39" s="138">
        <f t="shared" si="5"/>
        <v>344500</v>
      </c>
      <c r="J39" s="138">
        <f t="shared" si="6"/>
        <v>352400</v>
      </c>
      <c r="K39" s="138">
        <f t="shared" si="7"/>
        <v>365750</v>
      </c>
      <c r="L39" s="138">
        <f t="shared" si="8"/>
        <v>373850</v>
      </c>
      <c r="M39" s="138">
        <f t="shared" si="9"/>
        <v>381950</v>
      </c>
      <c r="N39" s="138">
        <f t="shared" si="10"/>
        <v>390050</v>
      </c>
      <c r="O39" s="138" t="str">
        <f t="shared" si="11"/>
        <v/>
      </c>
      <c r="P39" s="138">
        <f t="shared" si="12"/>
        <v>427550</v>
      </c>
      <c r="Q39" s="138">
        <f t="shared" si="13"/>
        <v>443750</v>
      </c>
      <c r="R39" s="138" t="str">
        <f t="shared" si="14"/>
        <v/>
      </c>
      <c r="S39" s="138" t="str">
        <f t="shared" si="15"/>
        <v/>
      </c>
      <c r="T39" s="138" t="str">
        <f t="shared" si="16"/>
        <v/>
      </c>
      <c r="U39" s="138" t="str">
        <f t="shared" si="17"/>
        <v/>
      </c>
      <c r="V39" s="138" t="str">
        <f t="shared" si="18"/>
        <v/>
      </c>
      <c r="W39" s="138" t="str">
        <f t="shared" si="19"/>
        <v/>
      </c>
      <c r="X39" s="138" t="str">
        <f t="shared" si="20"/>
        <v/>
      </c>
      <c r="Y39" s="138" t="str">
        <f t="shared" si="21"/>
        <v/>
      </c>
      <c r="Z39" s="138" t="str">
        <f t="shared" si="22"/>
        <v/>
      </c>
      <c r="AA39" s="138" t="str">
        <f t="shared" si="23"/>
        <v/>
      </c>
      <c r="AB39" s="138" t="str">
        <f t="shared" si="24"/>
        <v/>
      </c>
      <c r="AC39" s="138" t="str">
        <f t="shared" si="25"/>
        <v/>
      </c>
      <c r="AD39" s="138" t="str">
        <f t="shared" si="26"/>
        <v/>
      </c>
      <c r="AE39" s="138" t="str">
        <f t="shared" si="27"/>
        <v/>
      </c>
      <c r="AF39" s="138" t="str">
        <f t="shared" si="28"/>
        <v/>
      </c>
      <c r="AG39" s="138" t="str">
        <f t="shared" si="29"/>
        <v/>
      </c>
      <c r="AH39" s="138" t="str">
        <f t="shared" si="30"/>
        <v/>
      </c>
      <c r="AI39" s="139" t="str">
        <f t="shared" si="31"/>
        <v/>
      </c>
    </row>
    <row r="40" spans="2:35" ht="20.100000000000001" customHeight="1">
      <c r="B40" s="137">
        <v>25</v>
      </c>
      <c r="C40" s="138">
        <f t="shared" si="32"/>
        <v>311250</v>
      </c>
      <c r="D40" s="138">
        <f t="shared" si="0"/>
        <v>322150</v>
      </c>
      <c r="E40" s="138">
        <f t="shared" si="1"/>
        <v>333050</v>
      </c>
      <c r="F40" s="138">
        <f t="shared" si="2"/>
        <v>343950</v>
      </c>
      <c r="G40" s="138">
        <f t="shared" si="3"/>
        <v>330900</v>
      </c>
      <c r="H40" s="138">
        <f t="shared" si="4"/>
        <v>338800</v>
      </c>
      <c r="I40" s="138">
        <f t="shared" si="5"/>
        <v>346700</v>
      </c>
      <c r="J40" s="138">
        <f t="shared" si="6"/>
        <v>354600</v>
      </c>
      <c r="K40" s="138">
        <f t="shared" si="7"/>
        <v>368000</v>
      </c>
      <c r="L40" s="138">
        <f t="shared" si="8"/>
        <v>376100</v>
      </c>
      <c r="M40" s="138">
        <f t="shared" si="9"/>
        <v>384200</v>
      </c>
      <c r="N40" s="138">
        <f t="shared" si="10"/>
        <v>392300</v>
      </c>
      <c r="O40" s="138" t="str">
        <f t="shared" si="11"/>
        <v/>
      </c>
      <c r="P40" s="138">
        <f t="shared" si="12"/>
        <v>430400</v>
      </c>
      <c r="Q40" s="138" t="str">
        <f t="shared" si="13"/>
        <v/>
      </c>
      <c r="R40" s="138" t="str">
        <f t="shared" si="14"/>
        <v/>
      </c>
      <c r="S40" s="138" t="str">
        <f t="shared" si="15"/>
        <v/>
      </c>
      <c r="T40" s="138" t="str">
        <f t="shared" si="16"/>
        <v/>
      </c>
      <c r="U40" s="138" t="str">
        <f t="shared" si="17"/>
        <v/>
      </c>
      <c r="V40" s="138" t="str">
        <f t="shared" si="18"/>
        <v/>
      </c>
      <c r="W40" s="138" t="str">
        <f t="shared" si="19"/>
        <v/>
      </c>
      <c r="X40" s="138" t="str">
        <f t="shared" si="20"/>
        <v/>
      </c>
      <c r="Y40" s="138" t="str">
        <f t="shared" si="21"/>
        <v/>
      </c>
      <c r="Z40" s="138" t="str">
        <f t="shared" si="22"/>
        <v/>
      </c>
      <c r="AA40" s="138" t="str">
        <f t="shared" si="23"/>
        <v/>
      </c>
      <c r="AB40" s="138" t="str">
        <f t="shared" si="24"/>
        <v/>
      </c>
      <c r="AC40" s="138" t="str">
        <f t="shared" si="25"/>
        <v/>
      </c>
      <c r="AD40" s="138" t="str">
        <f t="shared" si="26"/>
        <v/>
      </c>
      <c r="AE40" s="138" t="str">
        <f t="shared" si="27"/>
        <v/>
      </c>
      <c r="AF40" s="138" t="str">
        <f t="shared" si="28"/>
        <v/>
      </c>
      <c r="AG40" s="138" t="str">
        <f t="shared" si="29"/>
        <v/>
      </c>
      <c r="AH40" s="138" t="str">
        <f t="shared" si="30"/>
        <v/>
      </c>
      <c r="AI40" s="139" t="str">
        <f t="shared" si="31"/>
        <v/>
      </c>
    </row>
    <row r="41" spans="2:35" ht="20.100000000000001" customHeight="1">
      <c r="B41" s="137">
        <v>26</v>
      </c>
      <c r="C41" s="138">
        <f t="shared" si="32"/>
        <v>314400</v>
      </c>
      <c r="D41" s="138">
        <f t="shared" si="0"/>
        <v>325300</v>
      </c>
      <c r="E41" s="138">
        <f t="shared" si="1"/>
        <v>336200</v>
      </c>
      <c r="F41" s="138" t="str">
        <f t="shared" si="2"/>
        <v/>
      </c>
      <c r="G41" s="138">
        <f t="shared" si="3"/>
        <v>333100</v>
      </c>
      <c r="H41" s="138">
        <f t="shared" si="4"/>
        <v>341000</v>
      </c>
      <c r="I41" s="138">
        <f t="shared" si="5"/>
        <v>348900</v>
      </c>
      <c r="J41" s="138">
        <f t="shared" si="6"/>
        <v>356800</v>
      </c>
      <c r="K41" s="138">
        <f t="shared" si="7"/>
        <v>370250</v>
      </c>
      <c r="L41" s="138">
        <f t="shared" si="8"/>
        <v>378350</v>
      </c>
      <c r="M41" s="138">
        <f t="shared" si="9"/>
        <v>386450</v>
      </c>
      <c r="N41" s="138">
        <f t="shared" si="10"/>
        <v>394550</v>
      </c>
      <c r="O41" s="138" t="str">
        <f t="shared" si="11"/>
        <v/>
      </c>
      <c r="P41" s="138">
        <f t="shared" si="12"/>
        <v>433250</v>
      </c>
      <c r="Q41" s="138" t="str">
        <f t="shared" si="13"/>
        <v/>
      </c>
      <c r="R41" s="138" t="str">
        <f t="shared" si="14"/>
        <v/>
      </c>
      <c r="S41" s="138" t="str">
        <f t="shared" si="15"/>
        <v/>
      </c>
      <c r="T41" s="138" t="str">
        <f t="shared" si="16"/>
        <v/>
      </c>
      <c r="U41" s="138" t="str">
        <f t="shared" si="17"/>
        <v/>
      </c>
      <c r="V41" s="138" t="str">
        <f t="shared" si="18"/>
        <v/>
      </c>
      <c r="W41" s="138" t="str">
        <f t="shared" si="19"/>
        <v/>
      </c>
      <c r="X41" s="138" t="str">
        <f t="shared" si="20"/>
        <v/>
      </c>
      <c r="Y41" s="138" t="str">
        <f t="shared" si="21"/>
        <v/>
      </c>
      <c r="Z41" s="138" t="str">
        <f t="shared" si="22"/>
        <v/>
      </c>
      <c r="AA41" s="138" t="str">
        <f t="shared" si="23"/>
        <v/>
      </c>
      <c r="AB41" s="138" t="str">
        <f t="shared" si="24"/>
        <v/>
      </c>
      <c r="AC41" s="138" t="str">
        <f t="shared" si="25"/>
        <v/>
      </c>
      <c r="AD41" s="138" t="str">
        <f t="shared" si="26"/>
        <v/>
      </c>
      <c r="AE41" s="138" t="str">
        <f t="shared" si="27"/>
        <v/>
      </c>
      <c r="AF41" s="138" t="str">
        <f t="shared" si="28"/>
        <v/>
      </c>
      <c r="AG41" s="138" t="str">
        <f t="shared" si="29"/>
        <v/>
      </c>
      <c r="AH41" s="138" t="str">
        <f t="shared" si="30"/>
        <v/>
      </c>
      <c r="AI41" s="139" t="str">
        <f t="shared" si="31"/>
        <v/>
      </c>
    </row>
    <row r="42" spans="2:35" ht="20.100000000000001" customHeight="1">
      <c r="B42" s="137">
        <v>27</v>
      </c>
      <c r="C42" s="138">
        <f t="shared" si="32"/>
        <v>317550</v>
      </c>
      <c r="D42" s="138">
        <f t="shared" si="0"/>
        <v>328450</v>
      </c>
      <c r="E42" s="138" t="str">
        <f t="shared" si="1"/>
        <v/>
      </c>
      <c r="F42" s="138" t="str">
        <f t="shared" si="2"/>
        <v/>
      </c>
      <c r="G42" s="138">
        <f t="shared" si="3"/>
        <v>335300</v>
      </c>
      <c r="H42" s="138">
        <f t="shared" si="4"/>
        <v>343200</v>
      </c>
      <c r="I42" s="138">
        <f t="shared" si="5"/>
        <v>351100</v>
      </c>
      <c r="J42" s="138" t="str">
        <f t="shared" si="6"/>
        <v/>
      </c>
      <c r="K42" s="138">
        <f t="shared" si="7"/>
        <v>372500</v>
      </c>
      <c r="L42" s="138">
        <f t="shared" si="8"/>
        <v>380600</v>
      </c>
      <c r="M42" s="138">
        <f t="shared" si="9"/>
        <v>388700</v>
      </c>
      <c r="N42" s="138">
        <f t="shared" si="10"/>
        <v>396800</v>
      </c>
      <c r="O42" s="138" t="str">
        <f t="shared" si="11"/>
        <v/>
      </c>
      <c r="P42" s="138" t="str">
        <f t="shared" si="12"/>
        <v/>
      </c>
      <c r="Q42" s="138" t="str">
        <f t="shared" si="13"/>
        <v/>
      </c>
      <c r="R42" s="138" t="str">
        <f t="shared" si="14"/>
        <v/>
      </c>
      <c r="S42" s="138" t="str">
        <f t="shared" si="15"/>
        <v/>
      </c>
      <c r="T42" s="138" t="str">
        <f t="shared" si="16"/>
        <v/>
      </c>
      <c r="U42" s="138" t="str">
        <f t="shared" si="17"/>
        <v/>
      </c>
      <c r="V42" s="138" t="str">
        <f t="shared" si="18"/>
        <v/>
      </c>
      <c r="W42" s="138" t="str">
        <f t="shared" si="19"/>
        <v/>
      </c>
      <c r="X42" s="138" t="str">
        <f t="shared" si="20"/>
        <v/>
      </c>
      <c r="Y42" s="138" t="str">
        <f t="shared" si="21"/>
        <v/>
      </c>
      <c r="Z42" s="138" t="str">
        <f t="shared" si="22"/>
        <v/>
      </c>
      <c r="AA42" s="138" t="str">
        <f t="shared" si="23"/>
        <v/>
      </c>
      <c r="AB42" s="138" t="str">
        <f t="shared" si="24"/>
        <v/>
      </c>
      <c r="AC42" s="138" t="str">
        <f t="shared" si="25"/>
        <v/>
      </c>
      <c r="AD42" s="138" t="str">
        <f t="shared" si="26"/>
        <v/>
      </c>
      <c r="AE42" s="138" t="str">
        <f t="shared" si="27"/>
        <v/>
      </c>
      <c r="AF42" s="138" t="str">
        <f t="shared" si="28"/>
        <v/>
      </c>
      <c r="AG42" s="138" t="str">
        <f t="shared" si="29"/>
        <v/>
      </c>
      <c r="AH42" s="138" t="str">
        <f t="shared" si="30"/>
        <v/>
      </c>
      <c r="AI42" s="139" t="str">
        <f t="shared" si="31"/>
        <v/>
      </c>
    </row>
    <row r="43" spans="2:35" ht="20.100000000000001" customHeight="1">
      <c r="B43" s="137">
        <v>28</v>
      </c>
      <c r="C43" s="138">
        <f t="shared" si="32"/>
        <v>320700</v>
      </c>
      <c r="D43" s="138" t="str">
        <f t="shared" si="0"/>
        <v/>
      </c>
      <c r="E43" s="138" t="str">
        <f t="shared" si="1"/>
        <v/>
      </c>
      <c r="F43" s="138" t="str">
        <f t="shared" si="2"/>
        <v/>
      </c>
      <c r="G43" s="138">
        <f t="shared" si="3"/>
        <v>337500</v>
      </c>
      <c r="H43" s="138">
        <f t="shared" si="4"/>
        <v>345400</v>
      </c>
      <c r="I43" s="138" t="str">
        <f t="shared" si="5"/>
        <v/>
      </c>
      <c r="J43" s="138" t="str">
        <f t="shared" si="6"/>
        <v/>
      </c>
      <c r="K43" s="138">
        <f t="shared" si="7"/>
        <v>374750</v>
      </c>
      <c r="L43" s="138">
        <f t="shared" si="8"/>
        <v>382850</v>
      </c>
      <c r="M43" s="138">
        <f t="shared" si="9"/>
        <v>390950</v>
      </c>
      <c r="N43" s="138" t="str">
        <f t="shared" si="10"/>
        <v/>
      </c>
      <c r="O43" s="138" t="str">
        <f t="shared" si="11"/>
        <v/>
      </c>
      <c r="P43" s="138" t="str">
        <f t="shared" si="12"/>
        <v/>
      </c>
      <c r="Q43" s="138" t="str">
        <f t="shared" si="13"/>
        <v/>
      </c>
      <c r="R43" s="138" t="str">
        <f t="shared" si="14"/>
        <v/>
      </c>
      <c r="S43" s="138" t="str">
        <f t="shared" si="15"/>
        <v/>
      </c>
      <c r="T43" s="138" t="str">
        <f t="shared" si="16"/>
        <v/>
      </c>
      <c r="U43" s="138" t="str">
        <f t="shared" si="17"/>
        <v/>
      </c>
      <c r="V43" s="138" t="str">
        <f t="shared" si="18"/>
        <v/>
      </c>
      <c r="W43" s="138" t="str">
        <f t="shared" si="19"/>
        <v/>
      </c>
      <c r="X43" s="138" t="str">
        <f t="shared" si="20"/>
        <v/>
      </c>
      <c r="Y43" s="138" t="str">
        <f t="shared" si="21"/>
        <v/>
      </c>
      <c r="Z43" s="138" t="str">
        <f t="shared" si="22"/>
        <v/>
      </c>
      <c r="AA43" s="138" t="str">
        <f t="shared" si="23"/>
        <v/>
      </c>
      <c r="AB43" s="138" t="str">
        <f t="shared" si="24"/>
        <v/>
      </c>
      <c r="AC43" s="138" t="str">
        <f t="shared" si="25"/>
        <v/>
      </c>
      <c r="AD43" s="138" t="str">
        <f t="shared" si="26"/>
        <v/>
      </c>
      <c r="AE43" s="138" t="str">
        <f t="shared" si="27"/>
        <v/>
      </c>
      <c r="AF43" s="138" t="str">
        <f t="shared" si="28"/>
        <v/>
      </c>
      <c r="AG43" s="138" t="str">
        <f t="shared" si="29"/>
        <v/>
      </c>
      <c r="AH43" s="138" t="str">
        <f t="shared" si="30"/>
        <v/>
      </c>
      <c r="AI43" s="139" t="str">
        <f t="shared" si="31"/>
        <v/>
      </c>
    </row>
    <row r="44" spans="2:35" ht="20.100000000000001" customHeight="1">
      <c r="B44" s="137">
        <v>29</v>
      </c>
      <c r="C44" s="138" t="str">
        <f t="shared" si="32"/>
        <v/>
      </c>
      <c r="D44" s="138" t="str">
        <f t="shared" si="0"/>
        <v/>
      </c>
      <c r="E44" s="138" t="str">
        <f t="shared" si="1"/>
        <v/>
      </c>
      <c r="F44" s="138" t="str">
        <f t="shared" si="2"/>
        <v/>
      </c>
      <c r="G44" s="138">
        <f t="shared" si="3"/>
        <v>339700</v>
      </c>
      <c r="H44" s="138" t="str">
        <f t="shared" si="4"/>
        <v/>
      </c>
      <c r="I44" s="138" t="str">
        <f t="shared" si="5"/>
        <v/>
      </c>
      <c r="J44" s="138" t="str">
        <f t="shared" si="6"/>
        <v/>
      </c>
      <c r="K44" s="138">
        <f t="shared" si="7"/>
        <v>377000</v>
      </c>
      <c r="L44" s="138">
        <f t="shared" si="8"/>
        <v>385100</v>
      </c>
      <c r="M44" s="138" t="str">
        <f t="shared" si="9"/>
        <v/>
      </c>
      <c r="N44" s="138" t="str">
        <f t="shared" si="10"/>
        <v/>
      </c>
      <c r="O44" s="138" t="str">
        <f t="shared" si="11"/>
        <v/>
      </c>
      <c r="P44" s="138" t="str">
        <f t="shared" si="12"/>
        <v/>
      </c>
      <c r="Q44" s="138" t="str">
        <f t="shared" si="13"/>
        <v/>
      </c>
      <c r="R44" s="138" t="str">
        <f t="shared" si="14"/>
        <v/>
      </c>
      <c r="S44" s="138" t="str">
        <f t="shared" si="15"/>
        <v/>
      </c>
      <c r="T44" s="138" t="str">
        <f t="shared" si="16"/>
        <v/>
      </c>
      <c r="U44" s="138" t="str">
        <f t="shared" si="17"/>
        <v/>
      </c>
      <c r="V44" s="138" t="str">
        <f t="shared" si="18"/>
        <v/>
      </c>
      <c r="W44" s="138" t="str">
        <f t="shared" si="19"/>
        <v/>
      </c>
      <c r="X44" s="138" t="str">
        <f t="shared" si="20"/>
        <v/>
      </c>
      <c r="Y44" s="138" t="str">
        <f t="shared" si="21"/>
        <v/>
      </c>
      <c r="Z44" s="138" t="str">
        <f t="shared" si="22"/>
        <v/>
      </c>
      <c r="AA44" s="138" t="str">
        <f t="shared" si="23"/>
        <v/>
      </c>
      <c r="AB44" s="138" t="str">
        <f t="shared" si="24"/>
        <v/>
      </c>
      <c r="AC44" s="138" t="str">
        <f t="shared" si="25"/>
        <v/>
      </c>
      <c r="AD44" s="138" t="str">
        <f t="shared" si="26"/>
        <v/>
      </c>
      <c r="AE44" s="138" t="str">
        <f t="shared" si="27"/>
        <v/>
      </c>
      <c r="AF44" s="138" t="str">
        <f t="shared" si="28"/>
        <v/>
      </c>
      <c r="AG44" s="138" t="str">
        <f t="shared" si="29"/>
        <v/>
      </c>
      <c r="AH44" s="138" t="str">
        <f t="shared" si="30"/>
        <v/>
      </c>
      <c r="AI44" s="139" t="str">
        <f t="shared" si="31"/>
        <v/>
      </c>
    </row>
    <row r="45" spans="2:35" ht="20.100000000000001" customHeight="1">
      <c r="B45" s="137">
        <v>30</v>
      </c>
      <c r="C45" s="138" t="str">
        <f t="shared" si="32"/>
        <v/>
      </c>
      <c r="D45" s="138" t="str">
        <f t="shared" si="0"/>
        <v/>
      </c>
      <c r="E45" s="138" t="str">
        <f t="shared" si="1"/>
        <v/>
      </c>
      <c r="F45" s="138" t="str">
        <f t="shared" si="2"/>
        <v/>
      </c>
      <c r="G45" s="138" t="str">
        <f t="shared" si="3"/>
        <v/>
      </c>
      <c r="H45" s="138" t="str">
        <f t="shared" si="4"/>
        <v/>
      </c>
      <c r="I45" s="138" t="str">
        <f t="shared" si="5"/>
        <v/>
      </c>
      <c r="J45" s="138" t="str">
        <f t="shared" si="6"/>
        <v/>
      </c>
      <c r="K45" s="138">
        <f t="shared" si="7"/>
        <v>379250</v>
      </c>
      <c r="L45" s="138" t="str">
        <f t="shared" si="8"/>
        <v/>
      </c>
      <c r="M45" s="138" t="str">
        <f t="shared" si="9"/>
        <v/>
      </c>
      <c r="N45" s="138" t="str">
        <f t="shared" si="10"/>
        <v/>
      </c>
      <c r="O45" s="138" t="str">
        <f t="shared" si="11"/>
        <v/>
      </c>
      <c r="P45" s="138" t="str">
        <f t="shared" si="12"/>
        <v/>
      </c>
      <c r="Q45" s="138" t="str">
        <f t="shared" si="13"/>
        <v/>
      </c>
      <c r="R45" s="138" t="str">
        <f t="shared" si="14"/>
        <v/>
      </c>
      <c r="S45" s="138" t="str">
        <f t="shared" si="15"/>
        <v/>
      </c>
      <c r="T45" s="138" t="str">
        <f t="shared" si="16"/>
        <v/>
      </c>
      <c r="U45" s="138" t="str">
        <f t="shared" si="17"/>
        <v/>
      </c>
      <c r="V45" s="138" t="str">
        <f t="shared" si="18"/>
        <v/>
      </c>
      <c r="W45" s="138" t="str">
        <f t="shared" si="19"/>
        <v/>
      </c>
      <c r="X45" s="138" t="str">
        <f t="shared" si="20"/>
        <v/>
      </c>
      <c r="Y45" s="138" t="str">
        <f t="shared" si="21"/>
        <v/>
      </c>
      <c r="Z45" s="138" t="str">
        <f t="shared" si="22"/>
        <v/>
      </c>
      <c r="AA45" s="138" t="str">
        <f t="shared" si="23"/>
        <v/>
      </c>
      <c r="AB45" s="138" t="str">
        <f t="shared" si="24"/>
        <v/>
      </c>
      <c r="AC45" s="138" t="str">
        <f t="shared" si="25"/>
        <v/>
      </c>
      <c r="AD45" s="138" t="str">
        <f t="shared" si="26"/>
        <v/>
      </c>
      <c r="AE45" s="138" t="str">
        <f t="shared" si="27"/>
        <v/>
      </c>
      <c r="AF45" s="138" t="str">
        <f t="shared" si="28"/>
        <v/>
      </c>
      <c r="AG45" s="138" t="str">
        <f t="shared" si="29"/>
        <v/>
      </c>
      <c r="AH45" s="138" t="str">
        <f t="shared" si="30"/>
        <v/>
      </c>
      <c r="AI45" s="139" t="str">
        <f t="shared" si="31"/>
        <v/>
      </c>
    </row>
    <row r="46" spans="2:35" ht="20.100000000000001" customHeight="1">
      <c r="B46" s="137">
        <v>31</v>
      </c>
      <c r="C46" s="138" t="str">
        <f t="shared" si="32"/>
        <v/>
      </c>
      <c r="D46" s="138" t="str">
        <f t="shared" si="0"/>
        <v/>
      </c>
      <c r="E46" s="138" t="str">
        <f t="shared" si="1"/>
        <v/>
      </c>
      <c r="F46" s="138" t="str">
        <f t="shared" si="2"/>
        <v/>
      </c>
      <c r="G46" s="138" t="str">
        <f t="shared" si="3"/>
        <v/>
      </c>
      <c r="H46" s="138" t="str">
        <f t="shared" si="4"/>
        <v/>
      </c>
      <c r="I46" s="138" t="str">
        <f t="shared" si="5"/>
        <v/>
      </c>
      <c r="J46" s="138" t="str">
        <f t="shared" si="6"/>
        <v/>
      </c>
      <c r="K46" s="138" t="str">
        <f t="shared" si="7"/>
        <v/>
      </c>
      <c r="L46" s="138" t="str">
        <f t="shared" si="8"/>
        <v/>
      </c>
      <c r="M46" s="138" t="str">
        <f t="shared" si="9"/>
        <v/>
      </c>
      <c r="N46" s="138" t="str">
        <f t="shared" si="10"/>
        <v/>
      </c>
      <c r="O46" s="138" t="str">
        <f t="shared" si="11"/>
        <v/>
      </c>
      <c r="P46" s="138" t="str">
        <f t="shared" si="12"/>
        <v/>
      </c>
      <c r="Q46" s="138" t="str">
        <f t="shared" si="13"/>
        <v/>
      </c>
      <c r="R46" s="138" t="str">
        <f t="shared" si="14"/>
        <v/>
      </c>
      <c r="S46" s="138" t="str">
        <f t="shared" si="15"/>
        <v/>
      </c>
      <c r="T46" s="138" t="str">
        <f t="shared" si="16"/>
        <v/>
      </c>
      <c r="U46" s="138" t="str">
        <f t="shared" si="17"/>
        <v/>
      </c>
      <c r="V46" s="138" t="str">
        <f t="shared" si="18"/>
        <v/>
      </c>
      <c r="W46" s="138" t="str">
        <f t="shared" si="19"/>
        <v/>
      </c>
      <c r="X46" s="138" t="str">
        <f t="shared" si="20"/>
        <v/>
      </c>
      <c r="Y46" s="138" t="str">
        <f t="shared" si="21"/>
        <v/>
      </c>
      <c r="Z46" s="138" t="str">
        <f t="shared" si="22"/>
        <v/>
      </c>
      <c r="AA46" s="138" t="str">
        <f t="shared" si="23"/>
        <v/>
      </c>
      <c r="AB46" s="138" t="str">
        <f t="shared" si="24"/>
        <v/>
      </c>
      <c r="AC46" s="138" t="str">
        <f t="shared" si="25"/>
        <v/>
      </c>
      <c r="AD46" s="138" t="str">
        <f t="shared" si="26"/>
        <v/>
      </c>
      <c r="AE46" s="138" t="str">
        <f t="shared" si="27"/>
        <v/>
      </c>
      <c r="AF46" s="138" t="str">
        <f t="shared" si="28"/>
        <v/>
      </c>
      <c r="AG46" s="138" t="str">
        <f t="shared" si="29"/>
        <v/>
      </c>
      <c r="AH46" s="138" t="str">
        <f t="shared" si="30"/>
        <v/>
      </c>
      <c r="AI46" s="139" t="str">
        <f t="shared" si="31"/>
        <v/>
      </c>
    </row>
    <row r="47" spans="2:35" ht="20.100000000000001" customHeight="1">
      <c r="B47" s="137">
        <v>32</v>
      </c>
      <c r="C47" s="138" t="str">
        <f t="shared" si="32"/>
        <v/>
      </c>
      <c r="D47" s="138" t="str">
        <f t="shared" si="0"/>
        <v/>
      </c>
      <c r="E47" s="138" t="str">
        <f t="shared" si="1"/>
        <v/>
      </c>
      <c r="F47" s="138" t="str">
        <f t="shared" si="2"/>
        <v/>
      </c>
      <c r="G47" s="138" t="str">
        <f t="shared" si="3"/>
        <v/>
      </c>
      <c r="H47" s="138" t="str">
        <f t="shared" si="4"/>
        <v/>
      </c>
      <c r="I47" s="138" t="str">
        <f t="shared" si="5"/>
        <v/>
      </c>
      <c r="J47" s="138" t="str">
        <f t="shared" si="6"/>
        <v/>
      </c>
      <c r="K47" s="138" t="str">
        <f t="shared" si="7"/>
        <v/>
      </c>
      <c r="L47" s="138" t="str">
        <f t="shared" si="8"/>
        <v/>
      </c>
      <c r="M47" s="138" t="str">
        <f t="shared" si="9"/>
        <v/>
      </c>
      <c r="N47" s="138" t="str">
        <f t="shared" si="10"/>
        <v/>
      </c>
      <c r="O47" s="138" t="str">
        <f t="shared" si="11"/>
        <v/>
      </c>
      <c r="P47" s="138" t="str">
        <f t="shared" si="12"/>
        <v/>
      </c>
      <c r="Q47" s="138" t="str">
        <f t="shared" si="13"/>
        <v/>
      </c>
      <c r="R47" s="138" t="str">
        <f t="shared" si="14"/>
        <v/>
      </c>
      <c r="S47" s="138" t="str">
        <f t="shared" si="15"/>
        <v/>
      </c>
      <c r="T47" s="138" t="str">
        <f t="shared" si="16"/>
        <v/>
      </c>
      <c r="U47" s="138" t="str">
        <f t="shared" si="17"/>
        <v/>
      </c>
      <c r="V47" s="138" t="str">
        <f t="shared" si="18"/>
        <v/>
      </c>
      <c r="W47" s="138" t="str">
        <f t="shared" si="19"/>
        <v/>
      </c>
      <c r="X47" s="138" t="str">
        <f t="shared" si="20"/>
        <v/>
      </c>
      <c r="Y47" s="138" t="str">
        <f t="shared" si="21"/>
        <v/>
      </c>
      <c r="Z47" s="138" t="str">
        <f t="shared" si="22"/>
        <v/>
      </c>
      <c r="AA47" s="138" t="str">
        <f t="shared" si="23"/>
        <v/>
      </c>
      <c r="AB47" s="138" t="str">
        <f t="shared" si="24"/>
        <v/>
      </c>
      <c r="AC47" s="138" t="str">
        <f t="shared" si="25"/>
        <v/>
      </c>
      <c r="AD47" s="138" t="str">
        <f t="shared" si="26"/>
        <v/>
      </c>
      <c r="AE47" s="138" t="str">
        <f t="shared" si="27"/>
        <v/>
      </c>
      <c r="AF47" s="138" t="str">
        <f t="shared" si="28"/>
        <v/>
      </c>
      <c r="AG47" s="138" t="str">
        <f t="shared" si="29"/>
        <v/>
      </c>
      <c r="AH47" s="138" t="str">
        <f t="shared" si="30"/>
        <v/>
      </c>
      <c r="AI47" s="139" t="str">
        <f t="shared" si="31"/>
        <v/>
      </c>
    </row>
    <row r="48" spans="2:35" ht="20.100000000000001" customHeight="1">
      <c r="B48" s="137">
        <v>33</v>
      </c>
      <c r="C48" s="138" t="str">
        <f t="shared" si="32"/>
        <v/>
      </c>
      <c r="D48" s="138" t="str">
        <f t="shared" si="0"/>
        <v/>
      </c>
      <c r="E48" s="138" t="str">
        <f t="shared" si="1"/>
        <v/>
      </c>
      <c r="F48" s="138" t="str">
        <f t="shared" si="2"/>
        <v/>
      </c>
      <c r="G48" s="138" t="str">
        <f t="shared" si="3"/>
        <v/>
      </c>
      <c r="H48" s="138" t="str">
        <f t="shared" si="4"/>
        <v/>
      </c>
      <c r="I48" s="138" t="str">
        <f t="shared" si="5"/>
        <v/>
      </c>
      <c r="J48" s="138" t="str">
        <f t="shared" si="6"/>
        <v/>
      </c>
      <c r="K48" s="138" t="str">
        <f t="shared" si="7"/>
        <v/>
      </c>
      <c r="L48" s="138" t="str">
        <f t="shared" si="8"/>
        <v/>
      </c>
      <c r="M48" s="138" t="str">
        <f t="shared" si="9"/>
        <v/>
      </c>
      <c r="N48" s="138" t="str">
        <f t="shared" si="10"/>
        <v/>
      </c>
      <c r="O48" s="138" t="str">
        <f t="shared" si="11"/>
        <v/>
      </c>
      <c r="P48" s="138" t="str">
        <f t="shared" si="12"/>
        <v/>
      </c>
      <c r="Q48" s="138" t="str">
        <f t="shared" si="13"/>
        <v/>
      </c>
      <c r="R48" s="138" t="str">
        <f t="shared" si="14"/>
        <v/>
      </c>
      <c r="S48" s="138" t="str">
        <f t="shared" si="15"/>
        <v/>
      </c>
      <c r="T48" s="138" t="str">
        <f t="shared" si="16"/>
        <v/>
      </c>
      <c r="U48" s="138" t="str">
        <f t="shared" si="17"/>
        <v/>
      </c>
      <c r="V48" s="138" t="str">
        <f t="shared" si="18"/>
        <v/>
      </c>
      <c r="W48" s="138" t="str">
        <f t="shared" si="19"/>
        <v/>
      </c>
      <c r="X48" s="138" t="str">
        <f t="shared" si="20"/>
        <v/>
      </c>
      <c r="Y48" s="138" t="str">
        <f t="shared" si="21"/>
        <v/>
      </c>
      <c r="Z48" s="138" t="str">
        <f t="shared" si="22"/>
        <v/>
      </c>
      <c r="AA48" s="138" t="str">
        <f t="shared" si="23"/>
        <v/>
      </c>
      <c r="AB48" s="138" t="str">
        <f t="shared" si="24"/>
        <v/>
      </c>
      <c r="AC48" s="138" t="str">
        <f t="shared" si="25"/>
        <v/>
      </c>
      <c r="AD48" s="138" t="str">
        <f t="shared" si="26"/>
        <v/>
      </c>
      <c r="AE48" s="138" t="str">
        <f t="shared" si="27"/>
        <v/>
      </c>
      <c r="AF48" s="138" t="str">
        <f t="shared" si="28"/>
        <v/>
      </c>
      <c r="AG48" s="138" t="str">
        <f t="shared" si="29"/>
        <v/>
      </c>
      <c r="AH48" s="138" t="str">
        <f t="shared" si="30"/>
        <v/>
      </c>
      <c r="AI48" s="139" t="str">
        <f t="shared" si="31"/>
        <v/>
      </c>
    </row>
    <row r="49" spans="2:35" ht="20.100000000000001" customHeight="1">
      <c r="B49" s="137">
        <v>34</v>
      </c>
      <c r="C49" s="138" t="str">
        <f t="shared" si="32"/>
        <v/>
      </c>
      <c r="D49" s="138" t="str">
        <f t="shared" si="0"/>
        <v/>
      </c>
      <c r="E49" s="138" t="str">
        <f t="shared" si="1"/>
        <v/>
      </c>
      <c r="F49" s="138" t="str">
        <f t="shared" si="2"/>
        <v/>
      </c>
      <c r="G49" s="138" t="str">
        <f t="shared" si="3"/>
        <v/>
      </c>
      <c r="H49" s="138" t="str">
        <f t="shared" si="4"/>
        <v/>
      </c>
      <c r="I49" s="138" t="str">
        <f t="shared" si="5"/>
        <v/>
      </c>
      <c r="J49" s="138" t="str">
        <f t="shared" si="6"/>
        <v/>
      </c>
      <c r="K49" s="138" t="str">
        <f t="shared" si="7"/>
        <v/>
      </c>
      <c r="L49" s="138" t="str">
        <f t="shared" si="8"/>
        <v/>
      </c>
      <c r="M49" s="138" t="str">
        <f t="shared" si="9"/>
        <v/>
      </c>
      <c r="N49" s="138" t="str">
        <f t="shared" si="10"/>
        <v/>
      </c>
      <c r="O49" s="138" t="str">
        <f t="shared" si="11"/>
        <v/>
      </c>
      <c r="P49" s="138" t="str">
        <f t="shared" si="12"/>
        <v/>
      </c>
      <c r="Q49" s="138" t="str">
        <f t="shared" si="13"/>
        <v/>
      </c>
      <c r="R49" s="138" t="str">
        <f t="shared" si="14"/>
        <v/>
      </c>
      <c r="S49" s="138" t="str">
        <f t="shared" si="15"/>
        <v/>
      </c>
      <c r="T49" s="138" t="str">
        <f t="shared" si="16"/>
        <v/>
      </c>
      <c r="U49" s="138" t="str">
        <f t="shared" si="17"/>
        <v/>
      </c>
      <c r="V49" s="138" t="str">
        <f t="shared" si="18"/>
        <v/>
      </c>
      <c r="W49" s="138" t="str">
        <f t="shared" si="19"/>
        <v/>
      </c>
      <c r="X49" s="138" t="str">
        <f t="shared" si="20"/>
        <v/>
      </c>
      <c r="Y49" s="138" t="str">
        <f t="shared" si="21"/>
        <v/>
      </c>
      <c r="Z49" s="138" t="str">
        <f t="shared" si="22"/>
        <v/>
      </c>
      <c r="AA49" s="138" t="str">
        <f t="shared" si="23"/>
        <v/>
      </c>
      <c r="AB49" s="138" t="str">
        <f t="shared" si="24"/>
        <v/>
      </c>
      <c r="AC49" s="138" t="str">
        <f t="shared" si="25"/>
        <v/>
      </c>
      <c r="AD49" s="138" t="str">
        <f t="shared" si="26"/>
        <v/>
      </c>
      <c r="AE49" s="138" t="str">
        <f t="shared" si="27"/>
        <v/>
      </c>
      <c r="AF49" s="138" t="str">
        <f t="shared" si="28"/>
        <v/>
      </c>
      <c r="AG49" s="138" t="str">
        <f t="shared" si="29"/>
        <v/>
      </c>
      <c r="AH49" s="138" t="str">
        <f t="shared" si="30"/>
        <v/>
      </c>
      <c r="AI49" s="139" t="str">
        <f t="shared" si="31"/>
        <v/>
      </c>
    </row>
    <row r="50" spans="2:35" ht="20.100000000000001" customHeight="1">
      <c r="B50" s="137">
        <v>35</v>
      </c>
      <c r="C50" s="138" t="str">
        <f t="shared" si="32"/>
        <v/>
      </c>
      <c r="D50" s="138" t="str">
        <f t="shared" si="0"/>
        <v/>
      </c>
      <c r="E50" s="138" t="str">
        <f t="shared" si="1"/>
        <v/>
      </c>
      <c r="F50" s="138" t="str">
        <f t="shared" si="2"/>
        <v/>
      </c>
      <c r="G50" s="138" t="str">
        <f t="shared" si="3"/>
        <v/>
      </c>
      <c r="H50" s="138" t="str">
        <f t="shared" si="4"/>
        <v/>
      </c>
      <c r="I50" s="138" t="str">
        <f t="shared" si="5"/>
        <v/>
      </c>
      <c r="J50" s="138" t="str">
        <f t="shared" si="6"/>
        <v/>
      </c>
      <c r="K50" s="138" t="str">
        <f t="shared" si="7"/>
        <v/>
      </c>
      <c r="L50" s="138" t="str">
        <f t="shared" si="8"/>
        <v/>
      </c>
      <c r="M50" s="138" t="str">
        <f t="shared" si="9"/>
        <v/>
      </c>
      <c r="N50" s="138" t="str">
        <f t="shared" si="10"/>
        <v/>
      </c>
      <c r="O50" s="138" t="str">
        <f t="shared" si="11"/>
        <v/>
      </c>
      <c r="P50" s="138" t="str">
        <f t="shared" si="12"/>
        <v/>
      </c>
      <c r="Q50" s="138" t="str">
        <f t="shared" si="13"/>
        <v/>
      </c>
      <c r="R50" s="138" t="str">
        <f t="shared" si="14"/>
        <v/>
      </c>
      <c r="S50" s="138" t="str">
        <f t="shared" si="15"/>
        <v/>
      </c>
      <c r="T50" s="138" t="str">
        <f t="shared" si="16"/>
        <v/>
      </c>
      <c r="U50" s="138" t="str">
        <f t="shared" si="17"/>
        <v/>
      </c>
      <c r="V50" s="138" t="str">
        <f t="shared" si="18"/>
        <v/>
      </c>
      <c r="W50" s="138" t="str">
        <f t="shared" si="19"/>
        <v/>
      </c>
      <c r="X50" s="138" t="str">
        <f t="shared" si="20"/>
        <v/>
      </c>
      <c r="Y50" s="138" t="str">
        <f t="shared" si="21"/>
        <v/>
      </c>
      <c r="Z50" s="138" t="str">
        <f t="shared" si="22"/>
        <v/>
      </c>
      <c r="AA50" s="138" t="str">
        <f t="shared" si="23"/>
        <v/>
      </c>
      <c r="AB50" s="138" t="str">
        <f t="shared" si="24"/>
        <v/>
      </c>
      <c r="AC50" s="138" t="str">
        <f t="shared" si="25"/>
        <v/>
      </c>
      <c r="AD50" s="138" t="str">
        <f t="shared" si="26"/>
        <v/>
      </c>
      <c r="AE50" s="138" t="str">
        <f t="shared" si="27"/>
        <v/>
      </c>
      <c r="AF50" s="138" t="str">
        <f t="shared" si="28"/>
        <v/>
      </c>
      <c r="AG50" s="138" t="str">
        <f t="shared" si="29"/>
        <v/>
      </c>
      <c r="AH50" s="138" t="str">
        <f t="shared" si="30"/>
        <v/>
      </c>
      <c r="AI50" s="139" t="str">
        <f t="shared" si="31"/>
        <v/>
      </c>
    </row>
    <row r="51" spans="2:35" ht="20.100000000000001" customHeight="1">
      <c r="B51" s="137">
        <v>36</v>
      </c>
      <c r="C51" s="138" t="str">
        <f t="shared" si="32"/>
        <v/>
      </c>
      <c r="D51" s="138" t="str">
        <f t="shared" si="0"/>
        <v/>
      </c>
      <c r="E51" s="138" t="str">
        <f t="shared" si="1"/>
        <v/>
      </c>
      <c r="F51" s="138" t="str">
        <f t="shared" si="2"/>
        <v/>
      </c>
      <c r="G51" s="138" t="str">
        <f t="shared" si="3"/>
        <v/>
      </c>
      <c r="H51" s="138" t="str">
        <f t="shared" si="4"/>
        <v/>
      </c>
      <c r="I51" s="138" t="str">
        <f t="shared" si="5"/>
        <v/>
      </c>
      <c r="J51" s="138" t="str">
        <f t="shared" si="6"/>
        <v/>
      </c>
      <c r="K51" s="138" t="str">
        <f t="shared" si="7"/>
        <v/>
      </c>
      <c r="L51" s="138" t="str">
        <f t="shared" si="8"/>
        <v/>
      </c>
      <c r="M51" s="138" t="str">
        <f t="shared" si="9"/>
        <v/>
      </c>
      <c r="N51" s="138" t="str">
        <f t="shared" si="10"/>
        <v/>
      </c>
      <c r="O51" s="138" t="str">
        <f t="shared" si="11"/>
        <v/>
      </c>
      <c r="P51" s="138" t="str">
        <f t="shared" si="12"/>
        <v/>
      </c>
      <c r="Q51" s="138" t="str">
        <f t="shared" si="13"/>
        <v/>
      </c>
      <c r="R51" s="138" t="str">
        <f t="shared" si="14"/>
        <v/>
      </c>
      <c r="S51" s="138" t="str">
        <f t="shared" si="15"/>
        <v/>
      </c>
      <c r="T51" s="138" t="str">
        <f t="shared" si="16"/>
        <v/>
      </c>
      <c r="U51" s="138" t="str">
        <f t="shared" si="17"/>
        <v/>
      </c>
      <c r="V51" s="138" t="str">
        <f t="shared" si="18"/>
        <v/>
      </c>
      <c r="W51" s="138" t="str">
        <f t="shared" si="19"/>
        <v/>
      </c>
      <c r="X51" s="138" t="str">
        <f t="shared" si="20"/>
        <v/>
      </c>
      <c r="Y51" s="138" t="str">
        <f t="shared" si="21"/>
        <v/>
      </c>
      <c r="Z51" s="138" t="str">
        <f t="shared" si="22"/>
        <v/>
      </c>
      <c r="AA51" s="138" t="str">
        <f t="shared" si="23"/>
        <v/>
      </c>
      <c r="AB51" s="138" t="str">
        <f t="shared" si="24"/>
        <v/>
      </c>
      <c r="AC51" s="138" t="str">
        <f t="shared" si="25"/>
        <v/>
      </c>
      <c r="AD51" s="138" t="str">
        <f t="shared" si="26"/>
        <v/>
      </c>
      <c r="AE51" s="138" t="str">
        <f t="shared" si="27"/>
        <v/>
      </c>
      <c r="AF51" s="138" t="str">
        <f t="shared" si="28"/>
        <v/>
      </c>
      <c r="AG51" s="138" t="str">
        <f t="shared" si="29"/>
        <v/>
      </c>
      <c r="AH51" s="138" t="str">
        <f t="shared" si="30"/>
        <v/>
      </c>
      <c r="AI51" s="139" t="str">
        <f t="shared" si="31"/>
        <v/>
      </c>
    </row>
    <row r="52" spans="2:35" ht="20.100000000000001" customHeight="1">
      <c r="B52" s="137">
        <v>37</v>
      </c>
      <c r="C52" s="138" t="str">
        <f t="shared" si="32"/>
        <v/>
      </c>
      <c r="D52" s="138" t="str">
        <f t="shared" si="0"/>
        <v/>
      </c>
      <c r="E52" s="138" t="str">
        <f t="shared" si="1"/>
        <v/>
      </c>
      <c r="F52" s="138" t="str">
        <f t="shared" si="2"/>
        <v/>
      </c>
      <c r="G52" s="138" t="str">
        <f t="shared" si="3"/>
        <v/>
      </c>
      <c r="H52" s="138" t="str">
        <f t="shared" si="4"/>
        <v/>
      </c>
      <c r="I52" s="138" t="str">
        <f t="shared" si="5"/>
        <v/>
      </c>
      <c r="J52" s="138" t="str">
        <f t="shared" si="6"/>
        <v/>
      </c>
      <c r="K52" s="138" t="str">
        <f t="shared" si="7"/>
        <v/>
      </c>
      <c r="L52" s="138" t="str">
        <f t="shared" si="8"/>
        <v/>
      </c>
      <c r="M52" s="138" t="str">
        <f t="shared" si="9"/>
        <v/>
      </c>
      <c r="N52" s="138" t="str">
        <f t="shared" si="10"/>
        <v/>
      </c>
      <c r="O52" s="138" t="str">
        <f t="shared" si="11"/>
        <v/>
      </c>
      <c r="P52" s="138" t="str">
        <f t="shared" si="12"/>
        <v/>
      </c>
      <c r="Q52" s="138" t="str">
        <f t="shared" si="13"/>
        <v/>
      </c>
      <c r="R52" s="138" t="str">
        <f t="shared" si="14"/>
        <v/>
      </c>
      <c r="S52" s="138" t="str">
        <f t="shared" si="15"/>
        <v/>
      </c>
      <c r="T52" s="138" t="str">
        <f t="shared" si="16"/>
        <v/>
      </c>
      <c r="U52" s="138" t="str">
        <f t="shared" si="17"/>
        <v/>
      </c>
      <c r="V52" s="138" t="str">
        <f t="shared" si="18"/>
        <v/>
      </c>
      <c r="W52" s="138" t="str">
        <f t="shared" si="19"/>
        <v/>
      </c>
      <c r="X52" s="138" t="str">
        <f t="shared" si="20"/>
        <v/>
      </c>
      <c r="Y52" s="138" t="str">
        <f t="shared" si="21"/>
        <v/>
      </c>
      <c r="Z52" s="138" t="str">
        <f t="shared" si="22"/>
        <v/>
      </c>
      <c r="AA52" s="138" t="str">
        <f t="shared" si="23"/>
        <v/>
      </c>
      <c r="AB52" s="138" t="str">
        <f t="shared" si="24"/>
        <v/>
      </c>
      <c r="AC52" s="138" t="str">
        <f t="shared" si="25"/>
        <v/>
      </c>
      <c r="AD52" s="138" t="str">
        <f t="shared" si="26"/>
        <v/>
      </c>
      <c r="AE52" s="138" t="str">
        <f t="shared" si="27"/>
        <v/>
      </c>
      <c r="AF52" s="138" t="str">
        <f t="shared" si="28"/>
        <v/>
      </c>
      <c r="AG52" s="138" t="str">
        <f t="shared" si="29"/>
        <v/>
      </c>
      <c r="AH52" s="138" t="str">
        <f t="shared" si="30"/>
        <v/>
      </c>
      <c r="AI52" s="139" t="str">
        <f t="shared" si="31"/>
        <v/>
      </c>
    </row>
    <row r="53" spans="2:35" ht="20.100000000000001" customHeight="1">
      <c r="B53" s="137">
        <v>38</v>
      </c>
      <c r="C53" s="138" t="str">
        <f t="shared" si="32"/>
        <v/>
      </c>
      <c r="D53" s="138" t="str">
        <f t="shared" si="0"/>
        <v/>
      </c>
      <c r="E53" s="138" t="str">
        <f t="shared" si="1"/>
        <v/>
      </c>
      <c r="F53" s="138" t="str">
        <f t="shared" si="2"/>
        <v/>
      </c>
      <c r="G53" s="138" t="str">
        <f t="shared" si="3"/>
        <v/>
      </c>
      <c r="H53" s="138" t="str">
        <f t="shared" si="4"/>
        <v/>
      </c>
      <c r="I53" s="138" t="str">
        <f t="shared" si="5"/>
        <v/>
      </c>
      <c r="J53" s="138" t="str">
        <f t="shared" si="6"/>
        <v/>
      </c>
      <c r="K53" s="138" t="str">
        <f t="shared" si="7"/>
        <v/>
      </c>
      <c r="L53" s="138" t="str">
        <f t="shared" si="8"/>
        <v/>
      </c>
      <c r="M53" s="138" t="str">
        <f t="shared" si="9"/>
        <v/>
      </c>
      <c r="N53" s="138" t="str">
        <f t="shared" si="10"/>
        <v/>
      </c>
      <c r="O53" s="138" t="str">
        <f t="shared" si="11"/>
        <v/>
      </c>
      <c r="P53" s="138" t="str">
        <f t="shared" si="12"/>
        <v/>
      </c>
      <c r="Q53" s="138" t="str">
        <f t="shared" si="13"/>
        <v/>
      </c>
      <c r="R53" s="138" t="str">
        <f t="shared" si="14"/>
        <v/>
      </c>
      <c r="S53" s="138" t="str">
        <f t="shared" si="15"/>
        <v/>
      </c>
      <c r="T53" s="138" t="str">
        <f t="shared" si="16"/>
        <v/>
      </c>
      <c r="U53" s="138" t="str">
        <f t="shared" si="17"/>
        <v/>
      </c>
      <c r="V53" s="138" t="str">
        <f t="shared" si="18"/>
        <v/>
      </c>
      <c r="W53" s="138" t="str">
        <f t="shared" si="19"/>
        <v/>
      </c>
      <c r="X53" s="138" t="str">
        <f t="shared" si="20"/>
        <v/>
      </c>
      <c r="Y53" s="138" t="str">
        <f t="shared" si="21"/>
        <v/>
      </c>
      <c r="Z53" s="138" t="str">
        <f t="shared" si="22"/>
        <v/>
      </c>
      <c r="AA53" s="138" t="str">
        <f t="shared" si="23"/>
        <v/>
      </c>
      <c r="AB53" s="138" t="str">
        <f t="shared" si="24"/>
        <v/>
      </c>
      <c r="AC53" s="138" t="str">
        <f t="shared" si="25"/>
        <v/>
      </c>
      <c r="AD53" s="138" t="str">
        <f t="shared" si="26"/>
        <v/>
      </c>
      <c r="AE53" s="138" t="str">
        <f t="shared" si="27"/>
        <v/>
      </c>
      <c r="AF53" s="138" t="str">
        <f t="shared" si="28"/>
        <v/>
      </c>
      <c r="AG53" s="138" t="str">
        <f t="shared" si="29"/>
        <v/>
      </c>
      <c r="AH53" s="138" t="str">
        <f t="shared" si="30"/>
        <v/>
      </c>
      <c r="AI53" s="139" t="str">
        <f t="shared" si="31"/>
        <v/>
      </c>
    </row>
    <row r="54" spans="2:35" ht="20.100000000000001" customHeight="1">
      <c r="B54" s="137">
        <v>39</v>
      </c>
      <c r="C54" s="138" t="str">
        <f t="shared" si="32"/>
        <v/>
      </c>
      <c r="D54" s="138" t="str">
        <f t="shared" si="0"/>
        <v/>
      </c>
      <c r="E54" s="138" t="str">
        <f t="shared" si="1"/>
        <v/>
      </c>
      <c r="F54" s="138" t="str">
        <f t="shared" si="2"/>
        <v/>
      </c>
      <c r="G54" s="138" t="str">
        <f t="shared" si="3"/>
        <v/>
      </c>
      <c r="H54" s="138" t="str">
        <f t="shared" si="4"/>
        <v/>
      </c>
      <c r="I54" s="138" t="str">
        <f t="shared" si="5"/>
        <v/>
      </c>
      <c r="J54" s="138" t="str">
        <f t="shared" si="6"/>
        <v/>
      </c>
      <c r="K54" s="138" t="str">
        <f t="shared" si="7"/>
        <v/>
      </c>
      <c r="L54" s="138" t="str">
        <f t="shared" si="8"/>
        <v/>
      </c>
      <c r="M54" s="138" t="str">
        <f t="shared" si="9"/>
        <v/>
      </c>
      <c r="N54" s="138" t="str">
        <f t="shared" si="10"/>
        <v/>
      </c>
      <c r="O54" s="138" t="str">
        <f t="shared" si="11"/>
        <v/>
      </c>
      <c r="P54" s="138" t="str">
        <f t="shared" si="12"/>
        <v/>
      </c>
      <c r="Q54" s="138" t="str">
        <f t="shared" si="13"/>
        <v/>
      </c>
      <c r="R54" s="138" t="str">
        <f t="shared" si="14"/>
        <v/>
      </c>
      <c r="S54" s="138" t="str">
        <f t="shared" si="15"/>
        <v/>
      </c>
      <c r="T54" s="138" t="str">
        <f t="shared" si="16"/>
        <v/>
      </c>
      <c r="U54" s="138" t="str">
        <f t="shared" si="17"/>
        <v/>
      </c>
      <c r="V54" s="138" t="str">
        <f t="shared" si="18"/>
        <v/>
      </c>
      <c r="W54" s="138" t="str">
        <f t="shared" si="19"/>
        <v/>
      </c>
      <c r="X54" s="138" t="str">
        <f t="shared" si="20"/>
        <v/>
      </c>
      <c r="Y54" s="138" t="str">
        <f t="shared" si="21"/>
        <v/>
      </c>
      <c r="Z54" s="138" t="str">
        <f t="shared" si="22"/>
        <v/>
      </c>
      <c r="AA54" s="138" t="str">
        <f t="shared" si="23"/>
        <v/>
      </c>
      <c r="AB54" s="138" t="str">
        <f t="shared" si="24"/>
        <v/>
      </c>
      <c r="AC54" s="138" t="str">
        <f t="shared" si="25"/>
        <v/>
      </c>
      <c r="AD54" s="138" t="str">
        <f t="shared" si="26"/>
        <v/>
      </c>
      <c r="AE54" s="138" t="str">
        <f t="shared" si="27"/>
        <v/>
      </c>
      <c r="AF54" s="138" t="str">
        <f t="shared" si="28"/>
        <v/>
      </c>
      <c r="AG54" s="138" t="str">
        <f t="shared" si="29"/>
        <v/>
      </c>
      <c r="AH54" s="138" t="str">
        <f t="shared" si="30"/>
        <v/>
      </c>
      <c r="AI54" s="139" t="str">
        <f t="shared" si="31"/>
        <v/>
      </c>
    </row>
    <row r="55" spans="2:35" ht="20.100000000000001" customHeight="1">
      <c r="B55" s="137">
        <v>40</v>
      </c>
      <c r="C55" s="138" t="str">
        <f t="shared" si="32"/>
        <v/>
      </c>
      <c r="D55" s="138" t="str">
        <f t="shared" si="0"/>
        <v/>
      </c>
      <c r="E55" s="138" t="str">
        <f t="shared" si="1"/>
        <v/>
      </c>
      <c r="F55" s="138" t="str">
        <f t="shared" si="2"/>
        <v/>
      </c>
      <c r="G55" s="138" t="str">
        <f t="shared" si="3"/>
        <v/>
      </c>
      <c r="H55" s="138" t="str">
        <f t="shared" si="4"/>
        <v/>
      </c>
      <c r="I55" s="138" t="str">
        <f t="shared" si="5"/>
        <v/>
      </c>
      <c r="J55" s="138" t="str">
        <f t="shared" si="6"/>
        <v/>
      </c>
      <c r="K55" s="138" t="str">
        <f t="shared" si="7"/>
        <v/>
      </c>
      <c r="L55" s="138" t="str">
        <f t="shared" si="8"/>
        <v/>
      </c>
      <c r="M55" s="138" t="str">
        <f t="shared" si="9"/>
        <v/>
      </c>
      <c r="N55" s="138" t="str">
        <f t="shared" si="10"/>
        <v/>
      </c>
      <c r="O55" s="138" t="str">
        <f t="shared" si="11"/>
        <v/>
      </c>
      <c r="P55" s="138" t="str">
        <f t="shared" si="12"/>
        <v/>
      </c>
      <c r="Q55" s="138" t="str">
        <f t="shared" si="13"/>
        <v/>
      </c>
      <c r="R55" s="138" t="str">
        <f t="shared" si="14"/>
        <v/>
      </c>
      <c r="S55" s="138" t="str">
        <f t="shared" si="15"/>
        <v/>
      </c>
      <c r="T55" s="138" t="str">
        <f t="shared" si="16"/>
        <v/>
      </c>
      <c r="U55" s="138" t="str">
        <f t="shared" si="17"/>
        <v/>
      </c>
      <c r="V55" s="138" t="str">
        <f t="shared" si="18"/>
        <v/>
      </c>
      <c r="W55" s="138" t="str">
        <f t="shared" si="19"/>
        <v/>
      </c>
      <c r="X55" s="138" t="str">
        <f t="shared" si="20"/>
        <v/>
      </c>
      <c r="Y55" s="138" t="str">
        <f t="shared" si="21"/>
        <v/>
      </c>
      <c r="Z55" s="138" t="str">
        <f t="shared" si="22"/>
        <v/>
      </c>
      <c r="AA55" s="138" t="str">
        <f t="shared" si="23"/>
        <v/>
      </c>
      <c r="AB55" s="138" t="str">
        <f t="shared" si="24"/>
        <v/>
      </c>
      <c r="AC55" s="138" t="str">
        <f t="shared" si="25"/>
        <v/>
      </c>
      <c r="AD55" s="138" t="str">
        <f t="shared" si="26"/>
        <v/>
      </c>
      <c r="AE55" s="138" t="str">
        <f t="shared" si="27"/>
        <v/>
      </c>
      <c r="AF55" s="138" t="str">
        <f t="shared" si="28"/>
        <v/>
      </c>
      <c r="AG55" s="138" t="str">
        <f t="shared" si="29"/>
        <v/>
      </c>
      <c r="AH55" s="138" t="str">
        <f t="shared" si="30"/>
        <v/>
      </c>
      <c r="AI55" s="139" t="str">
        <f t="shared" si="31"/>
        <v/>
      </c>
    </row>
    <row r="56" spans="2:35" ht="20.100000000000001" customHeight="1">
      <c r="B56" s="137">
        <v>41</v>
      </c>
      <c r="C56" s="138" t="str">
        <f t="shared" si="32"/>
        <v/>
      </c>
      <c r="D56" s="138" t="str">
        <f t="shared" si="0"/>
        <v/>
      </c>
      <c r="E56" s="138" t="str">
        <f t="shared" si="1"/>
        <v/>
      </c>
      <c r="F56" s="138" t="str">
        <f t="shared" si="2"/>
        <v/>
      </c>
      <c r="G56" s="138" t="str">
        <f t="shared" si="3"/>
        <v/>
      </c>
      <c r="H56" s="138" t="str">
        <f t="shared" si="4"/>
        <v/>
      </c>
      <c r="I56" s="138" t="str">
        <f t="shared" si="5"/>
        <v/>
      </c>
      <c r="J56" s="138" t="str">
        <f t="shared" si="6"/>
        <v/>
      </c>
      <c r="K56" s="138" t="str">
        <f t="shared" si="7"/>
        <v/>
      </c>
      <c r="L56" s="138" t="str">
        <f t="shared" si="8"/>
        <v/>
      </c>
      <c r="M56" s="138" t="str">
        <f t="shared" si="9"/>
        <v/>
      </c>
      <c r="N56" s="138" t="str">
        <f t="shared" si="10"/>
        <v/>
      </c>
      <c r="O56" s="138" t="str">
        <f t="shared" si="11"/>
        <v/>
      </c>
      <c r="P56" s="138" t="str">
        <f t="shared" si="12"/>
        <v/>
      </c>
      <c r="Q56" s="138" t="str">
        <f t="shared" si="13"/>
        <v/>
      </c>
      <c r="R56" s="138" t="str">
        <f t="shared" si="14"/>
        <v/>
      </c>
      <c r="S56" s="138" t="str">
        <f t="shared" si="15"/>
        <v/>
      </c>
      <c r="T56" s="138" t="str">
        <f t="shared" si="16"/>
        <v/>
      </c>
      <c r="U56" s="138" t="str">
        <f t="shared" si="17"/>
        <v/>
      </c>
      <c r="V56" s="138" t="str">
        <f t="shared" si="18"/>
        <v/>
      </c>
      <c r="W56" s="138" t="str">
        <f t="shared" si="19"/>
        <v/>
      </c>
      <c r="X56" s="138" t="str">
        <f t="shared" si="20"/>
        <v/>
      </c>
      <c r="Y56" s="138" t="str">
        <f t="shared" si="21"/>
        <v/>
      </c>
      <c r="Z56" s="138" t="str">
        <f t="shared" si="22"/>
        <v/>
      </c>
      <c r="AA56" s="138" t="str">
        <f t="shared" si="23"/>
        <v/>
      </c>
      <c r="AB56" s="138" t="str">
        <f t="shared" si="24"/>
        <v/>
      </c>
      <c r="AC56" s="138" t="str">
        <f t="shared" si="25"/>
        <v/>
      </c>
      <c r="AD56" s="138" t="str">
        <f t="shared" si="26"/>
        <v/>
      </c>
      <c r="AE56" s="138" t="str">
        <f t="shared" si="27"/>
        <v/>
      </c>
      <c r="AF56" s="138" t="str">
        <f t="shared" si="28"/>
        <v/>
      </c>
      <c r="AG56" s="138" t="str">
        <f t="shared" si="29"/>
        <v/>
      </c>
      <c r="AH56" s="138" t="str">
        <f t="shared" si="30"/>
        <v/>
      </c>
      <c r="AI56" s="139" t="str">
        <f t="shared" si="31"/>
        <v/>
      </c>
    </row>
    <row r="57" spans="2:35" ht="20.100000000000001" customHeight="1" thickBot="1">
      <c r="B57" s="140">
        <v>42</v>
      </c>
      <c r="C57" s="141" t="str">
        <f t="shared" si="32"/>
        <v/>
      </c>
      <c r="D57" s="141" t="str">
        <f t="shared" si="0"/>
        <v/>
      </c>
      <c r="E57" s="141" t="str">
        <f t="shared" si="1"/>
        <v/>
      </c>
      <c r="F57" s="141" t="str">
        <f t="shared" si="2"/>
        <v/>
      </c>
      <c r="G57" s="141" t="str">
        <f t="shared" si="3"/>
        <v/>
      </c>
      <c r="H57" s="141" t="str">
        <f t="shared" si="4"/>
        <v/>
      </c>
      <c r="I57" s="141" t="str">
        <f t="shared" si="5"/>
        <v/>
      </c>
      <c r="J57" s="141" t="str">
        <f t="shared" si="6"/>
        <v/>
      </c>
      <c r="K57" s="141" t="str">
        <f t="shared" si="7"/>
        <v/>
      </c>
      <c r="L57" s="141" t="str">
        <f t="shared" si="8"/>
        <v/>
      </c>
      <c r="M57" s="141" t="str">
        <f t="shared" si="9"/>
        <v/>
      </c>
      <c r="N57" s="141" t="str">
        <f t="shared" si="10"/>
        <v/>
      </c>
      <c r="O57" s="141" t="str">
        <f t="shared" si="11"/>
        <v/>
      </c>
      <c r="P57" s="141" t="str">
        <f t="shared" si="12"/>
        <v/>
      </c>
      <c r="Q57" s="141" t="str">
        <f t="shared" si="13"/>
        <v/>
      </c>
      <c r="R57" s="141" t="str">
        <f t="shared" si="14"/>
        <v/>
      </c>
      <c r="S57" s="141" t="str">
        <f t="shared" si="15"/>
        <v/>
      </c>
      <c r="T57" s="141" t="str">
        <f t="shared" si="16"/>
        <v/>
      </c>
      <c r="U57" s="141" t="str">
        <f t="shared" si="17"/>
        <v/>
      </c>
      <c r="V57" s="141" t="str">
        <f t="shared" si="18"/>
        <v/>
      </c>
      <c r="W57" s="141" t="str">
        <f t="shared" si="19"/>
        <v/>
      </c>
      <c r="X57" s="141" t="str">
        <f t="shared" si="20"/>
        <v/>
      </c>
      <c r="Y57" s="141" t="str">
        <f t="shared" si="21"/>
        <v/>
      </c>
      <c r="Z57" s="141" t="str">
        <f t="shared" si="22"/>
        <v/>
      </c>
      <c r="AA57" s="141" t="str">
        <f t="shared" si="23"/>
        <v/>
      </c>
      <c r="AB57" s="141" t="str">
        <f t="shared" si="24"/>
        <v/>
      </c>
      <c r="AC57" s="141" t="str">
        <f t="shared" si="25"/>
        <v/>
      </c>
      <c r="AD57" s="141" t="str">
        <f t="shared" si="26"/>
        <v/>
      </c>
      <c r="AE57" s="141" t="str">
        <f t="shared" si="27"/>
        <v/>
      </c>
      <c r="AF57" s="141" t="str">
        <f t="shared" si="28"/>
        <v/>
      </c>
      <c r="AG57" s="141" t="str">
        <f t="shared" si="29"/>
        <v/>
      </c>
      <c r="AH57" s="141" t="str">
        <f t="shared" si="30"/>
        <v/>
      </c>
      <c r="AI57" s="142" t="str">
        <f t="shared" si="31"/>
        <v/>
      </c>
    </row>
  </sheetData>
  <sheetProtection algorithmName="SHA-512" hashValue="W5R0oojM4AHJQzF+fkZnVy3l80qBT82VMUEf6mEIsog2gpvYVHN2yvLvCYkvi3MSjv38IrUp5IqpGWvpy6XIgw==" saltValue="21LvAHUBIu3kV78zNlfVtg==" spinCount="100000" sheet="1" objects="1" scenarios="1"/>
  <mergeCells count="7">
    <mergeCell ref="AE5:AI5"/>
    <mergeCell ref="P5:T5"/>
    <mergeCell ref="C5:F5"/>
    <mergeCell ref="G5:J5"/>
    <mergeCell ref="K5:O5"/>
    <mergeCell ref="U5:Y5"/>
    <mergeCell ref="Z5:AD5"/>
  </mergeCells>
  <phoneticPr fontId="5"/>
  <printOptions horizontalCentered="1"/>
  <pageMargins left="0.70866141732283472" right="0.70866141732283472" top="0.74803149606299213" bottom="0.74803149606299213" header="0.31496062992125984" footer="0.31496062992125984"/>
  <pageSetup paperSize="9" scale="49" orientation="landscape" verticalDpi="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FFFF"/>
    <pageSetUpPr autoPageBreaks="0"/>
  </sheetPr>
  <dimension ref="A3:BF44"/>
  <sheetViews>
    <sheetView showGridLines="0" zoomScale="110" zoomScaleNormal="110" workbookViewId="0">
      <pane xSplit="3" ySplit="6" topLeftCell="D8" activePane="bottomRight" state="frozen"/>
      <selection activeCell="P32" sqref="P32"/>
      <selection pane="topRight" activeCell="P32" sqref="P32"/>
      <selection pane="bottomLeft" activeCell="P32" sqref="P32"/>
      <selection pane="bottomRight" activeCell="P32" sqref="P32"/>
    </sheetView>
  </sheetViews>
  <sheetFormatPr defaultColWidth="9" defaultRowHeight="13.2"/>
  <cols>
    <col min="1" max="1" width="2.33203125" style="45" customWidth="1"/>
    <col min="2" max="5" width="8.6640625" style="1" customWidth="1"/>
    <col min="6" max="7" width="12.21875" style="1" customWidth="1"/>
    <col min="8" max="9" width="10.6640625" style="1" customWidth="1"/>
    <col min="10" max="10" width="11.6640625" style="1" customWidth="1"/>
    <col min="11" max="11" width="13" style="1" customWidth="1"/>
    <col min="12" max="12" width="14.77734375" style="1" customWidth="1"/>
    <col min="13" max="13" width="12.44140625" style="1" customWidth="1"/>
    <col min="14" max="14" width="10.6640625" style="1" customWidth="1"/>
    <col min="15" max="15" width="12.21875" style="1" customWidth="1"/>
    <col min="16" max="16" width="9" style="3" customWidth="1"/>
    <col min="17" max="48" width="9" style="3"/>
    <col min="49" max="49" width="9.21875" style="3" bestFit="1" customWidth="1"/>
    <col min="50" max="58" width="9" style="3"/>
    <col min="59" max="16384" width="9" style="1"/>
  </cols>
  <sheetData>
    <row r="3" spans="2:58" ht="27.75" customHeight="1">
      <c r="B3" s="56" t="s">
        <v>136</v>
      </c>
      <c r="E3" s="8"/>
      <c r="G3" s="3"/>
      <c r="J3" s="6"/>
      <c r="L3" s="7"/>
      <c r="M3" s="29"/>
      <c r="N3" s="29"/>
      <c r="O3" s="29"/>
      <c r="W3" s="108"/>
      <c r="Y3" s="109"/>
    </row>
    <row r="4" spans="2:58" ht="16.5" customHeight="1">
      <c r="B4" s="2"/>
      <c r="C4" s="110"/>
      <c r="E4" s="6"/>
      <c r="G4" s="39" t="s">
        <v>54</v>
      </c>
      <c r="H4" s="11"/>
      <c r="K4" s="4"/>
      <c r="L4" s="3"/>
      <c r="N4" s="30"/>
      <c r="O4" s="29"/>
      <c r="Q4" s="111"/>
      <c r="R4" s="39" t="s">
        <v>54</v>
      </c>
      <c r="S4" s="108"/>
      <c r="W4" s="108"/>
    </row>
    <row r="5" spans="2:58" ht="23.25" customHeight="1">
      <c r="B5" s="12"/>
      <c r="E5" s="3"/>
      <c r="F5" s="3"/>
      <c r="G5" s="3"/>
      <c r="H5" s="34"/>
      <c r="I5" s="35"/>
      <c r="J5" s="34"/>
      <c r="K5" s="36"/>
      <c r="L5" s="4"/>
      <c r="M5" s="31"/>
      <c r="N5" s="32"/>
      <c r="O5" s="33"/>
      <c r="Q5" s="112">
        <v>1</v>
      </c>
      <c r="R5" s="112">
        <v>2</v>
      </c>
      <c r="S5" s="112">
        <v>3</v>
      </c>
      <c r="T5" s="112">
        <v>4</v>
      </c>
      <c r="U5" s="112">
        <v>5</v>
      </c>
      <c r="V5" s="112">
        <v>6</v>
      </c>
      <c r="W5" s="112">
        <v>7</v>
      </c>
      <c r="X5" s="112">
        <v>8</v>
      </c>
      <c r="Y5" s="112">
        <v>9</v>
      </c>
      <c r="Z5" s="112">
        <v>10</v>
      </c>
      <c r="AA5" s="112">
        <v>11</v>
      </c>
      <c r="AB5" s="112">
        <v>12</v>
      </c>
      <c r="AC5" s="112">
        <v>13</v>
      </c>
      <c r="AD5" s="112">
        <v>14</v>
      </c>
      <c r="AE5" s="112">
        <v>15</v>
      </c>
      <c r="AF5" s="112">
        <v>16</v>
      </c>
      <c r="AG5" s="112">
        <v>17</v>
      </c>
      <c r="AH5" s="112">
        <v>18</v>
      </c>
      <c r="AI5" s="112">
        <v>19</v>
      </c>
      <c r="AJ5" s="112">
        <v>20</v>
      </c>
      <c r="AK5" s="112">
        <v>21</v>
      </c>
      <c r="AL5" s="112">
        <v>22</v>
      </c>
      <c r="AM5" s="112">
        <v>23</v>
      </c>
      <c r="AN5" s="112">
        <v>24</v>
      </c>
      <c r="AO5" s="112">
        <v>25</v>
      </c>
      <c r="AP5" s="112">
        <v>26</v>
      </c>
      <c r="AQ5" s="112">
        <v>27</v>
      </c>
      <c r="AR5" s="112">
        <v>28</v>
      </c>
      <c r="AS5" s="112">
        <v>29</v>
      </c>
      <c r="AT5" s="112">
        <v>30</v>
      </c>
      <c r="AU5" s="112">
        <v>31</v>
      </c>
      <c r="AV5" s="112">
        <v>32</v>
      </c>
      <c r="AW5" s="112">
        <v>33</v>
      </c>
      <c r="AX5" s="112">
        <v>34</v>
      </c>
      <c r="AY5" s="112">
        <v>35</v>
      </c>
      <c r="AZ5" s="112">
        <v>36</v>
      </c>
      <c r="BA5" s="112">
        <v>37</v>
      </c>
      <c r="BB5" s="112">
        <v>38</v>
      </c>
      <c r="BC5" s="112">
        <v>39</v>
      </c>
      <c r="BD5" s="112">
        <v>40</v>
      </c>
      <c r="BE5" s="112">
        <v>41</v>
      </c>
      <c r="BF5" s="112">
        <v>42</v>
      </c>
    </row>
    <row r="6" spans="2:58" ht="26.25" customHeight="1">
      <c r="B6" s="27" t="s">
        <v>31</v>
      </c>
      <c r="C6" s="27" t="s">
        <v>26</v>
      </c>
      <c r="D6" s="27" t="s">
        <v>51</v>
      </c>
      <c r="E6" s="27" t="s">
        <v>52</v>
      </c>
      <c r="F6" s="27" t="s">
        <v>20</v>
      </c>
      <c r="G6" s="27" t="s">
        <v>21</v>
      </c>
      <c r="H6" s="28" t="s">
        <v>41</v>
      </c>
      <c r="I6" s="28" t="s">
        <v>38</v>
      </c>
      <c r="J6" s="28" t="s">
        <v>39</v>
      </c>
      <c r="K6" s="28" t="s">
        <v>50</v>
      </c>
      <c r="L6" s="27" t="s">
        <v>47</v>
      </c>
      <c r="M6" s="28" t="s">
        <v>40</v>
      </c>
      <c r="N6" s="28" t="s">
        <v>48</v>
      </c>
      <c r="O6" s="28" t="s">
        <v>0</v>
      </c>
      <c r="P6" s="27" t="s">
        <v>32</v>
      </c>
      <c r="Q6" s="128">
        <v>18</v>
      </c>
      <c r="R6" s="112">
        <v>19</v>
      </c>
      <c r="S6" s="112">
        <v>20</v>
      </c>
      <c r="T6" s="112">
        <v>21</v>
      </c>
      <c r="U6" s="112">
        <v>22</v>
      </c>
      <c r="V6" s="112">
        <v>23</v>
      </c>
      <c r="W6" s="112">
        <v>24</v>
      </c>
      <c r="X6" s="112">
        <v>25</v>
      </c>
      <c r="Y6" s="112">
        <v>26</v>
      </c>
      <c r="Z6" s="112">
        <v>27</v>
      </c>
      <c r="AA6" s="112">
        <v>28</v>
      </c>
      <c r="AB6" s="112">
        <v>29</v>
      </c>
      <c r="AC6" s="112">
        <v>30</v>
      </c>
      <c r="AD6" s="112">
        <v>31</v>
      </c>
      <c r="AE6" s="112">
        <v>32</v>
      </c>
      <c r="AF6" s="112">
        <v>33</v>
      </c>
      <c r="AG6" s="112">
        <v>34</v>
      </c>
      <c r="AH6" s="112">
        <v>35</v>
      </c>
      <c r="AI6" s="112">
        <v>36</v>
      </c>
      <c r="AJ6" s="112">
        <v>37</v>
      </c>
      <c r="AK6" s="112">
        <v>38</v>
      </c>
      <c r="AL6" s="112">
        <v>39</v>
      </c>
      <c r="AM6" s="112">
        <v>40</v>
      </c>
      <c r="AN6" s="112">
        <v>41</v>
      </c>
      <c r="AO6" s="112">
        <v>42</v>
      </c>
      <c r="AP6" s="112">
        <v>43</v>
      </c>
      <c r="AQ6" s="112">
        <v>44</v>
      </c>
      <c r="AR6" s="112">
        <v>45</v>
      </c>
      <c r="AS6" s="112">
        <v>46</v>
      </c>
      <c r="AT6" s="112">
        <v>47</v>
      </c>
      <c r="AU6" s="112">
        <v>48</v>
      </c>
      <c r="AV6" s="112">
        <v>49</v>
      </c>
      <c r="AW6" s="112">
        <v>50</v>
      </c>
      <c r="AX6" s="112">
        <v>51</v>
      </c>
      <c r="AY6" s="112">
        <v>52</v>
      </c>
      <c r="AZ6" s="112">
        <v>53</v>
      </c>
      <c r="BA6" s="112">
        <v>54</v>
      </c>
      <c r="BB6" s="112">
        <v>55</v>
      </c>
      <c r="BC6" s="112">
        <v>56</v>
      </c>
      <c r="BD6" s="112">
        <v>57</v>
      </c>
      <c r="BE6" s="112">
        <v>58</v>
      </c>
      <c r="BF6" s="112">
        <v>59</v>
      </c>
    </row>
    <row r="7" spans="2:58" ht="15.75" customHeight="1">
      <c r="B7" s="162" t="str">
        <f>IF('3.サラリースケール'!$B6="","",'3.サラリースケール'!$B6)</f>
        <v>J</v>
      </c>
      <c r="C7" s="162" t="str">
        <f>IF('3.サラリースケール'!$C6="","",'3.サラリースケール'!$C6)</f>
        <v>J-1</v>
      </c>
      <c r="D7" s="162">
        <f>IF('3.サラリースケール'!$D6="","",'3.サラリースケール'!$D6)</f>
        <v>1</v>
      </c>
      <c r="E7" s="162">
        <f>IF('3.サラリースケール'!$E6="","",'3.サラリースケール'!$E6)</f>
        <v>18</v>
      </c>
      <c r="F7" s="163" t="str">
        <f>IF('3.サラリースケール'!$F6="","",'3.サラリースケール'!$F6)</f>
        <v/>
      </c>
      <c r="G7" s="163" t="str">
        <f>IF('3.サラリースケール'!$G6="","",'3.サラリースケール'!$G6)</f>
        <v/>
      </c>
      <c r="H7" s="164">
        <f>IF('3.サラリースケール'!$H6="","",'3.サラリースケール'!$H6)</f>
        <v>188400</v>
      </c>
      <c r="I7" s="163">
        <f>IF('3.サラリースケール'!$I6="","",'3.サラリースケール'!$I6)</f>
        <v>6300</v>
      </c>
      <c r="J7" s="164">
        <f>IF('3.サラリースケール'!$J6="","",'3.サラリースケール'!$J6)</f>
        <v>15</v>
      </c>
      <c r="K7" s="164">
        <f>IF('3.サラリースケール'!$K6="","",'3.サラリースケール'!$K6)</f>
        <v>282900</v>
      </c>
      <c r="L7" s="164">
        <f>IF('3.サラリースケール'!$L6="","",'3.サラリースケール'!$L6)</f>
        <v>45</v>
      </c>
      <c r="M7" s="164">
        <f>IF('3.サラリースケール'!$M6="","",'3.サラリースケール'!$M6)</f>
        <v>12</v>
      </c>
      <c r="N7" s="164">
        <f>IF('3.サラリースケール'!$N6="","",'3.サラリースケール'!$N6)</f>
        <v>3150</v>
      </c>
      <c r="O7" s="164">
        <f>IF('3.サラリースケール'!$O6="","",'3.サラリースケール'!$O6)</f>
        <v>320700</v>
      </c>
      <c r="P7" s="162" t="str">
        <f>$C7</f>
        <v>J-1</v>
      </c>
      <c r="Q7" s="129">
        <f>IF(Q$6&lt;$E7,"",IF(Q$6=$E7,$H7,IF(AND(Q$6&gt;$E7,Q$6&lt;=$E7+$J7),P7+$I7,IF(AND(Q$6&gt;$E7,Q$6&lt;=$E7+$J7+$M7),P7+$N7,P7))))</f>
        <v>188400</v>
      </c>
      <c r="R7" s="114">
        <f t="shared" ref="R7:BF7" si="0">IF(R$6&lt;$E7,"",IF(R$6=$E7,$H7,IF(AND(R$6&gt;$E7,R$6&lt;=$E7+$J7),Q7+$I7,IF(AND(R$6&gt;$E7,R$6&lt;=$E7+$J7+$M7),Q7+$N7,Q7))))</f>
        <v>194700</v>
      </c>
      <c r="S7" s="114">
        <f t="shared" si="0"/>
        <v>201000</v>
      </c>
      <c r="T7" s="114">
        <f t="shared" si="0"/>
        <v>207300</v>
      </c>
      <c r="U7" s="114">
        <f t="shared" si="0"/>
        <v>213600</v>
      </c>
      <c r="V7" s="114">
        <f t="shared" si="0"/>
        <v>219900</v>
      </c>
      <c r="W7" s="114">
        <f t="shared" si="0"/>
        <v>226200</v>
      </c>
      <c r="X7" s="114">
        <f t="shared" si="0"/>
        <v>232500</v>
      </c>
      <c r="Y7" s="114">
        <f t="shared" si="0"/>
        <v>238800</v>
      </c>
      <c r="Z7" s="114">
        <f t="shared" si="0"/>
        <v>245100</v>
      </c>
      <c r="AA7" s="114">
        <f t="shared" si="0"/>
        <v>251400</v>
      </c>
      <c r="AB7" s="114">
        <f t="shared" si="0"/>
        <v>257700</v>
      </c>
      <c r="AC7" s="114">
        <f t="shared" si="0"/>
        <v>264000</v>
      </c>
      <c r="AD7" s="114">
        <f t="shared" si="0"/>
        <v>270300</v>
      </c>
      <c r="AE7" s="114">
        <f t="shared" si="0"/>
        <v>276600</v>
      </c>
      <c r="AF7" s="114">
        <f t="shared" si="0"/>
        <v>282900</v>
      </c>
      <c r="AG7" s="114">
        <f t="shared" si="0"/>
        <v>286050</v>
      </c>
      <c r="AH7" s="114">
        <f t="shared" si="0"/>
        <v>289200</v>
      </c>
      <c r="AI7" s="114">
        <f t="shared" si="0"/>
        <v>292350</v>
      </c>
      <c r="AJ7" s="114">
        <f t="shared" si="0"/>
        <v>295500</v>
      </c>
      <c r="AK7" s="114">
        <f t="shared" si="0"/>
        <v>298650</v>
      </c>
      <c r="AL7" s="114">
        <f t="shared" si="0"/>
        <v>301800</v>
      </c>
      <c r="AM7" s="114">
        <f t="shared" si="0"/>
        <v>304950</v>
      </c>
      <c r="AN7" s="114">
        <f t="shared" si="0"/>
        <v>308100</v>
      </c>
      <c r="AO7" s="114">
        <f t="shared" si="0"/>
        <v>311250</v>
      </c>
      <c r="AP7" s="114">
        <f t="shared" si="0"/>
        <v>314400</v>
      </c>
      <c r="AQ7" s="114">
        <f t="shared" si="0"/>
        <v>317550</v>
      </c>
      <c r="AR7" s="114">
        <f t="shared" si="0"/>
        <v>320700</v>
      </c>
      <c r="AS7" s="114">
        <f t="shared" si="0"/>
        <v>320700</v>
      </c>
      <c r="AT7" s="114">
        <f t="shared" si="0"/>
        <v>320700</v>
      </c>
      <c r="AU7" s="114">
        <f t="shared" si="0"/>
        <v>320700</v>
      </c>
      <c r="AV7" s="114">
        <f t="shared" si="0"/>
        <v>320700</v>
      </c>
      <c r="AW7" s="114">
        <f t="shared" si="0"/>
        <v>320700</v>
      </c>
      <c r="AX7" s="114">
        <f t="shared" si="0"/>
        <v>320700</v>
      </c>
      <c r="AY7" s="114">
        <f t="shared" si="0"/>
        <v>320700</v>
      </c>
      <c r="AZ7" s="114">
        <f t="shared" si="0"/>
        <v>320700</v>
      </c>
      <c r="BA7" s="114">
        <f t="shared" si="0"/>
        <v>320700</v>
      </c>
      <c r="BB7" s="114">
        <f t="shared" si="0"/>
        <v>320700</v>
      </c>
      <c r="BC7" s="114">
        <f t="shared" si="0"/>
        <v>320700</v>
      </c>
      <c r="BD7" s="114">
        <f t="shared" si="0"/>
        <v>320700</v>
      </c>
      <c r="BE7" s="114">
        <f t="shared" si="0"/>
        <v>320700</v>
      </c>
      <c r="BF7" s="114">
        <f t="shared" si="0"/>
        <v>320700</v>
      </c>
    </row>
    <row r="8" spans="2:58" ht="15.75" customHeight="1">
      <c r="B8" s="162" t="str">
        <f>IF('3.サラリースケール'!$B7="","",'3.サラリースケール'!$B7)</f>
        <v/>
      </c>
      <c r="C8" s="162" t="str">
        <f>IF('3.サラリースケール'!$C7="","",'3.サラリースケール'!$C7)</f>
        <v>J-2</v>
      </c>
      <c r="D8" s="165">
        <f>IF('3.サラリースケール'!$D7="","",'3.サラリースケール'!$D7)</f>
        <v>1</v>
      </c>
      <c r="E8" s="162">
        <f>IF('3.サラリースケール'!$E7="","",'3.サラリースケール'!$E7)</f>
        <v>19</v>
      </c>
      <c r="F8" s="163" t="str">
        <f>IF('3.サラリースケール'!$F7="","",'3.サラリースケール'!$F7)</f>
        <v/>
      </c>
      <c r="G8" s="163">
        <f>IF('3.サラリースケール'!$G7="","",'3.サラリースケール'!$G7)</f>
        <v>4600</v>
      </c>
      <c r="H8" s="164">
        <f>IF('3.サラリースケール'!$H7="","",'3.サラリースケール'!$H7)</f>
        <v>199300</v>
      </c>
      <c r="I8" s="163">
        <f>IF('3.サラリースケール'!$I7="","",'3.サラリースケール'!$I7)</f>
        <v>6300</v>
      </c>
      <c r="J8" s="164">
        <f>IF('3.サラリースケール'!$J7="","",'3.サラリースケール'!$J7)</f>
        <v>15</v>
      </c>
      <c r="K8" s="164">
        <f>IF('3.サラリースケール'!$K7="","",'3.サラリースケール'!$K7)</f>
        <v>293800</v>
      </c>
      <c r="L8" s="164">
        <f>IF('3.サラリースケール'!$L7="","",'3.サラリースケール'!$L7)</f>
        <v>45</v>
      </c>
      <c r="M8" s="164">
        <f>IF('3.サラリースケール'!$M7="","",'3.サラリースケール'!$M7)</f>
        <v>11</v>
      </c>
      <c r="N8" s="164">
        <f>IF('3.サラリースケール'!$N7="","",'3.サラリースケール'!$N7)</f>
        <v>3150</v>
      </c>
      <c r="O8" s="164">
        <f>IF('3.サラリースケール'!$O7="","",'3.サラリースケール'!$O7)</f>
        <v>328450</v>
      </c>
      <c r="P8" s="162" t="str">
        <f t="shared" ref="P8:P39" si="1">$C8</f>
        <v>J-2</v>
      </c>
      <c r="Q8" s="129" t="str">
        <f t="shared" ref="Q8:BF8" si="2">IF(Q$6&lt;$E8,"",IF(Q$6=$E8,$H8,IF(AND(Q$6&gt;$E8,Q$6&lt;=$E8+$J8),P8+$I8,IF(AND(Q$6&gt;$E8,Q$6&lt;=$E8+$J8+$M8),P8+$N8,P8))))</f>
        <v/>
      </c>
      <c r="R8" s="114">
        <f t="shared" si="2"/>
        <v>199300</v>
      </c>
      <c r="S8" s="114">
        <f t="shared" si="2"/>
        <v>205600</v>
      </c>
      <c r="T8" s="114">
        <f t="shared" si="2"/>
        <v>211900</v>
      </c>
      <c r="U8" s="114">
        <f t="shared" si="2"/>
        <v>218200</v>
      </c>
      <c r="V8" s="114">
        <f t="shared" si="2"/>
        <v>224500</v>
      </c>
      <c r="W8" s="114">
        <f t="shared" si="2"/>
        <v>230800</v>
      </c>
      <c r="X8" s="114">
        <f t="shared" si="2"/>
        <v>237100</v>
      </c>
      <c r="Y8" s="114">
        <f t="shared" si="2"/>
        <v>243400</v>
      </c>
      <c r="Z8" s="114">
        <f t="shared" si="2"/>
        <v>249700</v>
      </c>
      <c r="AA8" s="114">
        <f t="shared" si="2"/>
        <v>256000</v>
      </c>
      <c r="AB8" s="114">
        <f t="shared" si="2"/>
        <v>262300</v>
      </c>
      <c r="AC8" s="114">
        <f t="shared" si="2"/>
        <v>268600</v>
      </c>
      <c r="AD8" s="114">
        <f t="shared" si="2"/>
        <v>274900</v>
      </c>
      <c r="AE8" s="114">
        <f t="shared" si="2"/>
        <v>281200</v>
      </c>
      <c r="AF8" s="114">
        <f t="shared" si="2"/>
        <v>287500</v>
      </c>
      <c r="AG8" s="114">
        <f t="shared" si="2"/>
        <v>293800</v>
      </c>
      <c r="AH8" s="114">
        <f t="shared" si="2"/>
        <v>296950</v>
      </c>
      <c r="AI8" s="114">
        <f t="shared" si="2"/>
        <v>300100</v>
      </c>
      <c r="AJ8" s="114">
        <f t="shared" si="2"/>
        <v>303250</v>
      </c>
      <c r="AK8" s="114">
        <f t="shared" si="2"/>
        <v>306400</v>
      </c>
      <c r="AL8" s="114">
        <f t="shared" si="2"/>
        <v>309550</v>
      </c>
      <c r="AM8" s="114">
        <f t="shared" si="2"/>
        <v>312700</v>
      </c>
      <c r="AN8" s="114">
        <f t="shared" si="2"/>
        <v>315850</v>
      </c>
      <c r="AO8" s="114">
        <f t="shared" si="2"/>
        <v>319000</v>
      </c>
      <c r="AP8" s="114">
        <f t="shared" si="2"/>
        <v>322150</v>
      </c>
      <c r="AQ8" s="114">
        <f t="shared" si="2"/>
        <v>325300</v>
      </c>
      <c r="AR8" s="114">
        <f t="shared" si="2"/>
        <v>328450</v>
      </c>
      <c r="AS8" s="114">
        <f t="shared" si="2"/>
        <v>328450</v>
      </c>
      <c r="AT8" s="114">
        <f t="shared" si="2"/>
        <v>328450</v>
      </c>
      <c r="AU8" s="114">
        <f t="shared" si="2"/>
        <v>328450</v>
      </c>
      <c r="AV8" s="114">
        <f t="shared" si="2"/>
        <v>328450</v>
      </c>
      <c r="AW8" s="114">
        <f t="shared" si="2"/>
        <v>328450</v>
      </c>
      <c r="AX8" s="114">
        <f t="shared" si="2"/>
        <v>328450</v>
      </c>
      <c r="AY8" s="114">
        <f t="shared" si="2"/>
        <v>328450</v>
      </c>
      <c r="AZ8" s="114">
        <f t="shared" si="2"/>
        <v>328450</v>
      </c>
      <c r="BA8" s="114">
        <f t="shared" si="2"/>
        <v>328450</v>
      </c>
      <c r="BB8" s="114">
        <f t="shared" si="2"/>
        <v>328450</v>
      </c>
      <c r="BC8" s="114">
        <f t="shared" si="2"/>
        <v>328450</v>
      </c>
      <c r="BD8" s="114">
        <f t="shared" si="2"/>
        <v>328450</v>
      </c>
      <c r="BE8" s="114">
        <f t="shared" si="2"/>
        <v>328450</v>
      </c>
      <c r="BF8" s="114">
        <f t="shared" si="2"/>
        <v>328450</v>
      </c>
    </row>
    <row r="9" spans="2:58" ht="15.75" customHeight="1">
      <c r="B9" s="162" t="str">
        <f>IF('3.サラリースケール'!$B8="","",'3.サラリースケール'!$B8)</f>
        <v/>
      </c>
      <c r="C9" s="162" t="str">
        <f>IF('3.サラリースケール'!$C8="","",'3.サラリースケール'!$C8)</f>
        <v>J-3</v>
      </c>
      <c r="D9" s="165">
        <f>IF('3.サラリースケール'!$D8="","",'3.サラリースケール'!$D8)</f>
        <v>1</v>
      </c>
      <c r="E9" s="162">
        <f>IF('3.サラリースケール'!$E8="","",'3.サラリースケール'!$E8)</f>
        <v>20</v>
      </c>
      <c r="F9" s="163" t="str">
        <f>IF('3.サラリースケール'!$F8="","",'3.サラリースケール'!$F8)</f>
        <v/>
      </c>
      <c r="G9" s="163">
        <f>IF('3.サラリースケール'!$G8="","",'3.サラリースケール'!$G8)</f>
        <v>4600</v>
      </c>
      <c r="H9" s="164">
        <f>IF('3.サラリースケール'!$H8="","",'3.サラリースケール'!$H8)</f>
        <v>210200</v>
      </c>
      <c r="I9" s="163">
        <f>IF('3.サラリースケール'!$I8="","",'3.サラリースケール'!$I8)</f>
        <v>6300</v>
      </c>
      <c r="J9" s="164">
        <f>IF('3.サラリースケール'!$J8="","",'3.サラリースケール'!$J8)</f>
        <v>15</v>
      </c>
      <c r="K9" s="164">
        <f>IF('3.サラリースケール'!$K8="","",'3.サラリースケール'!$K8)</f>
        <v>304700</v>
      </c>
      <c r="L9" s="164">
        <f>IF('3.サラリースケール'!$L8="","",'3.サラリースケール'!$L8)</f>
        <v>45</v>
      </c>
      <c r="M9" s="164">
        <f>IF('3.サラリースケール'!$M8="","",'3.サラリースケール'!$M8)</f>
        <v>10</v>
      </c>
      <c r="N9" s="164">
        <f>IF('3.サラリースケール'!$N8="","",'3.サラリースケール'!$N8)</f>
        <v>3150</v>
      </c>
      <c r="O9" s="164">
        <f>IF('3.サラリースケール'!$O8="","",'3.サラリースケール'!$O8)</f>
        <v>336200</v>
      </c>
      <c r="P9" s="162" t="str">
        <f t="shared" si="1"/>
        <v>J-3</v>
      </c>
      <c r="Q9" s="129" t="str">
        <f t="shared" ref="Q9:BF9" si="3">IF(Q$6&lt;$E9,"",IF(Q$6=$E9,$H9,IF(AND(Q$6&gt;$E9,Q$6&lt;=$E9+$J9),P9+$I9,IF(AND(Q$6&gt;$E9,Q$6&lt;=$E9+$J9+$M9),P9+$N9,P9))))</f>
        <v/>
      </c>
      <c r="R9" s="114" t="str">
        <f t="shared" si="3"/>
        <v/>
      </c>
      <c r="S9" s="114">
        <f t="shared" si="3"/>
        <v>210200</v>
      </c>
      <c r="T9" s="114">
        <f t="shared" si="3"/>
        <v>216500</v>
      </c>
      <c r="U9" s="114">
        <f t="shared" si="3"/>
        <v>222800</v>
      </c>
      <c r="V9" s="114">
        <f t="shared" si="3"/>
        <v>229100</v>
      </c>
      <c r="W9" s="114">
        <f t="shared" si="3"/>
        <v>235400</v>
      </c>
      <c r="X9" s="114">
        <f t="shared" si="3"/>
        <v>241700</v>
      </c>
      <c r="Y9" s="114">
        <f t="shared" si="3"/>
        <v>248000</v>
      </c>
      <c r="Z9" s="114">
        <f t="shared" si="3"/>
        <v>254300</v>
      </c>
      <c r="AA9" s="114">
        <f t="shared" si="3"/>
        <v>260600</v>
      </c>
      <c r="AB9" s="114">
        <f t="shared" si="3"/>
        <v>266900</v>
      </c>
      <c r="AC9" s="114">
        <f t="shared" si="3"/>
        <v>273200</v>
      </c>
      <c r="AD9" s="114">
        <f t="shared" si="3"/>
        <v>279500</v>
      </c>
      <c r="AE9" s="114">
        <f t="shared" si="3"/>
        <v>285800</v>
      </c>
      <c r="AF9" s="114">
        <f t="shared" si="3"/>
        <v>292100</v>
      </c>
      <c r="AG9" s="114">
        <f t="shared" si="3"/>
        <v>298400</v>
      </c>
      <c r="AH9" s="114">
        <f t="shared" si="3"/>
        <v>304700</v>
      </c>
      <c r="AI9" s="114">
        <f t="shared" si="3"/>
        <v>307850</v>
      </c>
      <c r="AJ9" s="114">
        <f t="shared" si="3"/>
        <v>311000</v>
      </c>
      <c r="AK9" s="114">
        <f t="shared" si="3"/>
        <v>314150</v>
      </c>
      <c r="AL9" s="114">
        <f t="shared" si="3"/>
        <v>317300</v>
      </c>
      <c r="AM9" s="114">
        <f t="shared" si="3"/>
        <v>320450</v>
      </c>
      <c r="AN9" s="114">
        <f t="shared" si="3"/>
        <v>323600</v>
      </c>
      <c r="AO9" s="114">
        <f t="shared" si="3"/>
        <v>326750</v>
      </c>
      <c r="AP9" s="114">
        <f t="shared" si="3"/>
        <v>329900</v>
      </c>
      <c r="AQ9" s="114">
        <f t="shared" si="3"/>
        <v>333050</v>
      </c>
      <c r="AR9" s="114">
        <f t="shared" si="3"/>
        <v>336200</v>
      </c>
      <c r="AS9" s="114">
        <f t="shared" si="3"/>
        <v>336200</v>
      </c>
      <c r="AT9" s="114">
        <f t="shared" si="3"/>
        <v>336200</v>
      </c>
      <c r="AU9" s="114">
        <f t="shared" si="3"/>
        <v>336200</v>
      </c>
      <c r="AV9" s="114">
        <f t="shared" si="3"/>
        <v>336200</v>
      </c>
      <c r="AW9" s="114">
        <f t="shared" si="3"/>
        <v>336200</v>
      </c>
      <c r="AX9" s="114">
        <f t="shared" si="3"/>
        <v>336200</v>
      </c>
      <c r="AY9" s="114">
        <f t="shared" si="3"/>
        <v>336200</v>
      </c>
      <c r="AZ9" s="114">
        <f t="shared" si="3"/>
        <v>336200</v>
      </c>
      <c r="BA9" s="114">
        <f t="shared" si="3"/>
        <v>336200</v>
      </c>
      <c r="BB9" s="114">
        <f t="shared" si="3"/>
        <v>336200</v>
      </c>
      <c r="BC9" s="114">
        <f t="shared" si="3"/>
        <v>336200</v>
      </c>
      <c r="BD9" s="114">
        <f t="shared" si="3"/>
        <v>336200</v>
      </c>
      <c r="BE9" s="114">
        <f t="shared" si="3"/>
        <v>336200</v>
      </c>
      <c r="BF9" s="114">
        <f t="shared" si="3"/>
        <v>336200</v>
      </c>
    </row>
    <row r="10" spans="2:58" ht="15.75" customHeight="1">
      <c r="B10" s="162" t="str">
        <f>IF('3.サラリースケール'!$B9="","",'3.サラリースケール'!$B9)</f>
        <v/>
      </c>
      <c r="C10" s="162" t="str">
        <f>IF('3.サラリースケール'!$C9="","",'3.サラリースケール'!$C9)</f>
        <v>J-4</v>
      </c>
      <c r="D10" s="165">
        <f>IF('3.サラリースケール'!$D9="","",'3.サラリースケール'!$D9)</f>
        <v>1</v>
      </c>
      <c r="E10" s="162">
        <f>IF('3.サラリースケール'!$E9="","",'3.サラリースケール'!$E9)</f>
        <v>21</v>
      </c>
      <c r="F10" s="163" t="str">
        <f>IF('3.サラリースケール'!$F9="","",'3.サラリースケール'!$F9)</f>
        <v/>
      </c>
      <c r="G10" s="163">
        <f>IF('3.サラリースケール'!$G9="","",'3.サラリースケール'!$G9)</f>
        <v>4600</v>
      </c>
      <c r="H10" s="164">
        <f>IF('3.サラリースケール'!$H9="","",'3.サラリースケール'!$H9)</f>
        <v>221100</v>
      </c>
      <c r="I10" s="163">
        <f>IF('3.サラリースケール'!$I9="","",'3.サラリースケール'!$I9)</f>
        <v>6300</v>
      </c>
      <c r="J10" s="164">
        <f>IF('3.サラリースケール'!$J9="","",'3.サラリースケール'!$J9)</f>
        <v>15</v>
      </c>
      <c r="K10" s="164">
        <f>IF('3.サラリースケール'!$K9="","",'3.サラリースケール'!$K9)</f>
        <v>315600</v>
      </c>
      <c r="L10" s="164">
        <f>IF('3.サラリースケール'!$L9="","",'3.サラリースケール'!$L9)</f>
        <v>45</v>
      </c>
      <c r="M10" s="164">
        <f>IF('3.サラリースケール'!$M9="","",'3.サラリースケール'!$M9)</f>
        <v>9</v>
      </c>
      <c r="N10" s="164">
        <f>IF('3.サラリースケール'!$N9="","",'3.サラリースケール'!$N9)</f>
        <v>3150</v>
      </c>
      <c r="O10" s="164">
        <f>IF('3.サラリースケール'!$O9="","",'3.サラリースケール'!$O9)</f>
        <v>343950</v>
      </c>
      <c r="P10" s="162" t="str">
        <f t="shared" si="1"/>
        <v>J-4</v>
      </c>
      <c r="Q10" s="129" t="str">
        <f t="shared" ref="Q10:BF10" si="4">IF(Q$6&lt;$E10,"",IF(Q$6=$E10,$H10,IF(AND(Q$6&gt;$E10,Q$6&lt;=$E10+$J10),P10+$I10,IF(AND(Q$6&gt;$E10,Q$6&lt;=$E10+$J10+$M10),P10+$N10,P10))))</f>
        <v/>
      </c>
      <c r="R10" s="114" t="str">
        <f t="shared" si="4"/>
        <v/>
      </c>
      <c r="S10" s="114" t="str">
        <f t="shared" si="4"/>
        <v/>
      </c>
      <c r="T10" s="114">
        <f t="shared" si="4"/>
        <v>221100</v>
      </c>
      <c r="U10" s="114">
        <f t="shared" si="4"/>
        <v>227400</v>
      </c>
      <c r="V10" s="114">
        <f t="shared" si="4"/>
        <v>233700</v>
      </c>
      <c r="W10" s="114">
        <f t="shared" si="4"/>
        <v>240000</v>
      </c>
      <c r="X10" s="114">
        <f t="shared" si="4"/>
        <v>246300</v>
      </c>
      <c r="Y10" s="114">
        <f t="shared" si="4"/>
        <v>252600</v>
      </c>
      <c r="Z10" s="114">
        <f t="shared" si="4"/>
        <v>258900</v>
      </c>
      <c r="AA10" s="114">
        <f t="shared" si="4"/>
        <v>265200</v>
      </c>
      <c r="AB10" s="114">
        <f t="shared" si="4"/>
        <v>271500</v>
      </c>
      <c r="AC10" s="114">
        <f t="shared" si="4"/>
        <v>277800</v>
      </c>
      <c r="AD10" s="114">
        <f t="shared" si="4"/>
        <v>284100</v>
      </c>
      <c r="AE10" s="114">
        <f t="shared" si="4"/>
        <v>290400</v>
      </c>
      <c r="AF10" s="114">
        <f t="shared" si="4"/>
        <v>296700</v>
      </c>
      <c r="AG10" s="114">
        <f t="shared" si="4"/>
        <v>303000</v>
      </c>
      <c r="AH10" s="114">
        <f t="shared" si="4"/>
        <v>309300</v>
      </c>
      <c r="AI10" s="114">
        <f t="shared" si="4"/>
        <v>315600</v>
      </c>
      <c r="AJ10" s="114">
        <f t="shared" si="4"/>
        <v>318750</v>
      </c>
      <c r="AK10" s="114">
        <f t="shared" si="4"/>
        <v>321900</v>
      </c>
      <c r="AL10" s="114">
        <f t="shared" si="4"/>
        <v>325050</v>
      </c>
      <c r="AM10" s="114">
        <f t="shared" si="4"/>
        <v>328200</v>
      </c>
      <c r="AN10" s="114">
        <f t="shared" si="4"/>
        <v>331350</v>
      </c>
      <c r="AO10" s="114">
        <f t="shared" si="4"/>
        <v>334500</v>
      </c>
      <c r="AP10" s="114">
        <f t="shared" si="4"/>
        <v>337650</v>
      </c>
      <c r="AQ10" s="114">
        <f t="shared" si="4"/>
        <v>340800</v>
      </c>
      <c r="AR10" s="114">
        <f t="shared" si="4"/>
        <v>343950</v>
      </c>
      <c r="AS10" s="114">
        <f t="shared" si="4"/>
        <v>343950</v>
      </c>
      <c r="AT10" s="114">
        <f t="shared" si="4"/>
        <v>343950</v>
      </c>
      <c r="AU10" s="114">
        <f t="shared" si="4"/>
        <v>343950</v>
      </c>
      <c r="AV10" s="114">
        <f t="shared" si="4"/>
        <v>343950</v>
      </c>
      <c r="AW10" s="114">
        <f t="shared" si="4"/>
        <v>343950</v>
      </c>
      <c r="AX10" s="114">
        <f t="shared" si="4"/>
        <v>343950</v>
      </c>
      <c r="AY10" s="114">
        <f t="shared" si="4"/>
        <v>343950</v>
      </c>
      <c r="AZ10" s="114">
        <f t="shared" si="4"/>
        <v>343950</v>
      </c>
      <c r="BA10" s="114">
        <f t="shared" si="4"/>
        <v>343950</v>
      </c>
      <c r="BB10" s="114">
        <f t="shared" si="4"/>
        <v>343950</v>
      </c>
      <c r="BC10" s="114">
        <f t="shared" si="4"/>
        <v>343950</v>
      </c>
      <c r="BD10" s="114">
        <f t="shared" si="4"/>
        <v>343950</v>
      </c>
      <c r="BE10" s="114">
        <f t="shared" si="4"/>
        <v>343950</v>
      </c>
      <c r="BF10" s="114">
        <f t="shared" si="4"/>
        <v>343950</v>
      </c>
    </row>
    <row r="11" spans="2:58" ht="15.75" customHeight="1">
      <c r="B11" s="162" t="str">
        <f>IF('3.サラリースケール'!$B10="","",'3.サラリースケール'!$B10)</f>
        <v>C</v>
      </c>
      <c r="C11" s="162" t="str">
        <f>IF('3.サラリースケール'!$C10="","",'3.サラリースケール'!$C10)</f>
        <v>C-1</v>
      </c>
      <c r="D11" s="165">
        <f>IF('3.サラリースケール'!$D10="","",'3.サラリースケール'!$D10)</f>
        <v>1</v>
      </c>
      <c r="E11" s="162">
        <f>IF('3.サラリースケール'!$E10="","",'3.サラリースケール'!$E10)</f>
        <v>22</v>
      </c>
      <c r="F11" s="163">
        <f>IF('3.サラリースケール'!$F10="","",'3.サラリースケール'!$F10)</f>
        <v>7000</v>
      </c>
      <c r="G11" s="163" t="str">
        <f>IF('3.サラリースケール'!$G10="","",'3.サラリースケール'!$G10)</f>
        <v/>
      </c>
      <c r="H11" s="164">
        <f>IF('3.サラリースケール'!$H10="","",'3.サラリースケール'!$H10)</f>
        <v>234100</v>
      </c>
      <c r="I11" s="163">
        <f>IF('3.サラリースケール'!$I10="","",'3.サラリースケール'!$I10)</f>
        <v>4400</v>
      </c>
      <c r="J11" s="164">
        <f>IF('3.サラリースケール'!$J10="","",'3.サラリースケール'!$J10)</f>
        <v>20</v>
      </c>
      <c r="K11" s="164">
        <f>IF('3.サラリースケール'!$K10="","",'3.サラリースケール'!$K10)</f>
        <v>322100</v>
      </c>
      <c r="L11" s="164">
        <f>IF('3.サラリースケール'!$L10="","",'3.サラリースケール'!$L10)</f>
        <v>50</v>
      </c>
      <c r="M11" s="164">
        <f>IF('3.サラリースケール'!$M10="","",'3.サラリースケール'!$M10)</f>
        <v>8</v>
      </c>
      <c r="N11" s="164">
        <f>IF('3.サラリースケール'!$N10="","",'3.サラリースケール'!$N10)</f>
        <v>2200</v>
      </c>
      <c r="O11" s="164">
        <f>IF('3.サラリースケール'!$O10="","",'3.サラリースケール'!$O10)</f>
        <v>339700</v>
      </c>
      <c r="P11" s="162" t="str">
        <f t="shared" si="1"/>
        <v>C-1</v>
      </c>
      <c r="Q11" s="129" t="str">
        <f t="shared" ref="Q11:BF11" si="5">IF(Q$6&lt;$E11,"",IF(Q$6=$E11,$H11,IF(AND(Q$6&gt;$E11,Q$6&lt;=$E11+$J11),P11+$I11,IF(AND(Q$6&gt;$E11,Q$6&lt;=$E11+$J11+$M11),P11+$N11,P11))))</f>
        <v/>
      </c>
      <c r="R11" s="114" t="str">
        <f t="shared" si="5"/>
        <v/>
      </c>
      <c r="S11" s="114" t="str">
        <f t="shared" si="5"/>
        <v/>
      </c>
      <c r="T11" s="114" t="str">
        <f t="shared" si="5"/>
        <v/>
      </c>
      <c r="U11" s="114">
        <f t="shared" si="5"/>
        <v>234100</v>
      </c>
      <c r="V11" s="114">
        <f t="shared" si="5"/>
        <v>238500</v>
      </c>
      <c r="W11" s="114">
        <f t="shared" si="5"/>
        <v>242900</v>
      </c>
      <c r="X11" s="114">
        <f t="shared" si="5"/>
        <v>247300</v>
      </c>
      <c r="Y11" s="114">
        <f t="shared" si="5"/>
        <v>251700</v>
      </c>
      <c r="Z11" s="114">
        <f t="shared" si="5"/>
        <v>256100</v>
      </c>
      <c r="AA11" s="114">
        <f t="shared" si="5"/>
        <v>260500</v>
      </c>
      <c r="AB11" s="114">
        <f t="shared" si="5"/>
        <v>264900</v>
      </c>
      <c r="AC11" s="114">
        <f t="shared" si="5"/>
        <v>269300</v>
      </c>
      <c r="AD11" s="114">
        <f t="shared" si="5"/>
        <v>273700</v>
      </c>
      <c r="AE11" s="114">
        <f t="shared" si="5"/>
        <v>278100</v>
      </c>
      <c r="AF11" s="114">
        <f t="shared" si="5"/>
        <v>282500</v>
      </c>
      <c r="AG11" s="114">
        <f t="shared" si="5"/>
        <v>286900</v>
      </c>
      <c r="AH11" s="114">
        <f t="shared" si="5"/>
        <v>291300</v>
      </c>
      <c r="AI11" s="114">
        <f t="shared" si="5"/>
        <v>295700</v>
      </c>
      <c r="AJ11" s="114">
        <f t="shared" si="5"/>
        <v>300100</v>
      </c>
      <c r="AK11" s="114">
        <f t="shared" si="5"/>
        <v>304500</v>
      </c>
      <c r="AL11" s="114">
        <f t="shared" si="5"/>
        <v>308900</v>
      </c>
      <c r="AM11" s="114">
        <f t="shared" si="5"/>
        <v>313300</v>
      </c>
      <c r="AN11" s="114">
        <f t="shared" si="5"/>
        <v>317700</v>
      </c>
      <c r="AO11" s="114">
        <f t="shared" si="5"/>
        <v>322100</v>
      </c>
      <c r="AP11" s="114">
        <f t="shared" si="5"/>
        <v>324300</v>
      </c>
      <c r="AQ11" s="114">
        <f t="shared" si="5"/>
        <v>326500</v>
      </c>
      <c r="AR11" s="114">
        <f t="shared" si="5"/>
        <v>328700</v>
      </c>
      <c r="AS11" s="114">
        <f t="shared" si="5"/>
        <v>330900</v>
      </c>
      <c r="AT11" s="114">
        <f t="shared" si="5"/>
        <v>333100</v>
      </c>
      <c r="AU11" s="114">
        <f t="shared" si="5"/>
        <v>335300</v>
      </c>
      <c r="AV11" s="114">
        <f t="shared" si="5"/>
        <v>337500</v>
      </c>
      <c r="AW11" s="114">
        <f t="shared" si="5"/>
        <v>339700</v>
      </c>
      <c r="AX11" s="114">
        <f t="shared" si="5"/>
        <v>339700</v>
      </c>
      <c r="AY11" s="114">
        <f t="shared" si="5"/>
        <v>339700</v>
      </c>
      <c r="AZ11" s="114">
        <f t="shared" si="5"/>
        <v>339700</v>
      </c>
      <c r="BA11" s="114">
        <f t="shared" si="5"/>
        <v>339700</v>
      </c>
      <c r="BB11" s="114">
        <f t="shared" si="5"/>
        <v>339700</v>
      </c>
      <c r="BC11" s="114">
        <f t="shared" si="5"/>
        <v>339700</v>
      </c>
      <c r="BD11" s="114">
        <f t="shared" si="5"/>
        <v>339700</v>
      </c>
      <c r="BE11" s="114">
        <f t="shared" si="5"/>
        <v>339700</v>
      </c>
      <c r="BF11" s="114">
        <f t="shared" si="5"/>
        <v>339700</v>
      </c>
    </row>
    <row r="12" spans="2:58" ht="15.75" customHeight="1">
      <c r="B12" s="162" t="str">
        <f>IF('3.サラリースケール'!$B11="","",'3.サラリースケール'!$B11)</f>
        <v/>
      </c>
      <c r="C12" s="162" t="str">
        <f>IF('3.サラリースケール'!$C11="","",'3.サラリースケール'!$C11)</f>
        <v>C-2</v>
      </c>
      <c r="D12" s="165">
        <f>IF('3.サラリースケール'!$D11="","",'3.サラリースケール'!$D11)</f>
        <v>1</v>
      </c>
      <c r="E12" s="162">
        <f>IF('3.サラリースケール'!$E11="","",'3.サラリースケール'!$E11)</f>
        <v>23</v>
      </c>
      <c r="F12" s="163" t="str">
        <f>IF('3.サラリースケール'!$F11="","",'3.サラリースケール'!$F11)</f>
        <v/>
      </c>
      <c r="G12" s="163">
        <f>IF('3.サラリースケール'!$G11="","",'3.サラリースケール'!$G11)</f>
        <v>3500</v>
      </c>
      <c r="H12" s="164">
        <f>IF('3.サラリースケール'!$H11="","",'3.サラリースケール'!$H11)</f>
        <v>242000</v>
      </c>
      <c r="I12" s="163">
        <f>IF('3.サラリースケール'!$I11="","",'3.サラリースケール'!$I11)</f>
        <v>4400</v>
      </c>
      <c r="J12" s="164">
        <f>IF('3.サラリースケール'!$J11="","",'3.サラリースケール'!$J11)</f>
        <v>20</v>
      </c>
      <c r="K12" s="164">
        <f>IF('3.サラリースケール'!$K11="","",'3.サラリースケール'!$K11)</f>
        <v>330000</v>
      </c>
      <c r="L12" s="164">
        <f>IF('3.サラリースケール'!$L11="","",'3.サラリースケール'!$L11)</f>
        <v>50</v>
      </c>
      <c r="M12" s="164">
        <f>IF('3.サラリースケール'!$M11="","",'3.サラリースケール'!$M11)</f>
        <v>7</v>
      </c>
      <c r="N12" s="164">
        <f>IF('3.サラリースケール'!$N11="","",'3.サラリースケール'!$N11)</f>
        <v>2200</v>
      </c>
      <c r="O12" s="164">
        <f>IF('3.サラリースケール'!$O11="","",'3.サラリースケール'!$O11)</f>
        <v>345400</v>
      </c>
      <c r="P12" s="162" t="str">
        <f t="shared" si="1"/>
        <v>C-2</v>
      </c>
      <c r="Q12" s="129" t="str">
        <f t="shared" ref="Q12:BF12" si="6">IF(Q$6&lt;$E12,"",IF(Q$6=$E12,$H12,IF(AND(Q$6&gt;$E12,Q$6&lt;=$E12+$J12),P12+$I12,IF(AND(Q$6&gt;$E12,Q$6&lt;=$E12+$J12+$M12),P12+$N12,P12))))</f>
        <v/>
      </c>
      <c r="R12" s="114" t="str">
        <f t="shared" si="6"/>
        <v/>
      </c>
      <c r="S12" s="114" t="str">
        <f t="shared" si="6"/>
        <v/>
      </c>
      <c r="T12" s="114" t="str">
        <f t="shared" si="6"/>
        <v/>
      </c>
      <c r="U12" s="114" t="str">
        <f t="shared" si="6"/>
        <v/>
      </c>
      <c r="V12" s="114">
        <f t="shared" si="6"/>
        <v>242000</v>
      </c>
      <c r="W12" s="114">
        <f t="shared" si="6"/>
        <v>246400</v>
      </c>
      <c r="X12" s="114">
        <f t="shared" si="6"/>
        <v>250800</v>
      </c>
      <c r="Y12" s="114">
        <f t="shared" si="6"/>
        <v>255200</v>
      </c>
      <c r="Z12" s="114">
        <f t="shared" si="6"/>
        <v>259600</v>
      </c>
      <c r="AA12" s="114">
        <f t="shared" si="6"/>
        <v>264000</v>
      </c>
      <c r="AB12" s="114">
        <f t="shared" si="6"/>
        <v>268400</v>
      </c>
      <c r="AC12" s="114">
        <f t="shared" si="6"/>
        <v>272800</v>
      </c>
      <c r="AD12" s="114">
        <f t="shared" si="6"/>
        <v>277200</v>
      </c>
      <c r="AE12" s="114">
        <f t="shared" si="6"/>
        <v>281600</v>
      </c>
      <c r="AF12" s="114">
        <f t="shared" si="6"/>
        <v>286000</v>
      </c>
      <c r="AG12" s="114">
        <f t="shared" si="6"/>
        <v>290400</v>
      </c>
      <c r="AH12" s="114">
        <f t="shared" si="6"/>
        <v>294800</v>
      </c>
      <c r="AI12" s="114">
        <f t="shared" si="6"/>
        <v>299200</v>
      </c>
      <c r="AJ12" s="114">
        <f t="shared" si="6"/>
        <v>303600</v>
      </c>
      <c r="AK12" s="114">
        <f t="shared" si="6"/>
        <v>308000</v>
      </c>
      <c r="AL12" s="114">
        <f t="shared" si="6"/>
        <v>312400</v>
      </c>
      <c r="AM12" s="114">
        <f t="shared" si="6"/>
        <v>316800</v>
      </c>
      <c r="AN12" s="114">
        <f t="shared" si="6"/>
        <v>321200</v>
      </c>
      <c r="AO12" s="114">
        <f t="shared" si="6"/>
        <v>325600</v>
      </c>
      <c r="AP12" s="114">
        <f t="shared" si="6"/>
        <v>330000</v>
      </c>
      <c r="AQ12" s="114">
        <f t="shared" si="6"/>
        <v>332200</v>
      </c>
      <c r="AR12" s="114">
        <f t="shared" si="6"/>
        <v>334400</v>
      </c>
      <c r="AS12" s="114">
        <f t="shared" si="6"/>
        <v>336600</v>
      </c>
      <c r="AT12" s="114">
        <f t="shared" si="6"/>
        <v>338800</v>
      </c>
      <c r="AU12" s="114">
        <f t="shared" si="6"/>
        <v>341000</v>
      </c>
      <c r="AV12" s="114">
        <f t="shared" si="6"/>
        <v>343200</v>
      </c>
      <c r="AW12" s="114">
        <f t="shared" si="6"/>
        <v>345400</v>
      </c>
      <c r="AX12" s="114">
        <f t="shared" si="6"/>
        <v>345400</v>
      </c>
      <c r="AY12" s="114">
        <f t="shared" si="6"/>
        <v>345400</v>
      </c>
      <c r="AZ12" s="114">
        <f t="shared" si="6"/>
        <v>345400</v>
      </c>
      <c r="BA12" s="114">
        <f t="shared" si="6"/>
        <v>345400</v>
      </c>
      <c r="BB12" s="114">
        <f t="shared" si="6"/>
        <v>345400</v>
      </c>
      <c r="BC12" s="114">
        <f t="shared" si="6"/>
        <v>345400</v>
      </c>
      <c r="BD12" s="114">
        <f t="shared" si="6"/>
        <v>345400</v>
      </c>
      <c r="BE12" s="114">
        <f t="shared" si="6"/>
        <v>345400</v>
      </c>
      <c r="BF12" s="114">
        <f t="shared" si="6"/>
        <v>345400</v>
      </c>
    </row>
    <row r="13" spans="2:58" ht="15.75" customHeight="1">
      <c r="B13" s="162" t="str">
        <f>IF('3.サラリースケール'!$B12="","",'3.サラリースケール'!$B12)</f>
        <v/>
      </c>
      <c r="C13" s="162" t="str">
        <f>IF('3.サラリースケール'!$C12="","",'3.サラリースケール'!$C12)</f>
        <v>C-3</v>
      </c>
      <c r="D13" s="165">
        <f>IF('3.サラリースケール'!$D12="","",'3.サラリースケール'!$D12)</f>
        <v>1</v>
      </c>
      <c r="E13" s="162">
        <f>IF('3.サラリースケール'!$E12="","",'3.サラリースケール'!$E12)</f>
        <v>24</v>
      </c>
      <c r="F13" s="163" t="str">
        <f>IF('3.サラリースケール'!$F12="","",'3.サラリースケール'!$F12)</f>
        <v/>
      </c>
      <c r="G13" s="163">
        <f>IF('3.サラリースケール'!$G12="","",'3.サラリースケール'!$G12)</f>
        <v>3500</v>
      </c>
      <c r="H13" s="164">
        <f>IF('3.サラリースケール'!$H12="","",'3.サラリースケール'!$H12)</f>
        <v>249900</v>
      </c>
      <c r="I13" s="163">
        <f>IF('3.サラリースケール'!$I12="","",'3.サラリースケール'!$I12)</f>
        <v>4400</v>
      </c>
      <c r="J13" s="164">
        <f>IF('3.サラリースケール'!$J12="","",'3.サラリースケール'!$J12)</f>
        <v>20</v>
      </c>
      <c r="K13" s="164">
        <f>IF('3.サラリースケール'!$K12="","",'3.サラリースケール'!$K12)</f>
        <v>337900</v>
      </c>
      <c r="L13" s="164">
        <f>IF('3.サラリースケール'!$L12="","",'3.サラリースケール'!$L12)</f>
        <v>50</v>
      </c>
      <c r="M13" s="164">
        <f>IF('3.サラリースケール'!$M12="","",'3.サラリースケール'!$M12)</f>
        <v>6</v>
      </c>
      <c r="N13" s="164">
        <f>IF('3.サラリースケール'!$N12="","",'3.サラリースケール'!$N12)</f>
        <v>2200</v>
      </c>
      <c r="O13" s="164">
        <f>IF('3.サラリースケール'!$O12="","",'3.サラリースケール'!$O12)</f>
        <v>351100</v>
      </c>
      <c r="P13" s="162" t="str">
        <f t="shared" si="1"/>
        <v>C-3</v>
      </c>
      <c r="Q13" s="129" t="str">
        <f t="shared" ref="Q13:BF13" si="7">IF(Q$6&lt;$E13,"",IF(Q$6=$E13,$H13,IF(AND(Q$6&gt;$E13,Q$6&lt;=$E13+$J13),P13+$I13,IF(AND(Q$6&gt;$E13,Q$6&lt;=$E13+$J13+$M13),P13+$N13,P13))))</f>
        <v/>
      </c>
      <c r="R13" s="114" t="str">
        <f t="shared" si="7"/>
        <v/>
      </c>
      <c r="S13" s="114" t="str">
        <f t="shared" si="7"/>
        <v/>
      </c>
      <c r="T13" s="114" t="str">
        <f t="shared" si="7"/>
        <v/>
      </c>
      <c r="U13" s="114" t="str">
        <f t="shared" si="7"/>
        <v/>
      </c>
      <c r="V13" s="114" t="str">
        <f t="shared" si="7"/>
        <v/>
      </c>
      <c r="W13" s="114">
        <f t="shared" si="7"/>
        <v>249900</v>
      </c>
      <c r="X13" s="114">
        <f t="shared" si="7"/>
        <v>254300</v>
      </c>
      <c r="Y13" s="114">
        <f t="shared" si="7"/>
        <v>258700</v>
      </c>
      <c r="Z13" s="114">
        <f t="shared" si="7"/>
        <v>263100</v>
      </c>
      <c r="AA13" s="114">
        <f t="shared" si="7"/>
        <v>267500</v>
      </c>
      <c r="AB13" s="114">
        <f t="shared" si="7"/>
        <v>271900</v>
      </c>
      <c r="AC13" s="114">
        <f t="shared" si="7"/>
        <v>276300</v>
      </c>
      <c r="AD13" s="114">
        <f t="shared" si="7"/>
        <v>280700</v>
      </c>
      <c r="AE13" s="114">
        <f t="shared" si="7"/>
        <v>285100</v>
      </c>
      <c r="AF13" s="114">
        <f t="shared" si="7"/>
        <v>289500</v>
      </c>
      <c r="AG13" s="114">
        <f t="shared" si="7"/>
        <v>293900</v>
      </c>
      <c r="AH13" s="114">
        <f t="shared" si="7"/>
        <v>298300</v>
      </c>
      <c r="AI13" s="114">
        <f t="shared" si="7"/>
        <v>302700</v>
      </c>
      <c r="AJ13" s="114">
        <f t="shared" si="7"/>
        <v>307100</v>
      </c>
      <c r="AK13" s="114">
        <f t="shared" si="7"/>
        <v>311500</v>
      </c>
      <c r="AL13" s="114">
        <f t="shared" si="7"/>
        <v>315900</v>
      </c>
      <c r="AM13" s="114">
        <f t="shared" si="7"/>
        <v>320300</v>
      </c>
      <c r="AN13" s="114">
        <f t="shared" si="7"/>
        <v>324700</v>
      </c>
      <c r="AO13" s="114">
        <f t="shared" si="7"/>
        <v>329100</v>
      </c>
      <c r="AP13" s="114">
        <f t="shared" si="7"/>
        <v>333500</v>
      </c>
      <c r="AQ13" s="114">
        <f t="shared" si="7"/>
        <v>337900</v>
      </c>
      <c r="AR13" s="114">
        <f t="shared" si="7"/>
        <v>340100</v>
      </c>
      <c r="AS13" s="114">
        <f t="shared" si="7"/>
        <v>342300</v>
      </c>
      <c r="AT13" s="114">
        <f t="shared" si="7"/>
        <v>344500</v>
      </c>
      <c r="AU13" s="114">
        <f t="shared" si="7"/>
        <v>346700</v>
      </c>
      <c r="AV13" s="114">
        <f t="shared" si="7"/>
        <v>348900</v>
      </c>
      <c r="AW13" s="114">
        <f t="shared" si="7"/>
        <v>351100</v>
      </c>
      <c r="AX13" s="114">
        <f t="shared" si="7"/>
        <v>351100</v>
      </c>
      <c r="AY13" s="114">
        <f t="shared" si="7"/>
        <v>351100</v>
      </c>
      <c r="AZ13" s="114">
        <f t="shared" si="7"/>
        <v>351100</v>
      </c>
      <c r="BA13" s="114">
        <f t="shared" si="7"/>
        <v>351100</v>
      </c>
      <c r="BB13" s="114">
        <f t="shared" si="7"/>
        <v>351100</v>
      </c>
      <c r="BC13" s="114">
        <f t="shared" si="7"/>
        <v>351100</v>
      </c>
      <c r="BD13" s="114">
        <f t="shared" si="7"/>
        <v>351100</v>
      </c>
      <c r="BE13" s="114">
        <f t="shared" si="7"/>
        <v>351100</v>
      </c>
      <c r="BF13" s="114">
        <f t="shared" si="7"/>
        <v>351100</v>
      </c>
    </row>
    <row r="14" spans="2:58" ht="15.75" customHeight="1">
      <c r="B14" s="162" t="str">
        <f>IF('3.サラリースケール'!$B13="","",'3.サラリースケール'!$B13)</f>
        <v/>
      </c>
      <c r="C14" s="162" t="str">
        <f>IF('3.サラリースケール'!$C13="","",'3.サラリースケール'!$C13)</f>
        <v>C-4</v>
      </c>
      <c r="D14" s="165">
        <f>IF('3.サラリースケール'!$D13="","",'3.サラリースケール'!$D13)</f>
        <v>1</v>
      </c>
      <c r="E14" s="162">
        <f>IF('3.サラリースケール'!$E13="","",'3.サラリースケール'!$E13)</f>
        <v>25</v>
      </c>
      <c r="F14" s="163" t="str">
        <f>IF('3.サラリースケール'!$F13="","",'3.サラリースケール'!$F13)</f>
        <v/>
      </c>
      <c r="G14" s="163">
        <f>IF('3.サラリースケール'!$G13="","",'3.サラリースケール'!$G13)</f>
        <v>3500</v>
      </c>
      <c r="H14" s="164">
        <f>IF('3.サラリースケール'!$H13="","",'3.サラリースケール'!$H13)</f>
        <v>257800</v>
      </c>
      <c r="I14" s="163">
        <f>IF('3.サラリースケール'!$I13="","",'3.サラリースケール'!$I13)</f>
        <v>4400</v>
      </c>
      <c r="J14" s="164">
        <f>IF('3.サラリースケール'!$J13="","",'3.サラリースケール'!$J13)</f>
        <v>20</v>
      </c>
      <c r="K14" s="164">
        <f>IF('3.サラリースケール'!$K13="","",'3.サラリースケール'!$K13)</f>
        <v>345800</v>
      </c>
      <c r="L14" s="164">
        <f>IF('3.サラリースケール'!$L13="","",'3.サラリースケール'!$L13)</f>
        <v>50</v>
      </c>
      <c r="M14" s="164">
        <f>IF('3.サラリースケール'!$M13="","",'3.サラリースケール'!$M13)</f>
        <v>5</v>
      </c>
      <c r="N14" s="164">
        <f>IF('3.サラリースケール'!$N13="","",'3.サラリースケール'!$N13)</f>
        <v>2200</v>
      </c>
      <c r="O14" s="164">
        <f>IF('3.サラリースケール'!$O13="","",'3.サラリースケール'!$O13)</f>
        <v>356800</v>
      </c>
      <c r="P14" s="162" t="str">
        <f t="shared" si="1"/>
        <v>C-4</v>
      </c>
      <c r="Q14" s="129" t="str">
        <f t="shared" ref="Q14:BF14" si="8">IF(Q$6&lt;$E14,"",IF(Q$6=$E14,$H14,IF(AND(Q$6&gt;$E14,Q$6&lt;=$E14+$J14),P14+$I14,IF(AND(Q$6&gt;$E14,Q$6&lt;=$E14+$J14+$M14),P14+$N14,P14))))</f>
        <v/>
      </c>
      <c r="R14" s="114" t="str">
        <f t="shared" si="8"/>
        <v/>
      </c>
      <c r="S14" s="114" t="str">
        <f t="shared" si="8"/>
        <v/>
      </c>
      <c r="T14" s="114" t="str">
        <f t="shared" si="8"/>
        <v/>
      </c>
      <c r="U14" s="114" t="str">
        <f t="shared" si="8"/>
        <v/>
      </c>
      <c r="V14" s="114" t="str">
        <f t="shared" si="8"/>
        <v/>
      </c>
      <c r="W14" s="114" t="str">
        <f t="shared" si="8"/>
        <v/>
      </c>
      <c r="X14" s="114">
        <f t="shared" si="8"/>
        <v>257800</v>
      </c>
      <c r="Y14" s="114">
        <f t="shared" si="8"/>
        <v>262200</v>
      </c>
      <c r="Z14" s="114">
        <f t="shared" si="8"/>
        <v>266600</v>
      </c>
      <c r="AA14" s="114">
        <f t="shared" si="8"/>
        <v>271000</v>
      </c>
      <c r="AB14" s="114">
        <f t="shared" si="8"/>
        <v>275400</v>
      </c>
      <c r="AC14" s="114">
        <f t="shared" si="8"/>
        <v>279800</v>
      </c>
      <c r="AD14" s="114">
        <f t="shared" si="8"/>
        <v>284200</v>
      </c>
      <c r="AE14" s="114">
        <f t="shared" si="8"/>
        <v>288600</v>
      </c>
      <c r="AF14" s="114">
        <f t="shared" si="8"/>
        <v>293000</v>
      </c>
      <c r="AG14" s="114">
        <f t="shared" si="8"/>
        <v>297400</v>
      </c>
      <c r="AH14" s="114">
        <f t="shared" si="8"/>
        <v>301800</v>
      </c>
      <c r="AI14" s="114">
        <f t="shared" si="8"/>
        <v>306200</v>
      </c>
      <c r="AJ14" s="114">
        <f t="shared" si="8"/>
        <v>310600</v>
      </c>
      <c r="AK14" s="114">
        <f t="shared" si="8"/>
        <v>315000</v>
      </c>
      <c r="AL14" s="114">
        <f t="shared" si="8"/>
        <v>319400</v>
      </c>
      <c r="AM14" s="114">
        <f t="shared" si="8"/>
        <v>323800</v>
      </c>
      <c r="AN14" s="114">
        <f t="shared" si="8"/>
        <v>328200</v>
      </c>
      <c r="AO14" s="114">
        <f t="shared" si="8"/>
        <v>332600</v>
      </c>
      <c r="AP14" s="114">
        <f t="shared" si="8"/>
        <v>337000</v>
      </c>
      <c r="AQ14" s="114">
        <f t="shared" si="8"/>
        <v>341400</v>
      </c>
      <c r="AR14" s="114">
        <f t="shared" si="8"/>
        <v>345800</v>
      </c>
      <c r="AS14" s="114">
        <f t="shared" si="8"/>
        <v>348000</v>
      </c>
      <c r="AT14" s="114">
        <f t="shared" si="8"/>
        <v>350200</v>
      </c>
      <c r="AU14" s="114">
        <f t="shared" si="8"/>
        <v>352400</v>
      </c>
      <c r="AV14" s="114">
        <f t="shared" si="8"/>
        <v>354600</v>
      </c>
      <c r="AW14" s="114">
        <f t="shared" si="8"/>
        <v>356800</v>
      </c>
      <c r="AX14" s="114">
        <f t="shared" si="8"/>
        <v>356800</v>
      </c>
      <c r="AY14" s="114">
        <f t="shared" si="8"/>
        <v>356800</v>
      </c>
      <c r="AZ14" s="114">
        <f t="shared" si="8"/>
        <v>356800</v>
      </c>
      <c r="BA14" s="114">
        <f t="shared" si="8"/>
        <v>356800</v>
      </c>
      <c r="BB14" s="114">
        <f t="shared" si="8"/>
        <v>356800</v>
      </c>
      <c r="BC14" s="114">
        <f t="shared" si="8"/>
        <v>356800</v>
      </c>
      <c r="BD14" s="114">
        <f t="shared" si="8"/>
        <v>356800</v>
      </c>
      <c r="BE14" s="114">
        <f t="shared" si="8"/>
        <v>356800</v>
      </c>
      <c r="BF14" s="114">
        <f t="shared" si="8"/>
        <v>356800</v>
      </c>
    </row>
    <row r="15" spans="2:58" ht="15.75" customHeight="1">
      <c r="B15" s="162" t="str">
        <f>IF('3.サラリースケール'!$B14="","",'3.サラリースケール'!$B14)</f>
        <v>L</v>
      </c>
      <c r="C15" s="162" t="str">
        <f>IF('3.サラリースケール'!$C14="","",'3.サラリースケール'!$C14)</f>
        <v>L-1</v>
      </c>
      <c r="D15" s="165">
        <f>IF('3.サラリースケール'!$D14="","",'3.サラリースケール'!$D14)</f>
        <v>1</v>
      </c>
      <c r="E15" s="162">
        <f>IF('3.サラリースケール'!$E14="","",'3.サラリースケール'!$E14)</f>
        <v>26</v>
      </c>
      <c r="F15" s="163">
        <f>IF('3.サラリースケール'!$F14="","",'3.サラリースケール'!$F14)</f>
        <v>7000</v>
      </c>
      <c r="G15" s="163" t="str">
        <f>IF('3.サラリースケール'!$G14="","",'3.サラリースケール'!$G14)</f>
        <v/>
      </c>
      <c r="H15" s="164">
        <f>IF('3.サラリースケール'!$H14="","",'3.サラリースケール'!$H14)</f>
        <v>269000</v>
      </c>
      <c r="I15" s="163">
        <f>IF('3.サラリースケール'!$I14="","",'3.サラリースケール'!$I14)</f>
        <v>4500</v>
      </c>
      <c r="J15" s="164">
        <f>IF('3.サラリースケール'!$J14="","",'3.サラリースケール'!$J14)</f>
        <v>20</v>
      </c>
      <c r="K15" s="164">
        <f>IF('3.サラリースケール'!$K14="","",'3.サラリースケール'!$K14)</f>
        <v>359000</v>
      </c>
      <c r="L15" s="164">
        <f>IF('3.サラリースケール'!$L14="","",'3.サラリースケール'!$L14)</f>
        <v>55</v>
      </c>
      <c r="M15" s="164">
        <f>IF('3.サラリースケール'!$M14="","",'3.サラリースケール'!$M14)</f>
        <v>9</v>
      </c>
      <c r="N15" s="164">
        <f>IF('3.サラリースケール'!$N14="","",'3.サラリースケール'!$N14)</f>
        <v>2250</v>
      </c>
      <c r="O15" s="164">
        <f>IF('3.サラリースケール'!$O14="","",'3.サラリースケール'!$O14)</f>
        <v>379250</v>
      </c>
      <c r="P15" s="162" t="str">
        <f t="shared" si="1"/>
        <v>L-1</v>
      </c>
      <c r="Q15" s="129" t="str">
        <f t="shared" ref="Q15:BF15" si="9">IF(Q$6&lt;$E15,"",IF(Q$6=$E15,$H15,IF(AND(Q$6&gt;$E15,Q$6&lt;=$E15+$J15),P15+$I15,IF(AND(Q$6&gt;$E15,Q$6&lt;=$E15+$J15+$M15),P15+$N15,P15))))</f>
        <v/>
      </c>
      <c r="R15" s="114" t="str">
        <f t="shared" si="9"/>
        <v/>
      </c>
      <c r="S15" s="114" t="str">
        <f t="shared" si="9"/>
        <v/>
      </c>
      <c r="T15" s="114" t="str">
        <f t="shared" si="9"/>
        <v/>
      </c>
      <c r="U15" s="114" t="str">
        <f t="shared" si="9"/>
        <v/>
      </c>
      <c r="V15" s="114" t="str">
        <f t="shared" si="9"/>
        <v/>
      </c>
      <c r="W15" s="114" t="str">
        <f t="shared" si="9"/>
        <v/>
      </c>
      <c r="X15" s="114" t="str">
        <f t="shared" si="9"/>
        <v/>
      </c>
      <c r="Y15" s="114">
        <f t="shared" si="9"/>
        <v>269000</v>
      </c>
      <c r="Z15" s="114">
        <f t="shared" si="9"/>
        <v>273500</v>
      </c>
      <c r="AA15" s="114">
        <f t="shared" si="9"/>
        <v>278000</v>
      </c>
      <c r="AB15" s="114">
        <f t="shared" si="9"/>
        <v>282500</v>
      </c>
      <c r="AC15" s="114">
        <f t="shared" si="9"/>
        <v>287000</v>
      </c>
      <c r="AD15" s="114">
        <f t="shared" si="9"/>
        <v>291500</v>
      </c>
      <c r="AE15" s="114">
        <f t="shared" si="9"/>
        <v>296000</v>
      </c>
      <c r="AF15" s="114">
        <f t="shared" si="9"/>
        <v>300500</v>
      </c>
      <c r="AG15" s="114">
        <f t="shared" si="9"/>
        <v>305000</v>
      </c>
      <c r="AH15" s="114">
        <f t="shared" si="9"/>
        <v>309500</v>
      </c>
      <c r="AI15" s="114">
        <f t="shared" si="9"/>
        <v>314000</v>
      </c>
      <c r="AJ15" s="114">
        <f t="shared" si="9"/>
        <v>318500</v>
      </c>
      <c r="AK15" s="114">
        <f t="shared" si="9"/>
        <v>323000</v>
      </c>
      <c r="AL15" s="114">
        <f t="shared" si="9"/>
        <v>327500</v>
      </c>
      <c r="AM15" s="114">
        <f t="shared" si="9"/>
        <v>332000</v>
      </c>
      <c r="AN15" s="114">
        <f t="shared" si="9"/>
        <v>336500</v>
      </c>
      <c r="AO15" s="114">
        <f t="shared" si="9"/>
        <v>341000</v>
      </c>
      <c r="AP15" s="114">
        <f t="shared" si="9"/>
        <v>345500</v>
      </c>
      <c r="AQ15" s="114">
        <f t="shared" si="9"/>
        <v>350000</v>
      </c>
      <c r="AR15" s="114">
        <f t="shared" si="9"/>
        <v>354500</v>
      </c>
      <c r="AS15" s="114">
        <f t="shared" si="9"/>
        <v>359000</v>
      </c>
      <c r="AT15" s="114">
        <f t="shared" si="9"/>
        <v>361250</v>
      </c>
      <c r="AU15" s="114">
        <f t="shared" si="9"/>
        <v>363500</v>
      </c>
      <c r="AV15" s="114">
        <f t="shared" si="9"/>
        <v>365750</v>
      </c>
      <c r="AW15" s="114">
        <f t="shared" si="9"/>
        <v>368000</v>
      </c>
      <c r="AX15" s="114">
        <f t="shared" si="9"/>
        <v>370250</v>
      </c>
      <c r="AY15" s="114">
        <f t="shared" si="9"/>
        <v>372500</v>
      </c>
      <c r="AZ15" s="114">
        <f t="shared" si="9"/>
        <v>374750</v>
      </c>
      <c r="BA15" s="114">
        <f t="shared" si="9"/>
        <v>377000</v>
      </c>
      <c r="BB15" s="114">
        <f t="shared" si="9"/>
        <v>379250</v>
      </c>
      <c r="BC15" s="114">
        <f t="shared" si="9"/>
        <v>379250</v>
      </c>
      <c r="BD15" s="114">
        <f t="shared" si="9"/>
        <v>379250</v>
      </c>
      <c r="BE15" s="114">
        <f t="shared" si="9"/>
        <v>379250</v>
      </c>
      <c r="BF15" s="114">
        <f t="shared" si="9"/>
        <v>379250</v>
      </c>
    </row>
    <row r="16" spans="2:58" ht="15.75" customHeight="1">
      <c r="B16" s="162" t="str">
        <f>IF('3.サラリースケール'!$B15="","",'3.サラリースケール'!$B15)</f>
        <v/>
      </c>
      <c r="C16" s="162" t="str">
        <f>IF('3.サラリースケール'!$C15="","",'3.サラリースケール'!$C15)</f>
        <v>L-2</v>
      </c>
      <c r="D16" s="165">
        <f>IF('3.サラリースケール'!$D15="","",'3.サラリースケール'!$D15)</f>
        <v>1</v>
      </c>
      <c r="E16" s="162">
        <f>IF('3.サラリースケール'!$E15="","",'3.サラリースケール'!$E15)</f>
        <v>27</v>
      </c>
      <c r="F16" s="163" t="str">
        <f>IF('3.サラリースケール'!$F15="","",'3.サラリースケール'!$F15)</f>
        <v/>
      </c>
      <c r="G16" s="163">
        <f>IF('3.サラリースケール'!$G15="","",'3.サラリースケール'!$G15)</f>
        <v>3600</v>
      </c>
      <c r="H16" s="164">
        <f>IF('3.サラリースケール'!$H15="","",'3.サラリースケール'!$H15)</f>
        <v>277100</v>
      </c>
      <c r="I16" s="163">
        <f>IF('3.サラリースケール'!$I15="","",'3.サラリースケール'!$I15)</f>
        <v>4500</v>
      </c>
      <c r="J16" s="164">
        <f>IF('3.サラリースケール'!$J15="","",'3.サラリースケール'!$J15)</f>
        <v>20</v>
      </c>
      <c r="K16" s="164">
        <f>IF('3.サラリースケール'!$K15="","",'3.サラリースケール'!$K15)</f>
        <v>367100</v>
      </c>
      <c r="L16" s="164">
        <f>IF('3.サラリースケール'!$L15="","",'3.サラリースケール'!$L15)</f>
        <v>55</v>
      </c>
      <c r="M16" s="164">
        <f>IF('3.サラリースケール'!$M15="","",'3.サラリースケール'!$M15)</f>
        <v>8</v>
      </c>
      <c r="N16" s="164">
        <f>IF('3.サラリースケール'!$N15="","",'3.サラリースケール'!$N15)</f>
        <v>2250</v>
      </c>
      <c r="O16" s="164">
        <f>IF('3.サラリースケール'!$O15="","",'3.サラリースケール'!$O15)</f>
        <v>385100</v>
      </c>
      <c r="P16" s="162" t="str">
        <f t="shared" si="1"/>
        <v>L-2</v>
      </c>
      <c r="Q16" s="129" t="str">
        <f t="shared" ref="Q16:BF16" si="10">IF(Q$6&lt;$E16,"",IF(Q$6=$E16,$H16,IF(AND(Q$6&gt;$E16,Q$6&lt;=$E16+$J16),P16+$I16,IF(AND(Q$6&gt;$E16,Q$6&lt;=$E16+$J16+$M16),P16+$N16,P16))))</f>
        <v/>
      </c>
      <c r="R16" s="114" t="str">
        <f t="shared" si="10"/>
        <v/>
      </c>
      <c r="S16" s="114" t="str">
        <f t="shared" si="10"/>
        <v/>
      </c>
      <c r="T16" s="114" t="str">
        <f t="shared" si="10"/>
        <v/>
      </c>
      <c r="U16" s="114" t="str">
        <f t="shared" si="10"/>
        <v/>
      </c>
      <c r="V16" s="114" t="str">
        <f t="shared" si="10"/>
        <v/>
      </c>
      <c r="W16" s="114" t="str">
        <f t="shared" si="10"/>
        <v/>
      </c>
      <c r="X16" s="114" t="str">
        <f t="shared" si="10"/>
        <v/>
      </c>
      <c r="Y16" s="114" t="str">
        <f t="shared" si="10"/>
        <v/>
      </c>
      <c r="Z16" s="114">
        <f t="shared" si="10"/>
        <v>277100</v>
      </c>
      <c r="AA16" s="114">
        <f t="shared" si="10"/>
        <v>281600</v>
      </c>
      <c r="AB16" s="114">
        <f t="shared" si="10"/>
        <v>286100</v>
      </c>
      <c r="AC16" s="114">
        <f t="shared" si="10"/>
        <v>290600</v>
      </c>
      <c r="AD16" s="114">
        <f t="shared" si="10"/>
        <v>295100</v>
      </c>
      <c r="AE16" s="114">
        <f t="shared" si="10"/>
        <v>299600</v>
      </c>
      <c r="AF16" s="114">
        <f t="shared" si="10"/>
        <v>304100</v>
      </c>
      <c r="AG16" s="114">
        <f t="shared" si="10"/>
        <v>308600</v>
      </c>
      <c r="AH16" s="114">
        <f t="shared" si="10"/>
        <v>313100</v>
      </c>
      <c r="AI16" s="114">
        <f t="shared" si="10"/>
        <v>317600</v>
      </c>
      <c r="AJ16" s="114">
        <f t="shared" si="10"/>
        <v>322100</v>
      </c>
      <c r="AK16" s="114">
        <f t="shared" si="10"/>
        <v>326600</v>
      </c>
      <c r="AL16" s="114">
        <f t="shared" si="10"/>
        <v>331100</v>
      </c>
      <c r="AM16" s="114">
        <f t="shared" si="10"/>
        <v>335600</v>
      </c>
      <c r="AN16" s="114">
        <f t="shared" si="10"/>
        <v>340100</v>
      </c>
      <c r="AO16" s="114">
        <f t="shared" si="10"/>
        <v>344600</v>
      </c>
      <c r="AP16" s="114">
        <f t="shared" si="10"/>
        <v>349100</v>
      </c>
      <c r="AQ16" s="114">
        <f t="shared" si="10"/>
        <v>353600</v>
      </c>
      <c r="AR16" s="114">
        <f t="shared" si="10"/>
        <v>358100</v>
      </c>
      <c r="AS16" s="114">
        <f t="shared" si="10"/>
        <v>362600</v>
      </c>
      <c r="AT16" s="114">
        <f t="shared" si="10"/>
        <v>367100</v>
      </c>
      <c r="AU16" s="114">
        <f t="shared" si="10"/>
        <v>369350</v>
      </c>
      <c r="AV16" s="114">
        <f t="shared" si="10"/>
        <v>371600</v>
      </c>
      <c r="AW16" s="114">
        <f t="shared" si="10"/>
        <v>373850</v>
      </c>
      <c r="AX16" s="114">
        <f t="shared" si="10"/>
        <v>376100</v>
      </c>
      <c r="AY16" s="114">
        <f t="shared" si="10"/>
        <v>378350</v>
      </c>
      <c r="AZ16" s="114">
        <f t="shared" si="10"/>
        <v>380600</v>
      </c>
      <c r="BA16" s="114">
        <f t="shared" si="10"/>
        <v>382850</v>
      </c>
      <c r="BB16" s="114">
        <f t="shared" si="10"/>
        <v>385100</v>
      </c>
      <c r="BC16" s="114">
        <f t="shared" si="10"/>
        <v>385100</v>
      </c>
      <c r="BD16" s="114">
        <f t="shared" si="10"/>
        <v>385100</v>
      </c>
      <c r="BE16" s="114">
        <f t="shared" si="10"/>
        <v>385100</v>
      </c>
      <c r="BF16" s="114">
        <f t="shared" si="10"/>
        <v>385100</v>
      </c>
    </row>
    <row r="17" spans="2:58" ht="15.75" customHeight="1">
      <c r="B17" s="162" t="str">
        <f>IF('3.サラリースケール'!$B16="","",'3.サラリースケール'!$B16)</f>
        <v/>
      </c>
      <c r="C17" s="162" t="str">
        <f>IF('3.サラリースケール'!$C16="","",'3.サラリースケール'!$C16)</f>
        <v>L-3</v>
      </c>
      <c r="D17" s="165">
        <f>IF('3.サラリースケール'!$D16="","",'3.サラリースケール'!$D16)</f>
        <v>1</v>
      </c>
      <c r="E17" s="162">
        <f>IF('3.サラリースケール'!$E16="","",'3.サラリースケール'!$E16)</f>
        <v>28</v>
      </c>
      <c r="F17" s="163" t="str">
        <f>IF('3.サラリースケール'!$F16="","",'3.サラリースケール'!$F16)</f>
        <v/>
      </c>
      <c r="G17" s="163">
        <f>IF('3.サラリースケール'!$G16="","",'3.サラリースケール'!$G16)</f>
        <v>3600</v>
      </c>
      <c r="H17" s="164">
        <f>IF('3.サラリースケール'!$H16="","",'3.サラリースケール'!$H16)</f>
        <v>285200</v>
      </c>
      <c r="I17" s="163">
        <f>IF('3.サラリースケール'!$I16="","",'3.サラリースケール'!$I16)</f>
        <v>4500</v>
      </c>
      <c r="J17" s="164">
        <f>IF('3.サラリースケール'!$J16="","",'3.サラリースケール'!$J16)</f>
        <v>20</v>
      </c>
      <c r="K17" s="164">
        <f>IF('3.サラリースケール'!$K16="","",'3.サラリースケール'!$K16)</f>
        <v>375200</v>
      </c>
      <c r="L17" s="164">
        <f>IF('3.サラリースケール'!$L16="","",'3.サラリースケール'!$L16)</f>
        <v>55</v>
      </c>
      <c r="M17" s="164">
        <f>IF('3.サラリースケール'!$M16="","",'3.サラリースケール'!$M16)</f>
        <v>7</v>
      </c>
      <c r="N17" s="164">
        <f>IF('3.サラリースケール'!$N16="","",'3.サラリースケール'!$N16)</f>
        <v>2250</v>
      </c>
      <c r="O17" s="164">
        <f>IF('3.サラリースケール'!$O16="","",'3.サラリースケール'!$O16)</f>
        <v>390950</v>
      </c>
      <c r="P17" s="162" t="str">
        <f t="shared" si="1"/>
        <v>L-3</v>
      </c>
      <c r="Q17" s="129" t="str">
        <f t="shared" ref="Q17:BF17" si="11">IF(Q$6&lt;$E17,"",IF(Q$6=$E17,$H17,IF(AND(Q$6&gt;$E17,Q$6&lt;=$E17+$J17),P17+$I17,IF(AND(Q$6&gt;$E17,Q$6&lt;=$E17+$J17+$M17),P17+$N17,P17))))</f>
        <v/>
      </c>
      <c r="R17" s="114" t="str">
        <f t="shared" si="11"/>
        <v/>
      </c>
      <c r="S17" s="114" t="str">
        <f t="shared" si="11"/>
        <v/>
      </c>
      <c r="T17" s="114" t="str">
        <f t="shared" si="11"/>
        <v/>
      </c>
      <c r="U17" s="114" t="str">
        <f t="shared" si="11"/>
        <v/>
      </c>
      <c r="V17" s="114" t="str">
        <f t="shared" si="11"/>
        <v/>
      </c>
      <c r="W17" s="114" t="str">
        <f t="shared" si="11"/>
        <v/>
      </c>
      <c r="X17" s="114" t="str">
        <f t="shared" si="11"/>
        <v/>
      </c>
      <c r="Y17" s="114" t="str">
        <f t="shared" si="11"/>
        <v/>
      </c>
      <c r="Z17" s="114" t="str">
        <f t="shared" si="11"/>
        <v/>
      </c>
      <c r="AA17" s="114">
        <f t="shared" si="11"/>
        <v>285200</v>
      </c>
      <c r="AB17" s="114">
        <f t="shared" si="11"/>
        <v>289700</v>
      </c>
      <c r="AC17" s="114">
        <f t="shared" si="11"/>
        <v>294200</v>
      </c>
      <c r="AD17" s="114">
        <f t="shared" si="11"/>
        <v>298700</v>
      </c>
      <c r="AE17" s="114">
        <f t="shared" si="11"/>
        <v>303200</v>
      </c>
      <c r="AF17" s="114">
        <f t="shared" si="11"/>
        <v>307700</v>
      </c>
      <c r="AG17" s="114">
        <f t="shared" si="11"/>
        <v>312200</v>
      </c>
      <c r="AH17" s="114">
        <f t="shared" si="11"/>
        <v>316700</v>
      </c>
      <c r="AI17" s="114">
        <f t="shared" si="11"/>
        <v>321200</v>
      </c>
      <c r="AJ17" s="114">
        <f t="shared" si="11"/>
        <v>325700</v>
      </c>
      <c r="AK17" s="114">
        <f t="shared" si="11"/>
        <v>330200</v>
      </c>
      <c r="AL17" s="114">
        <f t="shared" si="11"/>
        <v>334700</v>
      </c>
      <c r="AM17" s="114">
        <f t="shared" si="11"/>
        <v>339200</v>
      </c>
      <c r="AN17" s="114">
        <f t="shared" si="11"/>
        <v>343700</v>
      </c>
      <c r="AO17" s="114">
        <f t="shared" si="11"/>
        <v>348200</v>
      </c>
      <c r="AP17" s="114">
        <f t="shared" si="11"/>
        <v>352700</v>
      </c>
      <c r="AQ17" s="114">
        <f t="shared" si="11"/>
        <v>357200</v>
      </c>
      <c r="AR17" s="114">
        <f t="shared" si="11"/>
        <v>361700</v>
      </c>
      <c r="AS17" s="114">
        <f t="shared" si="11"/>
        <v>366200</v>
      </c>
      <c r="AT17" s="114">
        <f t="shared" si="11"/>
        <v>370700</v>
      </c>
      <c r="AU17" s="114">
        <f t="shared" si="11"/>
        <v>375200</v>
      </c>
      <c r="AV17" s="114">
        <f t="shared" si="11"/>
        <v>377450</v>
      </c>
      <c r="AW17" s="114">
        <f t="shared" si="11"/>
        <v>379700</v>
      </c>
      <c r="AX17" s="114">
        <f t="shared" si="11"/>
        <v>381950</v>
      </c>
      <c r="AY17" s="114">
        <f t="shared" si="11"/>
        <v>384200</v>
      </c>
      <c r="AZ17" s="114">
        <f t="shared" si="11"/>
        <v>386450</v>
      </c>
      <c r="BA17" s="114">
        <f t="shared" si="11"/>
        <v>388700</v>
      </c>
      <c r="BB17" s="114">
        <f t="shared" si="11"/>
        <v>390950</v>
      </c>
      <c r="BC17" s="114">
        <f t="shared" si="11"/>
        <v>390950</v>
      </c>
      <c r="BD17" s="114">
        <f t="shared" si="11"/>
        <v>390950</v>
      </c>
      <c r="BE17" s="114">
        <f t="shared" si="11"/>
        <v>390950</v>
      </c>
      <c r="BF17" s="114">
        <f t="shared" si="11"/>
        <v>390950</v>
      </c>
    </row>
    <row r="18" spans="2:58" ht="15.75" customHeight="1">
      <c r="B18" s="162" t="str">
        <f>IF('3.サラリースケール'!$B17="","",'3.サラリースケール'!$B17)</f>
        <v/>
      </c>
      <c r="C18" s="162" t="str">
        <f>IF('3.サラリースケール'!$C17="","",'3.サラリースケール'!$C17)</f>
        <v>L-4</v>
      </c>
      <c r="D18" s="165">
        <f>IF('3.サラリースケール'!$D17="","",'3.サラリースケール'!$D17)</f>
        <v>1</v>
      </c>
      <c r="E18" s="162">
        <f>IF('3.サラリースケール'!$E17="","",'3.サラリースケール'!$E17)</f>
        <v>29</v>
      </c>
      <c r="F18" s="163" t="str">
        <f>IF('3.サラリースケール'!$F17="","",'3.サラリースケール'!$F17)</f>
        <v/>
      </c>
      <c r="G18" s="163">
        <f>IF('3.サラリースケール'!$G17="","",'3.サラリースケール'!$G17)</f>
        <v>3600</v>
      </c>
      <c r="H18" s="164">
        <f>IF('3.サラリースケール'!$H17="","",'3.サラリースケール'!$H17)</f>
        <v>293300</v>
      </c>
      <c r="I18" s="163">
        <f>IF('3.サラリースケール'!$I17="","",'3.サラリースケール'!$I17)</f>
        <v>4500</v>
      </c>
      <c r="J18" s="164">
        <f>IF('3.サラリースケール'!$J17="","",'3.サラリースケール'!$J17)</f>
        <v>20</v>
      </c>
      <c r="K18" s="164">
        <f>IF('3.サラリースケール'!$K17="","",'3.サラリースケール'!$K17)</f>
        <v>383300</v>
      </c>
      <c r="L18" s="164">
        <f>IF('3.サラリースケール'!$L17="","",'3.サラリースケール'!$L17)</f>
        <v>55</v>
      </c>
      <c r="M18" s="164">
        <f>IF('3.サラリースケール'!$M17="","",'3.サラリースケール'!$M17)</f>
        <v>6</v>
      </c>
      <c r="N18" s="164">
        <f>IF('3.サラリースケール'!$N17="","",'3.サラリースケール'!$N17)</f>
        <v>2250</v>
      </c>
      <c r="O18" s="164">
        <f>IF('3.サラリースケール'!$O17="","",'3.サラリースケール'!$O17)</f>
        <v>396800</v>
      </c>
      <c r="P18" s="162" t="str">
        <f t="shared" si="1"/>
        <v>L-4</v>
      </c>
      <c r="Q18" s="129" t="str">
        <f t="shared" ref="Q18:BF18" si="12">IF(Q$6&lt;$E18,"",IF(Q$6=$E18,$H18,IF(AND(Q$6&gt;$E18,Q$6&lt;=$E18+$J18),P18+$I18,IF(AND(Q$6&gt;$E18,Q$6&lt;=$E18+$J18+$M18),P18+$N18,P18))))</f>
        <v/>
      </c>
      <c r="R18" s="114" t="str">
        <f t="shared" si="12"/>
        <v/>
      </c>
      <c r="S18" s="114" t="str">
        <f t="shared" si="12"/>
        <v/>
      </c>
      <c r="T18" s="114" t="str">
        <f t="shared" si="12"/>
        <v/>
      </c>
      <c r="U18" s="114" t="str">
        <f t="shared" si="12"/>
        <v/>
      </c>
      <c r="V18" s="114" t="str">
        <f t="shared" si="12"/>
        <v/>
      </c>
      <c r="W18" s="114" t="str">
        <f t="shared" si="12"/>
        <v/>
      </c>
      <c r="X18" s="114" t="str">
        <f t="shared" si="12"/>
        <v/>
      </c>
      <c r="Y18" s="114" t="str">
        <f t="shared" si="12"/>
        <v/>
      </c>
      <c r="Z18" s="114" t="str">
        <f t="shared" si="12"/>
        <v/>
      </c>
      <c r="AA18" s="114" t="str">
        <f t="shared" si="12"/>
        <v/>
      </c>
      <c r="AB18" s="114">
        <f t="shared" si="12"/>
        <v>293300</v>
      </c>
      <c r="AC18" s="114">
        <f t="shared" si="12"/>
        <v>297800</v>
      </c>
      <c r="AD18" s="114">
        <f t="shared" si="12"/>
        <v>302300</v>
      </c>
      <c r="AE18" s="114">
        <f t="shared" si="12"/>
        <v>306800</v>
      </c>
      <c r="AF18" s="114">
        <f t="shared" si="12"/>
        <v>311300</v>
      </c>
      <c r="AG18" s="114">
        <f t="shared" si="12"/>
        <v>315800</v>
      </c>
      <c r="AH18" s="114">
        <f t="shared" si="12"/>
        <v>320300</v>
      </c>
      <c r="AI18" s="114">
        <f t="shared" si="12"/>
        <v>324800</v>
      </c>
      <c r="AJ18" s="114">
        <f t="shared" si="12"/>
        <v>329300</v>
      </c>
      <c r="AK18" s="114">
        <f t="shared" si="12"/>
        <v>333800</v>
      </c>
      <c r="AL18" s="114">
        <f t="shared" si="12"/>
        <v>338300</v>
      </c>
      <c r="AM18" s="114">
        <f t="shared" si="12"/>
        <v>342800</v>
      </c>
      <c r="AN18" s="114">
        <f t="shared" si="12"/>
        <v>347300</v>
      </c>
      <c r="AO18" s="114">
        <f t="shared" si="12"/>
        <v>351800</v>
      </c>
      <c r="AP18" s="114">
        <f t="shared" si="12"/>
        <v>356300</v>
      </c>
      <c r="AQ18" s="114">
        <f t="shared" si="12"/>
        <v>360800</v>
      </c>
      <c r="AR18" s="114">
        <f t="shared" si="12"/>
        <v>365300</v>
      </c>
      <c r="AS18" s="114">
        <f t="shared" si="12"/>
        <v>369800</v>
      </c>
      <c r="AT18" s="114">
        <f t="shared" si="12"/>
        <v>374300</v>
      </c>
      <c r="AU18" s="114">
        <f t="shared" si="12"/>
        <v>378800</v>
      </c>
      <c r="AV18" s="114">
        <f t="shared" si="12"/>
        <v>383300</v>
      </c>
      <c r="AW18" s="114">
        <f t="shared" si="12"/>
        <v>385550</v>
      </c>
      <c r="AX18" s="114">
        <f t="shared" si="12"/>
        <v>387800</v>
      </c>
      <c r="AY18" s="114">
        <f t="shared" si="12"/>
        <v>390050</v>
      </c>
      <c r="AZ18" s="114">
        <f t="shared" si="12"/>
        <v>392300</v>
      </c>
      <c r="BA18" s="114">
        <f t="shared" si="12"/>
        <v>394550</v>
      </c>
      <c r="BB18" s="114">
        <f t="shared" si="12"/>
        <v>396800</v>
      </c>
      <c r="BC18" s="114">
        <f t="shared" si="12"/>
        <v>396800</v>
      </c>
      <c r="BD18" s="114">
        <f t="shared" si="12"/>
        <v>396800</v>
      </c>
      <c r="BE18" s="114">
        <f t="shared" si="12"/>
        <v>396800</v>
      </c>
      <c r="BF18" s="114">
        <f t="shared" si="12"/>
        <v>396800</v>
      </c>
    </row>
    <row r="19" spans="2:58" ht="15.75" customHeight="1">
      <c r="B19" s="162" t="str">
        <f>IF('3.サラリースケール'!$B18="","",'3.サラリースケール'!$B18)</f>
        <v/>
      </c>
      <c r="C19" s="162" t="str">
        <f>IF('3.サラリースケール'!$C18="","",'3.サラリースケール'!$C18)</f>
        <v/>
      </c>
      <c r="D19" s="165" t="str">
        <f>IF('3.サラリースケール'!$D18="","",'3.サラリースケール'!$D18)</f>
        <v/>
      </c>
      <c r="E19" s="162" t="str">
        <f>IF('3.サラリースケール'!$E18="","",'3.サラリースケール'!$E18)</f>
        <v/>
      </c>
      <c r="F19" s="163" t="str">
        <f>IF('3.サラリースケール'!$F18="","",'3.サラリースケール'!$F18)</f>
        <v/>
      </c>
      <c r="G19" s="163" t="str">
        <f>IF('3.サラリースケール'!$G18="","",'3.サラリースケール'!$G18)</f>
        <v/>
      </c>
      <c r="H19" s="164" t="str">
        <f>IF('3.サラリースケール'!$H18="","",'3.サラリースケール'!$H18)</f>
        <v/>
      </c>
      <c r="I19" s="163" t="str">
        <f>IF('3.サラリースケール'!$I18="","",'3.サラリースケール'!$I18)</f>
        <v/>
      </c>
      <c r="J19" s="164" t="str">
        <f>IF('3.サラリースケール'!$J18="","",'3.サラリースケール'!$J18)</f>
        <v/>
      </c>
      <c r="K19" s="164" t="str">
        <f>IF('3.サラリースケール'!$K18="","",'3.サラリースケール'!$K18)</f>
        <v/>
      </c>
      <c r="L19" s="164" t="str">
        <f>IF('3.サラリースケール'!$L18="","",'3.サラリースケール'!$L18)</f>
        <v/>
      </c>
      <c r="M19" s="164" t="str">
        <f>IF('3.サラリースケール'!$M18="","",'3.サラリースケール'!$M18)</f>
        <v/>
      </c>
      <c r="N19" s="164" t="str">
        <f>IF('3.サラリースケール'!$N18="","",'3.サラリースケール'!$N18)</f>
        <v/>
      </c>
      <c r="O19" s="164" t="str">
        <f>IF('3.サラリースケール'!$O18="","",'3.サラリースケール'!$O18)</f>
        <v/>
      </c>
      <c r="P19" s="162" t="str">
        <f t="shared" si="1"/>
        <v/>
      </c>
      <c r="Q19" s="129" t="str">
        <f t="shared" ref="Q19:BF19" si="13">IF(Q$6&lt;$E19,"",IF(Q$6=$E19,$H19,IF(AND(Q$6&gt;$E19,Q$6&lt;=$E19+$J19),P19+$I19,IF(AND(Q$6&gt;$E19,Q$6&lt;=$E19+$J19+$M19),P19+$N19,P19))))</f>
        <v/>
      </c>
      <c r="R19" s="114" t="str">
        <f t="shared" si="13"/>
        <v/>
      </c>
      <c r="S19" s="114" t="str">
        <f t="shared" si="13"/>
        <v/>
      </c>
      <c r="T19" s="114" t="str">
        <f t="shared" si="13"/>
        <v/>
      </c>
      <c r="U19" s="114" t="str">
        <f t="shared" si="13"/>
        <v/>
      </c>
      <c r="V19" s="114" t="str">
        <f t="shared" si="13"/>
        <v/>
      </c>
      <c r="W19" s="114" t="str">
        <f t="shared" si="13"/>
        <v/>
      </c>
      <c r="X19" s="114" t="str">
        <f t="shared" si="13"/>
        <v/>
      </c>
      <c r="Y19" s="114" t="str">
        <f t="shared" si="13"/>
        <v/>
      </c>
      <c r="Z19" s="114" t="str">
        <f t="shared" si="13"/>
        <v/>
      </c>
      <c r="AA19" s="114" t="str">
        <f t="shared" si="13"/>
        <v/>
      </c>
      <c r="AB19" s="114" t="str">
        <f t="shared" si="13"/>
        <v/>
      </c>
      <c r="AC19" s="114" t="str">
        <f t="shared" si="13"/>
        <v/>
      </c>
      <c r="AD19" s="114" t="str">
        <f t="shared" si="13"/>
        <v/>
      </c>
      <c r="AE19" s="114" t="str">
        <f t="shared" si="13"/>
        <v/>
      </c>
      <c r="AF19" s="114" t="str">
        <f t="shared" si="13"/>
        <v/>
      </c>
      <c r="AG19" s="114" t="str">
        <f t="shared" si="13"/>
        <v/>
      </c>
      <c r="AH19" s="114" t="str">
        <f t="shared" si="13"/>
        <v/>
      </c>
      <c r="AI19" s="114" t="str">
        <f t="shared" si="13"/>
        <v/>
      </c>
      <c r="AJ19" s="114" t="str">
        <f t="shared" si="13"/>
        <v/>
      </c>
      <c r="AK19" s="114" t="str">
        <f t="shared" si="13"/>
        <v/>
      </c>
      <c r="AL19" s="114" t="str">
        <f t="shared" si="13"/>
        <v/>
      </c>
      <c r="AM19" s="114" t="str">
        <f t="shared" si="13"/>
        <v/>
      </c>
      <c r="AN19" s="114" t="str">
        <f t="shared" si="13"/>
        <v/>
      </c>
      <c r="AO19" s="114" t="str">
        <f t="shared" si="13"/>
        <v/>
      </c>
      <c r="AP19" s="114" t="str">
        <f t="shared" si="13"/>
        <v/>
      </c>
      <c r="AQ19" s="114" t="str">
        <f t="shared" si="13"/>
        <v/>
      </c>
      <c r="AR19" s="114" t="str">
        <f t="shared" si="13"/>
        <v/>
      </c>
      <c r="AS19" s="114" t="str">
        <f t="shared" si="13"/>
        <v/>
      </c>
      <c r="AT19" s="114" t="str">
        <f t="shared" si="13"/>
        <v/>
      </c>
      <c r="AU19" s="114" t="str">
        <f t="shared" si="13"/>
        <v/>
      </c>
      <c r="AV19" s="114" t="str">
        <f t="shared" si="13"/>
        <v/>
      </c>
      <c r="AW19" s="114" t="str">
        <f t="shared" si="13"/>
        <v/>
      </c>
      <c r="AX19" s="114" t="str">
        <f t="shared" si="13"/>
        <v/>
      </c>
      <c r="AY19" s="114" t="str">
        <f t="shared" si="13"/>
        <v/>
      </c>
      <c r="AZ19" s="114" t="str">
        <f t="shared" si="13"/>
        <v/>
      </c>
      <c r="BA19" s="114" t="str">
        <f t="shared" si="13"/>
        <v/>
      </c>
      <c r="BB19" s="114" t="str">
        <f t="shared" si="13"/>
        <v/>
      </c>
      <c r="BC19" s="114" t="str">
        <f t="shared" si="13"/>
        <v/>
      </c>
      <c r="BD19" s="114" t="str">
        <f t="shared" si="13"/>
        <v/>
      </c>
      <c r="BE19" s="114" t="str">
        <f t="shared" si="13"/>
        <v/>
      </c>
      <c r="BF19" s="114" t="str">
        <f t="shared" si="13"/>
        <v/>
      </c>
    </row>
    <row r="20" spans="2:58" ht="15.75" customHeight="1">
      <c r="B20" s="162" t="str">
        <f>IF('3.サラリースケール'!$B19="","",'3.サラリースケール'!$B19)</f>
        <v>S</v>
      </c>
      <c r="C20" s="162" t="str">
        <f>IF('3.サラリースケール'!$C19="","",'3.サラリースケール'!$C19)</f>
        <v>S-1</v>
      </c>
      <c r="D20" s="165">
        <f>IF('3.サラリースケール'!$D19="","",'3.サラリースケール'!$D19)</f>
        <v>2</v>
      </c>
      <c r="E20" s="162">
        <f>IF('3.サラリースケール'!$E19="","",'3.サラリースケール'!$E19)</f>
        <v>30</v>
      </c>
      <c r="F20" s="163">
        <f>IF('3.サラリースケール'!$F19="","",'3.サラリースケール'!$F19)</f>
        <v>7000</v>
      </c>
      <c r="G20" s="163" t="str">
        <f>IF('3.サラリースケール'!$G19="","",'3.サラリースケール'!$G19)</f>
        <v/>
      </c>
      <c r="H20" s="164">
        <f>IF('3.サラリースケール'!$H19="","",'3.サラリースケール'!$H19)</f>
        <v>305000</v>
      </c>
      <c r="I20" s="163">
        <f>IF('3.サラリースケール'!$I19="","",'3.サラリースケール'!$I19)</f>
        <v>5700</v>
      </c>
      <c r="J20" s="164">
        <f>IF('3.サラリースケール'!$J19="","",'3.サラリースケール'!$J19)</f>
        <v>20</v>
      </c>
      <c r="K20" s="164">
        <f>IF('3.サラリースケール'!$K19="","",'3.サラリースケール'!$K19)</f>
        <v>419000</v>
      </c>
      <c r="L20" s="164">
        <f>IF('3.サラリースケール'!$L19="","",'3.サラリースケール'!$L19)</f>
        <v>55</v>
      </c>
      <c r="M20" s="164">
        <f>IF('3.サラリースケール'!$M19="","",'3.サラリースケール'!$M19)</f>
        <v>5</v>
      </c>
      <c r="N20" s="164">
        <f>IF('3.サラリースケール'!$N19="","",'3.サラリースケール'!$N19)</f>
        <v>2850</v>
      </c>
      <c r="O20" s="164">
        <f>IF('3.サラリースケール'!$O19="","",'3.サラリースケール'!$O19)</f>
        <v>433250</v>
      </c>
      <c r="P20" s="162" t="str">
        <f t="shared" si="1"/>
        <v>S-1</v>
      </c>
      <c r="Q20" s="129" t="str">
        <f t="shared" ref="Q20:BF20" si="14">IF(Q$6&lt;$E20,"",IF(Q$6=$E20,$H20,IF(AND(Q$6&gt;$E20,Q$6&lt;=$E20+$J20),P20+$I20,IF(AND(Q$6&gt;$E20,Q$6&lt;=$E20+$J20+$M20),P20+$N20,P20))))</f>
        <v/>
      </c>
      <c r="R20" s="114" t="str">
        <f t="shared" si="14"/>
        <v/>
      </c>
      <c r="S20" s="114" t="str">
        <f t="shared" si="14"/>
        <v/>
      </c>
      <c r="T20" s="114" t="str">
        <f t="shared" si="14"/>
        <v/>
      </c>
      <c r="U20" s="114" t="str">
        <f t="shared" si="14"/>
        <v/>
      </c>
      <c r="V20" s="114" t="str">
        <f t="shared" si="14"/>
        <v/>
      </c>
      <c r="W20" s="114" t="str">
        <f t="shared" si="14"/>
        <v/>
      </c>
      <c r="X20" s="114" t="str">
        <f t="shared" si="14"/>
        <v/>
      </c>
      <c r="Y20" s="114" t="str">
        <f t="shared" si="14"/>
        <v/>
      </c>
      <c r="Z20" s="114" t="str">
        <f t="shared" si="14"/>
        <v/>
      </c>
      <c r="AA20" s="114" t="str">
        <f t="shared" si="14"/>
        <v/>
      </c>
      <c r="AB20" s="114" t="str">
        <f t="shared" si="14"/>
        <v/>
      </c>
      <c r="AC20" s="114">
        <f t="shared" si="14"/>
        <v>305000</v>
      </c>
      <c r="AD20" s="114">
        <f t="shared" si="14"/>
        <v>310700</v>
      </c>
      <c r="AE20" s="114">
        <f t="shared" si="14"/>
        <v>316400</v>
      </c>
      <c r="AF20" s="114">
        <f t="shared" si="14"/>
        <v>322100</v>
      </c>
      <c r="AG20" s="114">
        <f t="shared" si="14"/>
        <v>327800</v>
      </c>
      <c r="AH20" s="114">
        <f t="shared" si="14"/>
        <v>333500</v>
      </c>
      <c r="AI20" s="114">
        <f t="shared" si="14"/>
        <v>339200</v>
      </c>
      <c r="AJ20" s="114">
        <f t="shared" si="14"/>
        <v>344900</v>
      </c>
      <c r="AK20" s="114">
        <f t="shared" si="14"/>
        <v>350600</v>
      </c>
      <c r="AL20" s="114">
        <f t="shared" si="14"/>
        <v>356300</v>
      </c>
      <c r="AM20" s="114">
        <f t="shared" si="14"/>
        <v>362000</v>
      </c>
      <c r="AN20" s="114">
        <f t="shared" si="14"/>
        <v>367700</v>
      </c>
      <c r="AO20" s="114">
        <f t="shared" si="14"/>
        <v>373400</v>
      </c>
      <c r="AP20" s="114">
        <f t="shared" si="14"/>
        <v>379100</v>
      </c>
      <c r="AQ20" s="114">
        <f t="shared" si="14"/>
        <v>384800</v>
      </c>
      <c r="AR20" s="114">
        <f t="shared" si="14"/>
        <v>390500</v>
      </c>
      <c r="AS20" s="114">
        <f t="shared" si="14"/>
        <v>396200</v>
      </c>
      <c r="AT20" s="114">
        <f t="shared" si="14"/>
        <v>401900</v>
      </c>
      <c r="AU20" s="114">
        <f t="shared" si="14"/>
        <v>407600</v>
      </c>
      <c r="AV20" s="114">
        <f t="shared" si="14"/>
        <v>413300</v>
      </c>
      <c r="AW20" s="114">
        <f t="shared" si="14"/>
        <v>419000</v>
      </c>
      <c r="AX20" s="114">
        <f t="shared" si="14"/>
        <v>421850</v>
      </c>
      <c r="AY20" s="114">
        <f t="shared" si="14"/>
        <v>424700</v>
      </c>
      <c r="AZ20" s="114">
        <f t="shared" si="14"/>
        <v>427550</v>
      </c>
      <c r="BA20" s="114">
        <f t="shared" si="14"/>
        <v>430400</v>
      </c>
      <c r="BB20" s="114">
        <f t="shared" si="14"/>
        <v>433250</v>
      </c>
      <c r="BC20" s="114">
        <f t="shared" si="14"/>
        <v>433250</v>
      </c>
      <c r="BD20" s="114">
        <f t="shared" si="14"/>
        <v>433250</v>
      </c>
      <c r="BE20" s="114">
        <f t="shared" si="14"/>
        <v>433250</v>
      </c>
      <c r="BF20" s="114">
        <f t="shared" si="14"/>
        <v>433250</v>
      </c>
    </row>
    <row r="21" spans="2:58" ht="15.75" customHeight="1">
      <c r="B21" s="162" t="str">
        <f>IF('3.サラリースケール'!$B20="","",'3.サラリースケール'!$B20)</f>
        <v/>
      </c>
      <c r="C21" s="162" t="str">
        <f>IF('3.サラリースケール'!$C20="","",'3.サラリースケール'!$C20)</f>
        <v>S-2</v>
      </c>
      <c r="D21" s="165">
        <f>IF('3.サラリースケール'!$D20="","",'3.サラリースケール'!$D20)</f>
        <v>2</v>
      </c>
      <c r="E21" s="162">
        <f>IF('3.サラリースケール'!$E20="","",'3.サラリースケール'!$E20)</f>
        <v>32</v>
      </c>
      <c r="F21" s="163" t="str">
        <f>IF('3.サラリースケール'!$F20="","",'3.サラリースケール'!$F20)</f>
        <v/>
      </c>
      <c r="G21" s="163">
        <f>IF('3.サラリースケール'!$G20="","",'3.サラリースケール'!$G20)</f>
        <v>4800</v>
      </c>
      <c r="H21" s="164">
        <f>IF('3.サラリースケール'!$H20="","",'3.サラリースケール'!$H20)</f>
        <v>321200</v>
      </c>
      <c r="I21" s="163">
        <f>IF('3.サラリースケール'!$I20="","",'3.サラリースケール'!$I20)</f>
        <v>5700</v>
      </c>
      <c r="J21" s="164">
        <f>IF('3.サラリースケール'!$J20="","",'3.サラリースケール'!$J20)</f>
        <v>20</v>
      </c>
      <c r="K21" s="164">
        <f>IF('3.サラリースケール'!$K20="","",'3.サラリースケール'!$K20)</f>
        <v>435200</v>
      </c>
      <c r="L21" s="164">
        <f>IF('3.サラリースケール'!$L20="","",'3.サラリースケール'!$L20)</f>
        <v>55</v>
      </c>
      <c r="M21" s="164">
        <f>IF('3.サラリースケール'!$M20="","",'3.サラリースケール'!$M20)</f>
        <v>3</v>
      </c>
      <c r="N21" s="164">
        <f>IF('3.サラリースケール'!$N20="","",'3.サラリースケール'!$N20)</f>
        <v>2850</v>
      </c>
      <c r="O21" s="164">
        <f>IF('3.サラリースケール'!$O20="","",'3.サラリースケール'!$O20)</f>
        <v>443750</v>
      </c>
      <c r="P21" s="162" t="str">
        <f t="shared" si="1"/>
        <v>S-2</v>
      </c>
      <c r="Q21" s="129" t="str">
        <f t="shared" ref="Q21:BF21" si="15">IF(Q$6&lt;$E21,"",IF(Q$6=$E21,$H21,IF(AND(Q$6&gt;$E21,Q$6&lt;=$E21+$J21),P21+$I21,IF(AND(Q$6&gt;$E21,Q$6&lt;=$E21+$J21+$M21),P21+$N21,P21))))</f>
        <v/>
      </c>
      <c r="R21" s="114" t="str">
        <f t="shared" si="15"/>
        <v/>
      </c>
      <c r="S21" s="114" t="str">
        <f t="shared" si="15"/>
        <v/>
      </c>
      <c r="T21" s="114" t="str">
        <f t="shared" si="15"/>
        <v/>
      </c>
      <c r="U21" s="114" t="str">
        <f t="shared" si="15"/>
        <v/>
      </c>
      <c r="V21" s="114" t="str">
        <f t="shared" si="15"/>
        <v/>
      </c>
      <c r="W21" s="114" t="str">
        <f t="shared" si="15"/>
        <v/>
      </c>
      <c r="X21" s="114" t="str">
        <f t="shared" si="15"/>
        <v/>
      </c>
      <c r="Y21" s="114" t="str">
        <f t="shared" si="15"/>
        <v/>
      </c>
      <c r="Z21" s="114" t="str">
        <f t="shared" si="15"/>
        <v/>
      </c>
      <c r="AA21" s="114" t="str">
        <f t="shared" si="15"/>
        <v/>
      </c>
      <c r="AB21" s="114" t="str">
        <f t="shared" si="15"/>
        <v/>
      </c>
      <c r="AC21" s="114" t="str">
        <f t="shared" si="15"/>
        <v/>
      </c>
      <c r="AD21" s="114" t="str">
        <f t="shared" si="15"/>
        <v/>
      </c>
      <c r="AE21" s="114">
        <f t="shared" si="15"/>
        <v>321200</v>
      </c>
      <c r="AF21" s="114">
        <f t="shared" si="15"/>
        <v>326900</v>
      </c>
      <c r="AG21" s="114">
        <f t="shared" si="15"/>
        <v>332600</v>
      </c>
      <c r="AH21" s="114">
        <f t="shared" si="15"/>
        <v>338300</v>
      </c>
      <c r="AI21" s="114">
        <f t="shared" si="15"/>
        <v>344000</v>
      </c>
      <c r="AJ21" s="114">
        <f t="shared" si="15"/>
        <v>349700</v>
      </c>
      <c r="AK21" s="114">
        <f t="shared" si="15"/>
        <v>355400</v>
      </c>
      <c r="AL21" s="114">
        <f t="shared" si="15"/>
        <v>361100</v>
      </c>
      <c r="AM21" s="114">
        <f t="shared" si="15"/>
        <v>366800</v>
      </c>
      <c r="AN21" s="114">
        <f t="shared" si="15"/>
        <v>372500</v>
      </c>
      <c r="AO21" s="114">
        <f t="shared" si="15"/>
        <v>378200</v>
      </c>
      <c r="AP21" s="114">
        <f t="shared" si="15"/>
        <v>383900</v>
      </c>
      <c r="AQ21" s="114">
        <f t="shared" si="15"/>
        <v>389600</v>
      </c>
      <c r="AR21" s="114">
        <f t="shared" si="15"/>
        <v>395300</v>
      </c>
      <c r="AS21" s="114">
        <f t="shared" si="15"/>
        <v>401000</v>
      </c>
      <c r="AT21" s="114">
        <f t="shared" si="15"/>
        <v>406700</v>
      </c>
      <c r="AU21" s="114">
        <f t="shared" si="15"/>
        <v>412400</v>
      </c>
      <c r="AV21" s="114">
        <f t="shared" si="15"/>
        <v>418100</v>
      </c>
      <c r="AW21" s="114">
        <f t="shared" si="15"/>
        <v>423800</v>
      </c>
      <c r="AX21" s="114">
        <f t="shared" si="15"/>
        <v>429500</v>
      </c>
      <c r="AY21" s="114">
        <f t="shared" si="15"/>
        <v>435200</v>
      </c>
      <c r="AZ21" s="114">
        <f t="shared" si="15"/>
        <v>438050</v>
      </c>
      <c r="BA21" s="114">
        <f t="shared" si="15"/>
        <v>440900</v>
      </c>
      <c r="BB21" s="114">
        <f t="shared" si="15"/>
        <v>443750</v>
      </c>
      <c r="BC21" s="114">
        <f t="shared" si="15"/>
        <v>443750</v>
      </c>
      <c r="BD21" s="114">
        <f t="shared" si="15"/>
        <v>443750</v>
      </c>
      <c r="BE21" s="114">
        <f t="shared" si="15"/>
        <v>443750</v>
      </c>
      <c r="BF21" s="114">
        <f t="shared" si="15"/>
        <v>443750</v>
      </c>
    </row>
    <row r="22" spans="2:58" ht="15.75" customHeight="1">
      <c r="B22" s="162" t="str">
        <f>IF('3.サラリースケール'!$B21="","",'3.サラリースケール'!$B21)</f>
        <v/>
      </c>
      <c r="C22" s="162" t="str">
        <f>IF('3.サラリースケール'!$C21="","",'3.サラリースケール'!$C21)</f>
        <v>S-3</v>
      </c>
      <c r="D22" s="165">
        <f>IF('3.サラリースケール'!$D21="","",'3.サラリースケール'!$D21)</f>
        <v>2</v>
      </c>
      <c r="E22" s="162">
        <f>IF('3.サラリースケール'!$E21="","",'3.サラリースケール'!$E21)</f>
        <v>34</v>
      </c>
      <c r="F22" s="163" t="str">
        <f>IF('3.サラリースケール'!$F21="","",'3.サラリースケール'!$F21)</f>
        <v/>
      </c>
      <c r="G22" s="163">
        <f>IF('3.サラリースケール'!$G21="","",'3.サラリースケール'!$G21)</f>
        <v>4800</v>
      </c>
      <c r="H22" s="164">
        <f>IF('3.サラリースケール'!$H21="","",'3.サラリースケール'!$H21)</f>
        <v>337400</v>
      </c>
      <c r="I22" s="163">
        <f>IF('3.サラリースケール'!$I21="","",'3.サラリースケール'!$I21)</f>
        <v>5700</v>
      </c>
      <c r="J22" s="164">
        <f>IF('3.サラリースケール'!$J21="","",'3.サラリースケール'!$J21)</f>
        <v>20</v>
      </c>
      <c r="K22" s="164">
        <f>IF('3.サラリースケール'!$K21="","",'3.サラリースケール'!$K21)</f>
        <v>451400</v>
      </c>
      <c r="L22" s="164">
        <f>IF('3.サラリースケール'!$L21="","",'3.サラリースケール'!$L21)</f>
        <v>55</v>
      </c>
      <c r="M22" s="164">
        <f>IF('3.サラリースケール'!$M21="","",'3.サラリースケール'!$M21)</f>
        <v>1</v>
      </c>
      <c r="N22" s="164">
        <f>IF('3.サラリースケール'!$N21="","",'3.サラリースケール'!$N21)</f>
        <v>2850</v>
      </c>
      <c r="O22" s="164">
        <f>IF('3.サラリースケール'!$O21="","",'3.サラリースケール'!$O21)</f>
        <v>454250</v>
      </c>
      <c r="P22" s="162" t="str">
        <f t="shared" si="1"/>
        <v>S-3</v>
      </c>
      <c r="Q22" s="129" t="str">
        <f t="shared" ref="Q22:BF22" si="16">IF(Q$6&lt;$E22,"",IF(Q$6=$E22,$H22,IF(AND(Q$6&gt;$E22,Q$6&lt;=$E22+$J22),P22+$I22,IF(AND(Q$6&gt;$E22,Q$6&lt;=$E22+$J22+$M22),P22+$N22,P22))))</f>
        <v/>
      </c>
      <c r="R22" s="114" t="str">
        <f t="shared" si="16"/>
        <v/>
      </c>
      <c r="S22" s="114" t="str">
        <f t="shared" si="16"/>
        <v/>
      </c>
      <c r="T22" s="114" t="str">
        <f t="shared" si="16"/>
        <v/>
      </c>
      <c r="U22" s="114" t="str">
        <f t="shared" si="16"/>
        <v/>
      </c>
      <c r="V22" s="114" t="str">
        <f t="shared" si="16"/>
        <v/>
      </c>
      <c r="W22" s="114" t="str">
        <f t="shared" si="16"/>
        <v/>
      </c>
      <c r="X22" s="114" t="str">
        <f t="shared" si="16"/>
        <v/>
      </c>
      <c r="Y22" s="114" t="str">
        <f t="shared" si="16"/>
        <v/>
      </c>
      <c r="Z22" s="114" t="str">
        <f t="shared" si="16"/>
        <v/>
      </c>
      <c r="AA22" s="114" t="str">
        <f t="shared" si="16"/>
        <v/>
      </c>
      <c r="AB22" s="114" t="str">
        <f t="shared" si="16"/>
        <v/>
      </c>
      <c r="AC22" s="114" t="str">
        <f t="shared" si="16"/>
        <v/>
      </c>
      <c r="AD22" s="114" t="str">
        <f t="shared" si="16"/>
        <v/>
      </c>
      <c r="AE22" s="114" t="str">
        <f t="shared" si="16"/>
        <v/>
      </c>
      <c r="AF22" s="114" t="str">
        <f t="shared" si="16"/>
        <v/>
      </c>
      <c r="AG22" s="114">
        <f t="shared" si="16"/>
        <v>337400</v>
      </c>
      <c r="AH22" s="114">
        <f t="shared" si="16"/>
        <v>343100</v>
      </c>
      <c r="AI22" s="114">
        <f t="shared" si="16"/>
        <v>348800</v>
      </c>
      <c r="AJ22" s="114">
        <f t="shared" si="16"/>
        <v>354500</v>
      </c>
      <c r="AK22" s="114">
        <f t="shared" si="16"/>
        <v>360200</v>
      </c>
      <c r="AL22" s="114">
        <f t="shared" si="16"/>
        <v>365900</v>
      </c>
      <c r="AM22" s="114">
        <f t="shared" si="16"/>
        <v>371600</v>
      </c>
      <c r="AN22" s="114">
        <f t="shared" si="16"/>
        <v>377300</v>
      </c>
      <c r="AO22" s="114">
        <f t="shared" si="16"/>
        <v>383000</v>
      </c>
      <c r="AP22" s="114">
        <f t="shared" si="16"/>
        <v>388700</v>
      </c>
      <c r="AQ22" s="114">
        <f t="shared" si="16"/>
        <v>394400</v>
      </c>
      <c r="AR22" s="114">
        <f t="shared" si="16"/>
        <v>400100</v>
      </c>
      <c r="AS22" s="114">
        <f t="shared" si="16"/>
        <v>405800</v>
      </c>
      <c r="AT22" s="114">
        <f t="shared" si="16"/>
        <v>411500</v>
      </c>
      <c r="AU22" s="114">
        <f t="shared" si="16"/>
        <v>417200</v>
      </c>
      <c r="AV22" s="114">
        <f t="shared" si="16"/>
        <v>422900</v>
      </c>
      <c r="AW22" s="114">
        <f t="shared" si="16"/>
        <v>428600</v>
      </c>
      <c r="AX22" s="114">
        <f t="shared" si="16"/>
        <v>434300</v>
      </c>
      <c r="AY22" s="114">
        <f t="shared" si="16"/>
        <v>440000</v>
      </c>
      <c r="AZ22" s="114">
        <f t="shared" si="16"/>
        <v>445700</v>
      </c>
      <c r="BA22" s="114">
        <f t="shared" si="16"/>
        <v>451400</v>
      </c>
      <c r="BB22" s="114">
        <f t="shared" si="16"/>
        <v>454250</v>
      </c>
      <c r="BC22" s="114">
        <f t="shared" si="16"/>
        <v>454250</v>
      </c>
      <c r="BD22" s="114">
        <f t="shared" si="16"/>
        <v>454250</v>
      </c>
      <c r="BE22" s="114">
        <f t="shared" si="16"/>
        <v>454250</v>
      </c>
      <c r="BF22" s="114">
        <f t="shared" si="16"/>
        <v>454250</v>
      </c>
    </row>
    <row r="23" spans="2:58" ht="15.75" customHeight="1">
      <c r="B23" s="162" t="str">
        <f>IF('3.サラリースケール'!$B22="","",'3.サラリースケール'!$B22)</f>
        <v/>
      </c>
      <c r="C23" s="162" t="str">
        <f>IF('3.サラリースケール'!$C22="","",'3.サラリースケール'!$C22)</f>
        <v>S-4</v>
      </c>
      <c r="D23" s="165">
        <f>IF('3.サラリースケール'!$D22="","",'3.サラリースケール'!$D22)</f>
        <v>2</v>
      </c>
      <c r="E23" s="162">
        <f>IF('3.サラリースケール'!$E22="","",'3.サラリースケール'!$E22)</f>
        <v>36</v>
      </c>
      <c r="F23" s="163" t="str">
        <f>IF('3.サラリースケール'!$F22="","",'3.サラリースケール'!$F22)</f>
        <v/>
      </c>
      <c r="G23" s="163">
        <f>IF('3.サラリースケール'!$G22="","",'3.サラリースケール'!$G22)</f>
        <v>4800</v>
      </c>
      <c r="H23" s="164">
        <f>IF('3.サラリースケール'!$H22="","",'3.サラリースケール'!$H22)</f>
        <v>353600</v>
      </c>
      <c r="I23" s="163">
        <f>IF('3.サラリースケール'!$I22="","",'3.サラリースケール'!$I22)</f>
        <v>5700</v>
      </c>
      <c r="J23" s="164">
        <f>IF('3.サラリースケール'!$J22="","",'3.サラリースケール'!$J22)</f>
        <v>20</v>
      </c>
      <c r="K23" s="164">
        <f>IF('3.サラリースケール'!$K22="","",'3.サラリースケール'!$K22)</f>
        <v>467600</v>
      </c>
      <c r="L23" s="164">
        <f>IF('3.サラリースケール'!$L22="","",'3.サラリースケール'!$L22)</f>
        <v>55</v>
      </c>
      <c r="M23" s="164">
        <f>IF('3.サラリースケール'!$M22="","",'3.サラリースケール'!$M22)</f>
        <v>0</v>
      </c>
      <c r="N23" s="164">
        <f>IF('3.サラリースケール'!$N22="","",'3.サラリースケール'!$N22)</f>
        <v>2850</v>
      </c>
      <c r="O23" s="164">
        <f>IF('3.サラリースケール'!$O22="","",'3.サラリースケール'!$O22)</f>
        <v>467600</v>
      </c>
      <c r="P23" s="162" t="str">
        <f t="shared" si="1"/>
        <v>S-4</v>
      </c>
      <c r="Q23" s="129" t="str">
        <f t="shared" ref="Q23:BF23" si="17">IF(Q$6&lt;$E23,"",IF(Q$6=$E23,$H23,IF(AND(Q$6&gt;$E23,Q$6&lt;=$E23+$J23),P23+$I23,IF(AND(Q$6&gt;$E23,Q$6&lt;=$E23+$J23+$M23),P23+$N23,P23))))</f>
        <v/>
      </c>
      <c r="R23" s="114" t="str">
        <f t="shared" si="17"/>
        <v/>
      </c>
      <c r="S23" s="114" t="str">
        <f t="shared" si="17"/>
        <v/>
      </c>
      <c r="T23" s="114" t="str">
        <f t="shared" si="17"/>
        <v/>
      </c>
      <c r="U23" s="114" t="str">
        <f t="shared" si="17"/>
        <v/>
      </c>
      <c r="V23" s="114" t="str">
        <f t="shared" si="17"/>
        <v/>
      </c>
      <c r="W23" s="114" t="str">
        <f t="shared" si="17"/>
        <v/>
      </c>
      <c r="X23" s="114" t="str">
        <f t="shared" si="17"/>
        <v/>
      </c>
      <c r="Y23" s="114" t="str">
        <f t="shared" si="17"/>
        <v/>
      </c>
      <c r="Z23" s="114" t="str">
        <f t="shared" si="17"/>
        <v/>
      </c>
      <c r="AA23" s="114" t="str">
        <f t="shared" si="17"/>
        <v/>
      </c>
      <c r="AB23" s="114" t="str">
        <f t="shared" si="17"/>
        <v/>
      </c>
      <c r="AC23" s="114" t="str">
        <f t="shared" si="17"/>
        <v/>
      </c>
      <c r="AD23" s="114" t="str">
        <f t="shared" si="17"/>
        <v/>
      </c>
      <c r="AE23" s="114" t="str">
        <f t="shared" si="17"/>
        <v/>
      </c>
      <c r="AF23" s="114" t="str">
        <f t="shared" si="17"/>
        <v/>
      </c>
      <c r="AG23" s="114" t="str">
        <f t="shared" si="17"/>
        <v/>
      </c>
      <c r="AH23" s="114" t="str">
        <f t="shared" si="17"/>
        <v/>
      </c>
      <c r="AI23" s="114">
        <f t="shared" si="17"/>
        <v>353600</v>
      </c>
      <c r="AJ23" s="114">
        <f t="shared" si="17"/>
        <v>359300</v>
      </c>
      <c r="AK23" s="114">
        <f t="shared" si="17"/>
        <v>365000</v>
      </c>
      <c r="AL23" s="114">
        <f t="shared" si="17"/>
        <v>370700</v>
      </c>
      <c r="AM23" s="114">
        <f t="shared" si="17"/>
        <v>376400</v>
      </c>
      <c r="AN23" s="114">
        <f t="shared" si="17"/>
        <v>382100</v>
      </c>
      <c r="AO23" s="114">
        <f t="shared" si="17"/>
        <v>387800</v>
      </c>
      <c r="AP23" s="114">
        <f t="shared" si="17"/>
        <v>393500</v>
      </c>
      <c r="AQ23" s="114">
        <f t="shared" si="17"/>
        <v>399200</v>
      </c>
      <c r="AR23" s="114">
        <f t="shared" si="17"/>
        <v>404900</v>
      </c>
      <c r="AS23" s="114">
        <f t="shared" si="17"/>
        <v>410600</v>
      </c>
      <c r="AT23" s="114">
        <f t="shared" si="17"/>
        <v>416300</v>
      </c>
      <c r="AU23" s="114">
        <f t="shared" si="17"/>
        <v>422000</v>
      </c>
      <c r="AV23" s="114">
        <f t="shared" si="17"/>
        <v>427700</v>
      </c>
      <c r="AW23" s="114">
        <f t="shared" si="17"/>
        <v>433400</v>
      </c>
      <c r="AX23" s="114">
        <f t="shared" si="17"/>
        <v>439100</v>
      </c>
      <c r="AY23" s="114">
        <f t="shared" si="17"/>
        <v>444800</v>
      </c>
      <c r="AZ23" s="114">
        <f t="shared" si="17"/>
        <v>450500</v>
      </c>
      <c r="BA23" s="114">
        <f t="shared" si="17"/>
        <v>456200</v>
      </c>
      <c r="BB23" s="114">
        <f t="shared" si="17"/>
        <v>461900</v>
      </c>
      <c r="BC23" s="114">
        <f t="shared" si="17"/>
        <v>467600</v>
      </c>
      <c r="BD23" s="114">
        <f t="shared" si="17"/>
        <v>467600</v>
      </c>
      <c r="BE23" s="114">
        <f t="shared" si="17"/>
        <v>467600</v>
      </c>
      <c r="BF23" s="114">
        <f t="shared" si="17"/>
        <v>467600</v>
      </c>
    </row>
    <row r="24" spans="2:58" ht="15.75" customHeight="1">
      <c r="B24" s="162" t="str">
        <f>IF('3.サラリースケール'!$B23="","",'3.サラリースケール'!$B23)</f>
        <v/>
      </c>
      <c r="C24" s="162" t="str">
        <f>IF('3.サラリースケール'!$C23="","",'3.サラリースケール'!$C23)</f>
        <v/>
      </c>
      <c r="D24" s="165" t="str">
        <f>IF('3.サラリースケール'!$D23="","",'3.サラリースケール'!$D23)</f>
        <v/>
      </c>
      <c r="E24" s="162" t="str">
        <f>IF('3.サラリースケール'!$E23="","",'3.サラリースケール'!$E23)</f>
        <v/>
      </c>
      <c r="F24" s="163" t="str">
        <f>IF('3.サラリースケール'!$F23="","",'3.サラリースケール'!$F23)</f>
        <v/>
      </c>
      <c r="G24" s="163" t="str">
        <f>IF('3.サラリースケール'!$G23="","",'3.サラリースケール'!$G23)</f>
        <v/>
      </c>
      <c r="H24" s="164" t="str">
        <f>IF('3.サラリースケール'!$H23="","",'3.サラリースケール'!$H23)</f>
        <v/>
      </c>
      <c r="I24" s="163" t="str">
        <f>IF('3.サラリースケール'!$I23="","",'3.サラリースケール'!$I23)</f>
        <v/>
      </c>
      <c r="J24" s="164" t="str">
        <f>IF('3.サラリースケール'!$J23="","",'3.サラリースケール'!$J23)</f>
        <v/>
      </c>
      <c r="K24" s="164" t="str">
        <f>IF('3.サラリースケール'!$K23="","",'3.サラリースケール'!$K23)</f>
        <v/>
      </c>
      <c r="L24" s="164" t="str">
        <f>IF('3.サラリースケール'!$L23="","",'3.サラリースケール'!$L23)</f>
        <v/>
      </c>
      <c r="M24" s="164" t="str">
        <f>IF('3.サラリースケール'!$M23="","",'3.サラリースケール'!$M23)</f>
        <v/>
      </c>
      <c r="N24" s="164" t="str">
        <f>IF('3.サラリースケール'!$N23="","",'3.サラリースケール'!$N23)</f>
        <v/>
      </c>
      <c r="O24" s="164" t="str">
        <f>IF('3.サラリースケール'!$O23="","",'3.サラリースケール'!$O23)</f>
        <v/>
      </c>
      <c r="P24" s="162" t="str">
        <f t="shared" si="1"/>
        <v/>
      </c>
      <c r="Q24" s="129" t="str">
        <f t="shared" ref="Q24:BF24" si="18">IF(Q$6&lt;$E24,"",IF(Q$6=$E24,$H24,IF(AND(Q$6&gt;$E24,Q$6&lt;=$E24+$J24),P24+$I24,IF(AND(Q$6&gt;$E24,Q$6&lt;=$E24+$J24+$M24),P24+$N24,P24))))</f>
        <v/>
      </c>
      <c r="R24" s="114" t="str">
        <f t="shared" si="18"/>
        <v/>
      </c>
      <c r="S24" s="114" t="str">
        <f t="shared" si="18"/>
        <v/>
      </c>
      <c r="T24" s="114" t="str">
        <f t="shared" si="18"/>
        <v/>
      </c>
      <c r="U24" s="114" t="str">
        <f t="shared" si="18"/>
        <v/>
      </c>
      <c r="V24" s="114" t="str">
        <f t="shared" si="18"/>
        <v/>
      </c>
      <c r="W24" s="114" t="str">
        <f t="shared" si="18"/>
        <v/>
      </c>
      <c r="X24" s="114" t="str">
        <f t="shared" si="18"/>
        <v/>
      </c>
      <c r="Y24" s="114" t="str">
        <f t="shared" si="18"/>
        <v/>
      </c>
      <c r="Z24" s="114" t="str">
        <f t="shared" si="18"/>
        <v/>
      </c>
      <c r="AA24" s="114" t="str">
        <f t="shared" si="18"/>
        <v/>
      </c>
      <c r="AB24" s="114" t="str">
        <f t="shared" si="18"/>
        <v/>
      </c>
      <c r="AC24" s="114" t="str">
        <f t="shared" si="18"/>
        <v/>
      </c>
      <c r="AD24" s="114" t="str">
        <f t="shared" si="18"/>
        <v/>
      </c>
      <c r="AE24" s="114" t="str">
        <f t="shared" si="18"/>
        <v/>
      </c>
      <c r="AF24" s="114" t="str">
        <f t="shared" si="18"/>
        <v/>
      </c>
      <c r="AG24" s="114" t="str">
        <f t="shared" si="18"/>
        <v/>
      </c>
      <c r="AH24" s="114" t="str">
        <f t="shared" si="18"/>
        <v/>
      </c>
      <c r="AI24" s="114" t="str">
        <f t="shared" si="18"/>
        <v/>
      </c>
      <c r="AJ24" s="114" t="str">
        <f t="shared" si="18"/>
        <v/>
      </c>
      <c r="AK24" s="114" t="str">
        <f t="shared" si="18"/>
        <v/>
      </c>
      <c r="AL24" s="114" t="str">
        <f t="shared" si="18"/>
        <v/>
      </c>
      <c r="AM24" s="114" t="str">
        <f t="shared" si="18"/>
        <v/>
      </c>
      <c r="AN24" s="114" t="str">
        <f t="shared" si="18"/>
        <v/>
      </c>
      <c r="AO24" s="114" t="str">
        <f t="shared" si="18"/>
        <v/>
      </c>
      <c r="AP24" s="114" t="str">
        <f t="shared" si="18"/>
        <v/>
      </c>
      <c r="AQ24" s="114" t="str">
        <f t="shared" si="18"/>
        <v/>
      </c>
      <c r="AR24" s="114" t="str">
        <f t="shared" si="18"/>
        <v/>
      </c>
      <c r="AS24" s="114" t="str">
        <f t="shared" si="18"/>
        <v/>
      </c>
      <c r="AT24" s="114" t="str">
        <f t="shared" si="18"/>
        <v/>
      </c>
      <c r="AU24" s="114" t="str">
        <f t="shared" si="18"/>
        <v/>
      </c>
      <c r="AV24" s="114" t="str">
        <f t="shared" si="18"/>
        <v/>
      </c>
      <c r="AW24" s="114" t="str">
        <f t="shared" si="18"/>
        <v/>
      </c>
      <c r="AX24" s="114" t="str">
        <f t="shared" si="18"/>
        <v/>
      </c>
      <c r="AY24" s="114" t="str">
        <f t="shared" si="18"/>
        <v/>
      </c>
      <c r="AZ24" s="114" t="str">
        <f t="shared" si="18"/>
        <v/>
      </c>
      <c r="BA24" s="114" t="str">
        <f t="shared" si="18"/>
        <v/>
      </c>
      <c r="BB24" s="114" t="str">
        <f t="shared" si="18"/>
        <v/>
      </c>
      <c r="BC24" s="114" t="str">
        <f t="shared" si="18"/>
        <v/>
      </c>
      <c r="BD24" s="114" t="str">
        <f t="shared" si="18"/>
        <v/>
      </c>
      <c r="BE24" s="114" t="str">
        <f t="shared" si="18"/>
        <v/>
      </c>
      <c r="BF24" s="114" t="str">
        <f t="shared" si="18"/>
        <v/>
      </c>
    </row>
    <row r="25" spans="2:58" ht="15.75" customHeight="1">
      <c r="B25" s="162" t="str">
        <f>IF('3.サラリースケール'!$B24="","",'3.サラリースケール'!$B24)</f>
        <v>M</v>
      </c>
      <c r="C25" s="162" t="str">
        <f>IF('3.サラリースケール'!$C24="","",'3.サラリースケール'!$C24)</f>
        <v>M-1</v>
      </c>
      <c r="D25" s="165">
        <f>IF('3.サラリースケール'!$D24="","",'3.サラリースケール'!$D24)</f>
        <v>2</v>
      </c>
      <c r="E25" s="162">
        <f>IF('3.サラリースケール'!$E24="","",'3.サラリースケール'!$E24)</f>
        <v>38</v>
      </c>
      <c r="F25" s="163">
        <f>IF('3.サラリースケール'!$F24="","",'3.サラリースケール'!$F24)</f>
        <v>22000</v>
      </c>
      <c r="G25" s="163" t="str">
        <f>IF('3.サラリースケール'!$G24="","",'3.サラリースケール'!$G24)</f>
        <v/>
      </c>
      <c r="H25" s="164">
        <f>IF('3.サラリースケール'!$H24="","",'3.サラリースケール'!$H24)</f>
        <v>407000</v>
      </c>
      <c r="I25" s="163">
        <f>IF('3.サラリースケール'!$I24="","",'3.サラリースケール'!$I24)</f>
        <v>5800</v>
      </c>
      <c r="J25" s="164">
        <f>IF('3.サラリースケール'!$J24="","",'3.サラリースケール'!$J24)</f>
        <v>15</v>
      </c>
      <c r="K25" s="164">
        <f>IF('3.サラリースケール'!$K24="","",'3.サラリースケール'!$K24)</f>
        <v>494000</v>
      </c>
      <c r="L25" s="164">
        <f>IF('3.サラリースケール'!$L24="","",'3.サラリースケール'!$L24)</f>
        <v>55</v>
      </c>
      <c r="M25" s="164">
        <f>IF('3.サラリースケール'!$M24="","",'3.サラリースケール'!$M24)</f>
        <v>2</v>
      </c>
      <c r="N25" s="164">
        <f>IF('3.サラリースケール'!$N24="","",'3.サラリースケール'!$N24)</f>
        <v>2900</v>
      </c>
      <c r="O25" s="164">
        <f>IF('3.サラリースケール'!$O24="","",'3.サラリースケール'!$O24)</f>
        <v>499800</v>
      </c>
      <c r="P25" s="162" t="str">
        <f t="shared" si="1"/>
        <v>M-1</v>
      </c>
      <c r="Q25" s="129" t="str">
        <f t="shared" ref="Q25:BF25" si="19">IF(Q$6&lt;$E25,"",IF(Q$6=$E25,$H25,IF(AND(Q$6&gt;$E25,Q$6&lt;=$E25+$J25),P25+$I25,IF(AND(Q$6&gt;$E25,Q$6&lt;=$E25+$J25+$M25),P25+$N25,P25))))</f>
        <v/>
      </c>
      <c r="R25" s="114" t="str">
        <f t="shared" si="19"/>
        <v/>
      </c>
      <c r="S25" s="114" t="str">
        <f t="shared" si="19"/>
        <v/>
      </c>
      <c r="T25" s="114" t="str">
        <f t="shared" si="19"/>
        <v/>
      </c>
      <c r="U25" s="114" t="str">
        <f t="shared" si="19"/>
        <v/>
      </c>
      <c r="V25" s="114" t="str">
        <f t="shared" si="19"/>
        <v/>
      </c>
      <c r="W25" s="114" t="str">
        <f t="shared" si="19"/>
        <v/>
      </c>
      <c r="X25" s="114" t="str">
        <f t="shared" si="19"/>
        <v/>
      </c>
      <c r="Y25" s="114" t="str">
        <f t="shared" si="19"/>
        <v/>
      </c>
      <c r="Z25" s="114" t="str">
        <f t="shared" si="19"/>
        <v/>
      </c>
      <c r="AA25" s="114" t="str">
        <f t="shared" si="19"/>
        <v/>
      </c>
      <c r="AB25" s="114" t="str">
        <f t="shared" si="19"/>
        <v/>
      </c>
      <c r="AC25" s="114" t="str">
        <f t="shared" si="19"/>
        <v/>
      </c>
      <c r="AD25" s="114" t="str">
        <f t="shared" si="19"/>
        <v/>
      </c>
      <c r="AE25" s="114" t="str">
        <f t="shared" si="19"/>
        <v/>
      </c>
      <c r="AF25" s="114" t="str">
        <f t="shared" si="19"/>
        <v/>
      </c>
      <c r="AG25" s="114" t="str">
        <f t="shared" si="19"/>
        <v/>
      </c>
      <c r="AH25" s="114" t="str">
        <f t="shared" si="19"/>
        <v/>
      </c>
      <c r="AI25" s="114" t="str">
        <f t="shared" si="19"/>
        <v/>
      </c>
      <c r="AJ25" s="114" t="str">
        <f t="shared" si="19"/>
        <v/>
      </c>
      <c r="AK25" s="114">
        <f t="shared" si="19"/>
        <v>407000</v>
      </c>
      <c r="AL25" s="114">
        <f t="shared" si="19"/>
        <v>412800</v>
      </c>
      <c r="AM25" s="114">
        <f t="shared" si="19"/>
        <v>418600</v>
      </c>
      <c r="AN25" s="114">
        <f t="shared" si="19"/>
        <v>424400</v>
      </c>
      <c r="AO25" s="114">
        <f t="shared" si="19"/>
        <v>430200</v>
      </c>
      <c r="AP25" s="114">
        <f t="shared" si="19"/>
        <v>436000</v>
      </c>
      <c r="AQ25" s="114">
        <f t="shared" si="19"/>
        <v>441800</v>
      </c>
      <c r="AR25" s="114">
        <f t="shared" si="19"/>
        <v>447600</v>
      </c>
      <c r="AS25" s="114">
        <f t="shared" si="19"/>
        <v>453400</v>
      </c>
      <c r="AT25" s="114">
        <f t="shared" si="19"/>
        <v>459200</v>
      </c>
      <c r="AU25" s="114">
        <f t="shared" si="19"/>
        <v>465000</v>
      </c>
      <c r="AV25" s="114">
        <f t="shared" si="19"/>
        <v>470800</v>
      </c>
      <c r="AW25" s="114">
        <f t="shared" si="19"/>
        <v>476600</v>
      </c>
      <c r="AX25" s="114">
        <f t="shared" si="19"/>
        <v>482400</v>
      </c>
      <c r="AY25" s="114">
        <f t="shared" si="19"/>
        <v>488200</v>
      </c>
      <c r="AZ25" s="114">
        <f t="shared" si="19"/>
        <v>494000</v>
      </c>
      <c r="BA25" s="114">
        <f t="shared" si="19"/>
        <v>496900</v>
      </c>
      <c r="BB25" s="114">
        <f t="shared" si="19"/>
        <v>499800</v>
      </c>
      <c r="BC25" s="114">
        <f t="shared" si="19"/>
        <v>499800</v>
      </c>
      <c r="BD25" s="114">
        <f t="shared" si="19"/>
        <v>499800</v>
      </c>
      <c r="BE25" s="114">
        <f t="shared" si="19"/>
        <v>499800</v>
      </c>
      <c r="BF25" s="114">
        <f t="shared" si="19"/>
        <v>499800</v>
      </c>
    </row>
    <row r="26" spans="2:58" ht="15.75" customHeight="1">
      <c r="B26" s="162" t="str">
        <f>IF('3.サラリースケール'!$B25="","",'3.サラリースケール'!$B25)</f>
        <v/>
      </c>
      <c r="C26" s="162" t="str">
        <f>IF('3.サラリースケール'!$C25="","",'3.サラリースケール'!$C25)</f>
        <v>M-2</v>
      </c>
      <c r="D26" s="165">
        <f>IF('3.サラリースケール'!$D25="","",'3.サラリースケール'!$D25)</f>
        <v>2</v>
      </c>
      <c r="E26" s="162">
        <f>IF('3.サラリースケール'!$E25="","",'3.サラリースケール'!$E25)</f>
        <v>40</v>
      </c>
      <c r="F26" s="163" t="str">
        <f>IF('3.サラリースケール'!$F25="","",'3.サラリースケール'!$F25)</f>
        <v/>
      </c>
      <c r="G26" s="163">
        <f>IF('3.サラリースケール'!$G25="","",'3.サラリースケール'!$G25)</f>
        <v>5500</v>
      </c>
      <c r="H26" s="164">
        <f>IF('3.サラリースケール'!$H25="","",'3.サラリースケール'!$H25)</f>
        <v>424100</v>
      </c>
      <c r="I26" s="163">
        <f>IF('3.サラリースケール'!$I25="","",'3.サラリースケール'!$I25)</f>
        <v>5800</v>
      </c>
      <c r="J26" s="164">
        <f>IF('3.サラリースケール'!$J25="","",'3.サラリースケール'!$J25)</f>
        <v>15</v>
      </c>
      <c r="K26" s="164">
        <f>IF('3.サラリースケール'!$K25="","",'3.サラリースケール'!$K25)</f>
        <v>511100</v>
      </c>
      <c r="L26" s="164">
        <f>IF('3.サラリースケール'!$L25="","",'3.サラリースケール'!$L25)</f>
        <v>55</v>
      </c>
      <c r="M26" s="164">
        <f>IF('3.サラリースケール'!$M25="","",'3.サラリースケール'!$M25)</f>
        <v>0</v>
      </c>
      <c r="N26" s="164">
        <f>IF('3.サラリースケール'!$N25="","",'3.サラリースケール'!$N25)</f>
        <v>2900</v>
      </c>
      <c r="O26" s="164">
        <f>IF('3.サラリースケール'!$O25="","",'3.サラリースケール'!$O25)</f>
        <v>511100</v>
      </c>
      <c r="P26" s="162" t="str">
        <f t="shared" si="1"/>
        <v>M-2</v>
      </c>
      <c r="Q26" s="129" t="str">
        <f t="shared" ref="Q26:BF26" si="20">IF(Q$6&lt;$E26,"",IF(Q$6=$E26,$H26,IF(AND(Q$6&gt;$E26,Q$6&lt;=$E26+$J26),P26+$I26,IF(AND(Q$6&gt;$E26,Q$6&lt;=$E26+$J26+$M26),P26+$N26,P26))))</f>
        <v/>
      </c>
      <c r="R26" s="114" t="str">
        <f t="shared" si="20"/>
        <v/>
      </c>
      <c r="S26" s="114" t="str">
        <f t="shared" si="20"/>
        <v/>
      </c>
      <c r="T26" s="114" t="str">
        <f t="shared" si="20"/>
        <v/>
      </c>
      <c r="U26" s="114" t="str">
        <f t="shared" si="20"/>
        <v/>
      </c>
      <c r="V26" s="114" t="str">
        <f t="shared" si="20"/>
        <v/>
      </c>
      <c r="W26" s="114" t="str">
        <f t="shared" si="20"/>
        <v/>
      </c>
      <c r="X26" s="114" t="str">
        <f t="shared" si="20"/>
        <v/>
      </c>
      <c r="Y26" s="114" t="str">
        <f t="shared" si="20"/>
        <v/>
      </c>
      <c r="Z26" s="114" t="str">
        <f t="shared" si="20"/>
        <v/>
      </c>
      <c r="AA26" s="114" t="str">
        <f t="shared" si="20"/>
        <v/>
      </c>
      <c r="AB26" s="114" t="str">
        <f t="shared" si="20"/>
        <v/>
      </c>
      <c r="AC26" s="114" t="str">
        <f t="shared" si="20"/>
        <v/>
      </c>
      <c r="AD26" s="114" t="str">
        <f t="shared" si="20"/>
        <v/>
      </c>
      <c r="AE26" s="114" t="str">
        <f t="shared" si="20"/>
        <v/>
      </c>
      <c r="AF26" s="114" t="str">
        <f t="shared" si="20"/>
        <v/>
      </c>
      <c r="AG26" s="114" t="str">
        <f t="shared" si="20"/>
        <v/>
      </c>
      <c r="AH26" s="114" t="str">
        <f t="shared" si="20"/>
        <v/>
      </c>
      <c r="AI26" s="114" t="str">
        <f t="shared" si="20"/>
        <v/>
      </c>
      <c r="AJ26" s="114" t="str">
        <f t="shared" si="20"/>
        <v/>
      </c>
      <c r="AK26" s="114" t="str">
        <f t="shared" si="20"/>
        <v/>
      </c>
      <c r="AL26" s="114" t="str">
        <f t="shared" si="20"/>
        <v/>
      </c>
      <c r="AM26" s="114">
        <f t="shared" si="20"/>
        <v>424100</v>
      </c>
      <c r="AN26" s="114">
        <f t="shared" si="20"/>
        <v>429900</v>
      </c>
      <c r="AO26" s="114">
        <f t="shared" si="20"/>
        <v>435700</v>
      </c>
      <c r="AP26" s="114">
        <f t="shared" si="20"/>
        <v>441500</v>
      </c>
      <c r="AQ26" s="114">
        <f t="shared" si="20"/>
        <v>447300</v>
      </c>
      <c r="AR26" s="114">
        <f t="shared" si="20"/>
        <v>453100</v>
      </c>
      <c r="AS26" s="114">
        <f t="shared" si="20"/>
        <v>458900</v>
      </c>
      <c r="AT26" s="114">
        <f t="shared" si="20"/>
        <v>464700</v>
      </c>
      <c r="AU26" s="114">
        <f t="shared" si="20"/>
        <v>470500</v>
      </c>
      <c r="AV26" s="114">
        <f t="shared" si="20"/>
        <v>476300</v>
      </c>
      <c r="AW26" s="114">
        <f t="shared" si="20"/>
        <v>482100</v>
      </c>
      <c r="AX26" s="114">
        <f t="shared" si="20"/>
        <v>487900</v>
      </c>
      <c r="AY26" s="114">
        <f t="shared" si="20"/>
        <v>493700</v>
      </c>
      <c r="AZ26" s="114">
        <f t="shared" si="20"/>
        <v>499500</v>
      </c>
      <c r="BA26" s="114">
        <f t="shared" si="20"/>
        <v>505300</v>
      </c>
      <c r="BB26" s="114">
        <f t="shared" si="20"/>
        <v>511100</v>
      </c>
      <c r="BC26" s="114">
        <f t="shared" si="20"/>
        <v>511100</v>
      </c>
      <c r="BD26" s="114">
        <f t="shared" si="20"/>
        <v>511100</v>
      </c>
      <c r="BE26" s="114">
        <f t="shared" si="20"/>
        <v>511100</v>
      </c>
      <c r="BF26" s="114">
        <f t="shared" si="20"/>
        <v>511100</v>
      </c>
    </row>
    <row r="27" spans="2:58" ht="15.75" customHeight="1">
      <c r="B27" s="162" t="str">
        <f>IF('3.サラリースケール'!$B26="","",'3.サラリースケール'!$B26)</f>
        <v/>
      </c>
      <c r="C27" s="162" t="str">
        <f>IF('3.サラリースケール'!$C26="","",'3.サラリースケール'!$C26)</f>
        <v>M-3</v>
      </c>
      <c r="D27" s="165">
        <f>IF('3.サラリースケール'!$D26="","",'3.サラリースケール'!$D26)</f>
        <v>2</v>
      </c>
      <c r="E27" s="162">
        <f>IF('3.サラリースケール'!$E26="","",'3.サラリースケール'!$E26)</f>
        <v>42</v>
      </c>
      <c r="F27" s="163" t="str">
        <f>IF('3.サラリースケール'!$F26="","",'3.サラリースケール'!$F26)</f>
        <v/>
      </c>
      <c r="G27" s="163">
        <f>IF('3.サラリースケール'!$G26="","",'3.サラリースケール'!$G26)</f>
        <v>4800</v>
      </c>
      <c r="H27" s="164">
        <f>IF('3.サラリースケール'!$H26="","",'3.サラリースケール'!$H26)</f>
        <v>440500</v>
      </c>
      <c r="I27" s="163">
        <f>IF('3.サラリースケール'!$I26="","",'3.サラリースケール'!$I26)</f>
        <v>5800</v>
      </c>
      <c r="J27" s="164">
        <f>IF('3.サラリースケール'!$J26="","",'3.サラリースケール'!$J26)</f>
        <v>15</v>
      </c>
      <c r="K27" s="164">
        <f>IF('3.サラリースケール'!$K26="","",'3.サラリースケール'!$K26)</f>
        <v>527500</v>
      </c>
      <c r="L27" s="164">
        <f>IF('3.サラリースケール'!$L26="","",'3.サラリースケール'!$L26)</f>
        <v>55</v>
      </c>
      <c r="M27" s="164">
        <f>IF('3.サラリースケール'!$M26="","",'3.サラリースケール'!$M26)</f>
        <v>0</v>
      </c>
      <c r="N27" s="164">
        <f>IF('3.サラリースケール'!$N26="","",'3.サラリースケール'!$N26)</f>
        <v>2900</v>
      </c>
      <c r="O27" s="164">
        <f>IF('3.サラリースケール'!$O26="","",'3.サラリースケール'!$O26)</f>
        <v>527500</v>
      </c>
      <c r="P27" s="162" t="str">
        <f t="shared" si="1"/>
        <v>M-3</v>
      </c>
      <c r="Q27" s="129" t="str">
        <f t="shared" ref="Q27:BF27" si="21">IF(Q$6&lt;$E27,"",IF(Q$6=$E27,$H27,IF(AND(Q$6&gt;$E27,Q$6&lt;=$E27+$J27),P27+$I27,IF(AND(Q$6&gt;$E27,Q$6&lt;=$E27+$J27+$M27),P27+$N27,P27))))</f>
        <v/>
      </c>
      <c r="R27" s="114" t="str">
        <f t="shared" si="21"/>
        <v/>
      </c>
      <c r="S27" s="114" t="str">
        <f t="shared" si="21"/>
        <v/>
      </c>
      <c r="T27" s="114" t="str">
        <f t="shared" si="21"/>
        <v/>
      </c>
      <c r="U27" s="114" t="str">
        <f t="shared" si="21"/>
        <v/>
      </c>
      <c r="V27" s="114" t="str">
        <f t="shared" si="21"/>
        <v/>
      </c>
      <c r="W27" s="114" t="str">
        <f t="shared" si="21"/>
        <v/>
      </c>
      <c r="X27" s="114" t="str">
        <f t="shared" si="21"/>
        <v/>
      </c>
      <c r="Y27" s="114" t="str">
        <f t="shared" si="21"/>
        <v/>
      </c>
      <c r="Z27" s="114" t="str">
        <f t="shared" si="21"/>
        <v/>
      </c>
      <c r="AA27" s="114" t="str">
        <f t="shared" si="21"/>
        <v/>
      </c>
      <c r="AB27" s="114" t="str">
        <f t="shared" si="21"/>
        <v/>
      </c>
      <c r="AC27" s="114" t="str">
        <f t="shared" si="21"/>
        <v/>
      </c>
      <c r="AD27" s="114" t="str">
        <f t="shared" si="21"/>
        <v/>
      </c>
      <c r="AE27" s="114" t="str">
        <f t="shared" si="21"/>
        <v/>
      </c>
      <c r="AF27" s="114" t="str">
        <f t="shared" si="21"/>
        <v/>
      </c>
      <c r="AG27" s="114" t="str">
        <f t="shared" si="21"/>
        <v/>
      </c>
      <c r="AH27" s="114" t="str">
        <f t="shared" si="21"/>
        <v/>
      </c>
      <c r="AI27" s="114" t="str">
        <f t="shared" si="21"/>
        <v/>
      </c>
      <c r="AJ27" s="114" t="str">
        <f t="shared" si="21"/>
        <v/>
      </c>
      <c r="AK27" s="114" t="str">
        <f t="shared" si="21"/>
        <v/>
      </c>
      <c r="AL27" s="114" t="str">
        <f t="shared" si="21"/>
        <v/>
      </c>
      <c r="AM27" s="114" t="str">
        <f t="shared" si="21"/>
        <v/>
      </c>
      <c r="AN27" s="114" t="str">
        <f t="shared" si="21"/>
        <v/>
      </c>
      <c r="AO27" s="114">
        <f t="shared" si="21"/>
        <v>440500</v>
      </c>
      <c r="AP27" s="114">
        <f t="shared" si="21"/>
        <v>446300</v>
      </c>
      <c r="AQ27" s="114">
        <f t="shared" si="21"/>
        <v>452100</v>
      </c>
      <c r="AR27" s="114">
        <f t="shared" si="21"/>
        <v>457900</v>
      </c>
      <c r="AS27" s="114">
        <f t="shared" si="21"/>
        <v>463700</v>
      </c>
      <c r="AT27" s="114">
        <f t="shared" si="21"/>
        <v>469500</v>
      </c>
      <c r="AU27" s="114">
        <f t="shared" si="21"/>
        <v>475300</v>
      </c>
      <c r="AV27" s="114">
        <f t="shared" si="21"/>
        <v>481100</v>
      </c>
      <c r="AW27" s="114">
        <f t="shared" si="21"/>
        <v>486900</v>
      </c>
      <c r="AX27" s="114">
        <f t="shared" si="21"/>
        <v>492700</v>
      </c>
      <c r="AY27" s="114">
        <f t="shared" si="21"/>
        <v>498500</v>
      </c>
      <c r="AZ27" s="114">
        <f t="shared" si="21"/>
        <v>504300</v>
      </c>
      <c r="BA27" s="114">
        <f t="shared" si="21"/>
        <v>510100</v>
      </c>
      <c r="BB27" s="114">
        <f t="shared" si="21"/>
        <v>515900</v>
      </c>
      <c r="BC27" s="114">
        <f t="shared" si="21"/>
        <v>521700</v>
      </c>
      <c r="BD27" s="114">
        <f t="shared" si="21"/>
        <v>527500</v>
      </c>
      <c r="BE27" s="114">
        <f t="shared" si="21"/>
        <v>527500</v>
      </c>
      <c r="BF27" s="114">
        <f t="shared" si="21"/>
        <v>527500</v>
      </c>
    </row>
    <row r="28" spans="2:58" ht="15.75" customHeight="1">
      <c r="B28" s="162" t="str">
        <f>IF('3.サラリースケール'!$B27="","",'3.サラリースケール'!$B27)</f>
        <v/>
      </c>
      <c r="C28" s="162" t="str">
        <f>IF('3.サラリースケール'!$C27="","",'3.サラリースケール'!$C27)</f>
        <v>M-4</v>
      </c>
      <c r="D28" s="165">
        <f>IF('3.サラリースケール'!$D27="","",'3.サラリースケール'!$D27)</f>
        <v>2</v>
      </c>
      <c r="E28" s="162">
        <f>IF('3.サラリースケール'!$E27="","",'3.サラリースケール'!$E27)</f>
        <v>44</v>
      </c>
      <c r="F28" s="163" t="str">
        <f>IF('3.サラリースケール'!$F27="","",'3.サラリースケール'!$F27)</f>
        <v/>
      </c>
      <c r="G28" s="163">
        <f>IF('3.サラリースケール'!$G27="","",'3.サラリースケール'!$G27)</f>
        <v>4800</v>
      </c>
      <c r="H28" s="164">
        <f>IF('3.サラリースケール'!$H27="","",'3.サラリースケール'!$H27)</f>
        <v>456900</v>
      </c>
      <c r="I28" s="163">
        <f>IF('3.サラリースケール'!$I27="","",'3.サラリースケール'!$I27)</f>
        <v>5800</v>
      </c>
      <c r="J28" s="164">
        <f>IF('3.サラリースケール'!$J27="","",'3.サラリースケール'!$J27)</f>
        <v>15</v>
      </c>
      <c r="K28" s="164">
        <f>IF('3.サラリースケール'!$K27="","",'3.サラリースケール'!$K27)</f>
        <v>543900</v>
      </c>
      <c r="L28" s="164">
        <f>IF('3.サラリースケール'!$L27="","",'3.サラリースケール'!$L27)</f>
        <v>55</v>
      </c>
      <c r="M28" s="164">
        <f>IF('3.サラリースケール'!$M27="","",'3.サラリースケール'!$M27)</f>
        <v>0</v>
      </c>
      <c r="N28" s="164">
        <f>IF('3.サラリースケール'!$N27="","",'3.サラリースケール'!$N27)</f>
        <v>2900</v>
      </c>
      <c r="O28" s="164">
        <f>IF('3.サラリースケール'!$O27="","",'3.サラリースケール'!$O27)</f>
        <v>543900</v>
      </c>
      <c r="P28" s="162" t="str">
        <f t="shared" si="1"/>
        <v>M-4</v>
      </c>
      <c r="Q28" s="129" t="str">
        <f t="shared" ref="Q28:BF28" si="22">IF(Q$6&lt;$E28,"",IF(Q$6=$E28,$H28,IF(AND(Q$6&gt;$E28,Q$6&lt;=$E28+$J28),P28+$I28,IF(AND(Q$6&gt;$E28,Q$6&lt;=$E28+$J28+$M28),P28+$N28,P28))))</f>
        <v/>
      </c>
      <c r="R28" s="114" t="str">
        <f t="shared" si="22"/>
        <v/>
      </c>
      <c r="S28" s="114" t="str">
        <f t="shared" si="22"/>
        <v/>
      </c>
      <c r="T28" s="114" t="str">
        <f t="shared" si="22"/>
        <v/>
      </c>
      <c r="U28" s="114" t="str">
        <f t="shared" si="22"/>
        <v/>
      </c>
      <c r="V28" s="114" t="str">
        <f t="shared" si="22"/>
        <v/>
      </c>
      <c r="W28" s="114" t="str">
        <f t="shared" si="22"/>
        <v/>
      </c>
      <c r="X28" s="114" t="str">
        <f t="shared" si="22"/>
        <v/>
      </c>
      <c r="Y28" s="114" t="str">
        <f t="shared" si="22"/>
        <v/>
      </c>
      <c r="Z28" s="114" t="str">
        <f t="shared" si="22"/>
        <v/>
      </c>
      <c r="AA28" s="114" t="str">
        <f t="shared" si="22"/>
        <v/>
      </c>
      <c r="AB28" s="114" t="str">
        <f t="shared" si="22"/>
        <v/>
      </c>
      <c r="AC28" s="114" t="str">
        <f t="shared" si="22"/>
        <v/>
      </c>
      <c r="AD28" s="114" t="str">
        <f t="shared" si="22"/>
        <v/>
      </c>
      <c r="AE28" s="114" t="str">
        <f t="shared" si="22"/>
        <v/>
      </c>
      <c r="AF28" s="114" t="str">
        <f t="shared" si="22"/>
        <v/>
      </c>
      <c r="AG28" s="114" t="str">
        <f t="shared" si="22"/>
        <v/>
      </c>
      <c r="AH28" s="114" t="str">
        <f t="shared" si="22"/>
        <v/>
      </c>
      <c r="AI28" s="114" t="str">
        <f t="shared" si="22"/>
        <v/>
      </c>
      <c r="AJ28" s="114" t="str">
        <f t="shared" si="22"/>
        <v/>
      </c>
      <c r="AK28" s="114" t="str">
        <f t="shared" si="22"/>
        <v/>
      </c>
      <c r="AL28" s="114" t="str">
        <f t="shared" si="22"/>
        <v/>
      </c>
      <c r="AM28" s="114" t="str">
        <f t="shared" si="22"/>
        <v/>
      </c>
      <c r="AN28" s="114" t="str">
        <f t="shared" si="22"/>
        <v/>
      </c>
      <c r="AO28" s="114" t="str">
        <f t="shared" si="22"/>
        <v/>
      </c>
      <c r="AP28" s="114" t="str">
        <f t="shared" si="22"/>
        <v/>
      </c>
      <c r="AQ28" s="114">
        <f t="shared" si="22"/>
        <v>456900</v>
      </c>
      <c r="AR28" s="114">
        <f t="shared" si="22"/>
        <v>462700</v>
      </c>
      <c r="AS28" s="114">
        <f t="shared" si="22"/>
        <v>468500</v>
      </c>
      <c r="AT28" s="114">
        <f t="shared" si="22"/>
        <v>474300</v>
      </c>
      <c r="AU28" s="114">
        <f t="shared" si="22"/>
        <v>480100</v>
      </c>
      <c r="AV28" s="114">
        <f t="shared" si="22"/>
        <v>485900</v>
      </c>
      <c r="AW28" s="114">
        <f t="shared" si="22"/>
        <v>491700</v>
      </c>
      <c r="AX28" s="114">
        <f t="shared" si="22"/>
        <v>497500</v>
      </c>
      <c r="AY28" s="114">
        <f t="shared" si="22"/>
        <v>503300</v>
      </c>
      <c r="AZ28" s="114">
        <f t="shared" si="22"/>
        <v>509100</v>
      </c>
      <c r="BA28" s="114">
        <f t="shared" si="22"/>
        <v>514900</v>
      </c>
      <c r="BB28" s="114">
        <f t="shared" si="22"/>
        <v>520700</v>
      </c>
      <c r="BC28" s="114">
        <f t="shared" si="22"/>
        <v>526500</v>
      </c>
      <c r="BD28" s="114">
        <f t="shared" si="22"/>
        <v>532300</v>
      </c>
      <c r="BE28" s="114">
        <f t="shared" si="22"/>
        <v>538100</v>
      </c>
      <c r="BF28" s="114">
        <f t="shared" si="22"/>
        <v>543900</v>
      </c>
    </row>
    <row r="29" spans="2:58" ht="15.75" customHeight="1">
      <c r="B29" s="162" t="str">
        <f>IF('3.サラリースケール'!$B28="","",'3.サラリースケール'!$B28)</f>
        <v/>
      </c>
      <c r="C29" s="162" t="str">
        <f>IF('3.サラリースケール'!$C28="","",'3.サラリースケール'!$C28)</f>
        <v/>
      </c>
      <c r="D29" s="165" t="str">
        <f>IF('3.サラリースケール'!$D28="","",'3.サラリースケール'!$D28)</f>
        <v/>
      </c>
      <c r="E29" s="162" t="str">
        <f>IF('3.サラリースケール'!$E28="","",'3.サラリースケール'!$E28)</f>
        <v/>
      </c>
      <c r="F29" s="163" t="str">
        <f>IF('3.サラリースケール'!$F28="","",'3.サラリースケール'!$F28)</f>
        <v/>
      </c>
      <c r="G29" s="163" t="str">
        <f>IF('3.サラリースケール'!$G28="","",'3.サラリースケール'!$G28)</f>
        <v/>
      </c>
      <c r="H29" s="164" t="str">
        <f>IF('3.サラリースケール'!$H28="","",'3.サラリースケール'!$H28)</f>
        <v/>
      </c>
      <c r="I29" s="163" t="str">
        <f>IF('3.サラリースケール'!$I28="","",'3.サラリースケール'!$I28)</f>
        <v/>
      </c>
      <c r="J29" s="164" t="str">
        <f>IF('3.サラリースケール'!$J28="","",'3.サラリースケール'!$J28)</f>
        <v/>
      </c>
      <c r="K29" s="164" t="str">
        <f>IF('3.サラリースケール'!$K28="","",'3.サラリースケール'!$K28)</f>
        <v/>
      </c>
      <c r="L29" s="164" t="str">
        <f>IF('3.サラリースケール'!$L28="","",'3.サラリースケール'!$L28)</f>
        <v/>
      </c>
      <c r="M29" s="164" t="str">
        <f>IF('3.サラリースケール'!$M28="","",'3.サラリースケール'!$M28)</f>
        <v/>
      </c>
      <c r="N29" s="164" t="str">
        <f>IF('3.サラリースケール'!$N28="","",'3.サラリースケール'!$N28)</f>
        <v/>
      </c>
      <c r="O29" s="164" t="str">
        <f>IF('3.サラリースケール'!$O28="","",'3.サラリースケール'!$O28)</f>
        <v/>
      </c>
      <c r="P29" s="162" t="str">
        <f t="shared" si="1"/>
        <v/>
      </c>
      <c r="Q29" s="129" t="str">
        <f t="shared" ref="Q29:BF29" si="23">IF(Q$6&lt;$E29,"",IF(Q$6=$E29,$H29,IF(AND(Q$6&gt;$E29,Q$6&lt;=$E29+$J29),P29+$I29,IF(AND(Q$6&gt;$E29,Q$6&lt;=$E29+$J29+$M29),P29+$N29,P29))))</f>
        <v/>
      </c>
      <c r="R29" s="114" t="str">
        <f t="shared" si="23"/>
        <v/>
      </c>
      <c r="S29" s="114" t="str">
        <f t="shared" si="23"/>
        <v/>
      </c>
      <c r="T29" s="114" t="str">
        <f t="shared" si="23"/>
        <v/>
      </c>
      <c r="U29" s="114" t="str">
        <f t="shared" si="23"/>
        <v/>
      </c>
      <c r="V29" s="114" t="str">
        <f t="shared" si="23"/>
        <v/>
      </c>
      <c r="W29" s="114" t="str">
        <f t="shared" si="23"/>
        <v/>
      </c>
      <c r="X29" s="114" t="str">
        <f t="shared" si="23"/>
        <v/>
      </c>
      <c r="Y29" s="114" t="str">
        <f t="shared" si="23"/>
        <v/>
      </c>
      <c r="Z29" s="114" t="str">
        <f t="shared" si="23"/>
        <v/>
      </c>
      <c r="AA29" s="114" t="str">
        <f t="shared" si="23"/>
        <v/>
      </c>
      <c r="AB29" s="114" t="str">
        <f t="shared" si="23"/>
        <v/>
      </c>
      <c r="AC29" s="114" t="str">
        <f t="shared" si="23"/>
        <v/>
      </c>
      <c r="AD29" s="114" t="str">
        <f t="shared" si="23"/>
        <v/>
      </c>
      <c r="AE29" s="114" t="str">
        <f t="shared" si="23"/>
        <v/>
      </c>
      <c r="AF29" s="114" t="str">
        <f t="shared" si="23"/>
        <v/>
      </c>
      <c r="AG29" s="114" t="str">
        <f t="shared" si="23"/>
        <v/>
      </c>
      <c r="AH29" s="114" t="str">
        <f t="shared" si="23"/>
        <v/>
      </c>
      <c r="AI29" s="114" t="str">
        <f t="shared" si="23"/>
        <v/>
      </c>
      <c r="AJ29" s="114" t="str">
        <f t="shared" si="23"/>
        <v/>
      </c>
      <c r="AK29" s="114" t="str">
        <f t="shared" si="23"/>
        <v/>
      </c>
      <c r="AL29" s="114" t="str">
        <f t="shared" si="23"/>
        <v/>
      </c>
      <c r="AM29" s="114" t="str">
        <f t="shared" si="23"/>
        <v/>
      </c>
      <c r="AN29" s="114" t="str">
        <f t="shared" si="23"/>
        <v/>
      </c>
      <c r="AO29" s="114" t="str">
        <f t="shared" si="23"/>
        <v/>
      </c>
      <c r="AP29" s="114" t="str">
        <f t="shared" si="23"/>
        <v/>
      </c>
      <c r="AQ29" s="114" t="str">
        <f t="shared" si="23"/>
        <v/>
      </c>
      <c r="AR29" s="114" t="str">
        <f t="shared" si="23"/>
        <v/>
      </c>
      <c r="AS29" s="114" t="str">
        <f t="shared" si="23"/>
        <v/>
      </c>
      <c r="AT29" s="114" t="str">
        <f t="shared" si="23"/>
        <v/>
      </c>
      <c r="AU29" s="114" t="str">
        <f t="shared" si="23"/>
        <v/>
      </c>
      <c r="AV29" s="114" t="str">
        <f t="shared" si="23"/>
        <v/>
      </c>
      <c r="AW29" s="114" t="str">
        <f t="shared" si="23"/>
        <v/>
      </c>
      <c r="AX29" s="114" t="str">
        <f t="shared" si="23"/>
        <v/>
      </c>
      <c r="AY29" s="114" t="str">
        <f t="shared" si="23"/>
        <v/>
      </c>
      <c r="AZ29" s="114" t="str">
        <f t="shared" si="23"/>
        <v/>
      </c>
      <c r="BA29" s="114" t="str">
        <f t="shared" si="23"/>
        <v/>
      </c>
      <c r="BB29" s="114" t="str">
        <f t="shared" si="23"/>
        <v/>
      </c>
      <c r="BC29" s="114" t="str">
        <f t="shared" si="23"/>
        <v/>
      </c>
      <c r="BD29" s="114" t="str">
        <f t="shared" si="23"/>
        <v/>
      </c>
      <c r="BE29" s="114" t="str">
        <f t="shared" si="23"/>
        <v/>
      </c>
      <c r="BF29" s="114" t="str">
        <f t="shared" si="23"/>
        <v/>
      </c>
    </row>
    <row r="30" spans="2:58" ht="15.75" customHeight="1">
      <c r="B30" s="162" t="str">
        <f>IF('3.サラリースケール'!$B29="","",'3.サラリースケール'!$B29)</f>
        <v>E</v>
      </c>
      <c r="C30" s="162" t="str">
        <f>IF('3.サラリースケール'!$C29="","",'3.サラリースケール'!$C29)</f>
        <v>E-1</v>
      </c>
      <c r="D30" s="165">
        <f>IF('3.サラリースケール'!$D29="","",'3.サラリースケール'!$D29)</f>
        <v>2</v>
      </c>
      <c r="E30" s="162">
        <f>IF('3.サラリースケール'!$E29="","",'3.サラリースケール'!$E29)</f>
        <v>46</v>
      </c>
      <c r="F30" s="163">
        <f>IF('3.サラリースケール'!$F29="","",'3.サラリースケール'!$F29)</f>
        <v>28000</v>
      </c>
      <c r="G30" s="163" t="str">
        <f>IF('3.サラリースケール'!$G29="","",'3.サラリースケール'!$G29)</f>
        <v/>
      </c>
      <c r="H30" s="164">
        <f>IF('3.サラリースケール'!$H29="","",'3.サラリースケール'!$H29)</f>
        <v>520000</v>
      </c>
      <c r="I30" s="163">
        <f>IF('3.サラリースケール'!$I29="","",'3.サラリースケール'!$I29)</f>
        <v>6100</v>
      </c>
      <c r="J30" s="164">
        <f>IF('3.サラリースケール'!$J29="","",'3.サラリースケール'!$J29)</f>
        <v>15</v>
      </c>
      <c r="K30" s="164">
        <f>IF('3.サラリースケール'!$K29="","",'3.サラリースケール'!$K29)</f>
        <v>611500</v>
      </c>
      <c r="L30" s="164">
        <f>IF('3.サラリースケール'!$L29="","",'3.サラリースケール'!$L29)</f>
        <v>55</v>
      </c>
      <c r="M30" s="164">
        <f>IF('3.サラリースケール'!$M29="","",'3.サラリースケール'!$M29)</f>
        <v>0</v>
      </c>
      <c r="N30" s="164">
        <f>IF('3.サラリースケール'!$N29="","",'3.サラリースケール'!$N29)</f>
        <v>3050</v>
      </c>
      <c r="O30" s="164">
        <f>IF('3.サラリースケール'!$O29="","",'3.サラリースケール'!$O29)</f>
        <v>611500</v>
      </c>
      <c r="P30" s="162" t="str">
        <f t="shared" si="1"/>
        <v>E-1</v>
      </c>
      <c r="Q30" s="129" t="str">
        <f t="shared" ref="Q30:BF30" si="24">IF(Q$6&lt;$E30,"",IF(Q$6=$E30,$H30,IF(AND(Q$6&gt;$E30,Q$6&lt;=$E30+$J30),P30+$I30,IF(AND(Q$6&gt;$E30,Q$6&lt;=$E30+$J30+$M30),P30+$N30,P30))))</f>
        <v/>
      </c>
      <c r="R30" s="114" t="str">
        <f t="shared" si="24"/>
        <v/>
      </c>
      <c r="S30" s="114" t="str">
        <f t="shared" si="24"/>
        <v/>
      </c>
      <c r="T30" s="114" t="str">
        <f t="shared" si="24"/>
        <v/>
      </c>
      <c r="U30" s="114" t="str">
        <f t="shared" si="24"/>
        <v/>
      </c>
      <c r="V30" s="114" t="str">
        <f t="shared" si="24"/>
        <v/>
      </c>
      <c r="W30" s="114" t="str">
        <f t="shared" si="24"/>
        <v/>
      </c>
      <c r="X30" s="114" t="str">
        <f t="shared" si="24"/>
        <v/>
      </c>
      <c r="Y30" s="114" t="str">
        <f t="shared" si="24"/>
        <v/>
      </c>
      <c r="Z30" s="114" t="str">
        <f t="shared" si="24"/>
        <v/>
      </c>
      <c r="AA30" s="114" t="str">
        <f t="shared" si="24"/>
        <v/>
      </c>
      <c r="AB30" s="114" t="str">
        <f t="shared" si="24"/>
        <v/>
      </c>
      <c r="AC30" s="114" t="str">
        <f t="shared" si="24"/>
        <v/>
      </c>
      <c r="AD30" s="114" t="str">
        <f t="shared" si="24"/>
        <v/>
      </c>
      <c r="AE30" s="114" t="str">
        <f t="shared" si="24"/>
        <v/>
      </c>
      <c r="AF30" s="114" t="str">
        <f t="shared" si="24"/>
        <v/>
      </c>
      <c r="AG30" s="114" t="str">
        <f t="shared" si="24"/>
        <v/>
      </c>
      <c r="AH30" s="114" t="str">
        <f t="shared" si="24"/>
        <v/>
      </c>
      <c r="AI30" s="114" t="str">
        <f t="shared" si="24"/>
        <v/>
      </c>
      <c r="AJ30" s="114" t="str">
        <f t="shared" si="24"/>
        <v/>
      </c>
      <c r="AK30" s="114" t="str">
        <f t="shared" si="24"/>
        <v/>
      </c>
      <c r="AL30" s="114" t="str">
        <f t="shared" si="24"/>
        <v/>
      </c>
      <c r="AM30" s="114" t="str">
        <f t="shared" si="24"/>
        <v/>
      </c>
      <c r="AN30" s="114" t="str">
        <f t="shared" si="24"/>
        <v/>
      </c>
      <c r="AO30" s="114" t="str">
        <f t="shared" si="24"/>
        <v/>
      </c>
      <c r="AP30" s="114" t="str">
        <f t="shared" si="24"/>
        <v/>
      </c>
      <c r="AQ30" s="114" t="str">
        <f t="shared" si="24"/>
        <v/>
      </c>
      <c r="AR30" s="114" t="str">
        <f t="shared" si="24"/>
        <v/>
      </c>
      <c r="AS30" s="114">
        <f t="shared" si="24"/>
        <v>520000</v>
      </c>
      <c r="AT30" s="114">
        <f t="shared" si="24"/>
        <v>526100</v>
      </c>
      <c r="AU30" s="114">
        <f t="shared" si="24"/>
        <v>532200</v>
      </c>
      <c r="AV30" s="114">
        <f t="shared" si="24"/>
        <v>538300</v>
      </c>
      <c r="AW30" s="114">
        <f t="shared" si="24"/>
        <v>544400</v>
      </c>
      <c r="AX30" s="114">
        <f t="shared" si="24"/>
        <v>550500</v>
      </c>
      <c r="AY30" s="114">
        <f t="shared" si="24"/>
        <v>556600</v>
      </c>
      <c r="AZ30" s="114">
        <f t="shared" si="24"/>
        <v>562700</v>
      </c>
      <c r="BA30" s="114">
        <f t="shared" si="24"/>
        <v>568800</v>
      </c>
      <c r="BB30" s="114">
        <f t="shared" si="24"/>
        <v>574900</v>
      </c>
      <c r="BC30" s="114">
        <f t="shared" si="24"/>
        <v>581000</v>
      </c>
      <c r="BD30" s="114">
        <f t="shared" si="24"/>
        <v>587100</v>
      </c>
      <c r="BE30" s="114">
        <f t="shared" si="24"/>
        <v>593200</v>
      </c>
      <c r="BF30" s="114">
        <f t="shared" si="24"/>
        <v>599300</v>
      </c>
    </row>
    <row r="31" spans="2:58" ht="15.75" customHeight="1">
      <c r="B31" s="162" t="str">
        <f>IF('3.サラリースケール'!$B30="","",'3.サラリースケール'!$B30)</f>
        <v/>
      </c>
      <c r="C31" s="162" t="str">
        <f>IF('3.サラリースケール'!$C30="","",'3.サラリースケール'!$C30)</f>
        <v>E-2</v>
      </c>
      <c r="D31" s="165">
        <f>IF('3.サラリースケール'!$D30="","",'3.サラリースケール'!$D30)</f>
        <v>2</v>
      </c>
      <c r="E31" s="162">
        <f>IF('3.サラリースケール'!$E30="","",'3.サラリースケール'!$E30)</f>
        <v>48</v>
      </c>
      <c r="F31" s="163" t="str">
        <f>IF('3.サラリースケール'!$F30="","",'3.サラリースケール'!$F30)</f>
        <v/>
      </c>
      <c r="G31" s="163">
        <f>IF('3.サラリースケール'!$G30="","",'3.サラリースケール'!$G30)</f>
        <v>5800</v>
      </c>
      <c r="H31" s="164">
        <f>IF('3.サラリースケール'!$H30="","",'3.サラリースケール'!$H30)</f>
        <v>538000</v>
      </c>
      <c r="I31" s="163">
        <f>IF('3.サラリースケール'!$I30="","",'3.サラリースケール'!$I30)</f>
        <v>6100</v>
      </c>
      <c r="J31" s="164">
        <f>IF('3.サラリースケール'!$J30="","",'3.サラリースケール'!$J30)</f>
        <v>15</v>
      </c>
      <c r="K31" s="164">
        <f>IF('3.サラリースケール'!$K30="","",'3.サラリースケール'!$K30)</f>
        <v>629500</v>
      </c>
      <c r="L31" s="164">
        <f>IF('3.サラリースケール'!$L30="","",'3.サラリースケール'!$L30)</f>
        <v>55</v>
      </c>
      <c r="M31" s="164">
        <f>IF('3.サラリースケール'!$M30="","",'3.サラリースケール'!$M30)</f>
        <v>0</v>
      </c>
      <c r="N31" s="164">
        <f>IF('3.サラリースケール'!$N30="","",'3.サラリースケール'!$N30)</f>
        <v>3050</v>
      </c>
      <c r="O31" s="164">
        <f>IF('3.サラリースケール'!$O30="","",'3.サラリースケール'!$O30)</f>
        <v>629500</v>
      </c>
      <c r="P31" s="162" t="str">
        <f t="shared" si="1"/>
        <v>E-2</v>
      </c>
      <c r="Q31" s="129" t="str">
        <f t="shared" ref="Q31:BF31" si="25">IF(Q$6&lt;$E31,"",IF(Q$6=$E31,$H31,IF(AND(Q$6&gt;$E31,Q$6&lt;=$E31+$J31),P31+$I31,IF(AND(Q$6&gt;$E31,Q$6&lt;=$E31+$J31+$M31),P31+$N31,P31))))</f>
        <v/>
      </c>
      <c r="R31" s="114" t="str">
        <f t="shared" si="25"/>
        <v/>
      </c>
      <c r="S31" s="114" t="str">
        <f t="shared" si="25"/>
        <v/>
      </c>
      <c r="T31" s="114" t="str">
        <f t="shared" si="25"/>
        <v/>
      </c>
      <c r="U31" s="114" t="str">
        <f t="shared" si="25"/>
        <v/>
      </c>
      <c r="V31" s="114" t="str">
        <f t="shared" si="25"/>
        <v/>
      </c>
      <c r="W31" s="114" t="str">
        <f t="shared" si="25"/>
        <v/>
      </c>
      <c r="X31" s="114" t="str">
        <f t="shared" si="25"/>
        <v/>
      </c>
      <c r="Y31" s="114" t="str">
        <f t="shared" si="25"/>
        <v/>
      </c>
      <c r="Z31" s="114" t="str">
        <f t="shared" si="25"/>
        <v/>
      </c>
      <c r="AA31" s="114" t="str">
        <f t="shared" si="25"/>
        <v/>
      </c>
      <c r="AB31" s="114" t="str">
        <f t="shared" si="25"/>
        <v/>
      </c>
      <c r="AC31" s="114" t="str">
        <f t="shared" si="25"/>
        <v/>
      </c>
      <c r="AD31" s="114" t="str">
        <f t="shared" si="25"/>
        <v/>
      </c>
      <c r="AE31" s="114" t="str">
        <f t="shared" si="25"/>
        <v/>
      </c>
      <c r="AF31" s="114" t="str">
        <f t="shared" si="25"/>
        <v/>
      </c>
      <c r="AG31" s="114" t="str">
        <f t="shared" si="25"/>
        <v/>
      </c>
      <c r="AH31" s="114" t="str">
        <f t="shared" si="25"/>
        <v/>
      </c>
      <c r="AI31" s="114" t="str">
        <f t="shared" si="25"/>
        <v/>
      </c>
      <c r="AJ31" s="114" t="str">
        <f t="shared" si="25"/>
        <v/>
      </c>
      <c r="AK31" s="114" t="str">
        <f t="shared" si="25"/>
        <v/>
      </c>
      <c r="AL31" s="114" t="str">
        <f t="shared" si="25"/>
        <v/>
      </c>
      <c r="AM31" s="114" t="str">
        <f t="shared" si="25"/>
        <v/>
      </c>
      <c r="AN31" s="114" t="str">
        <f t="shared" si="25"/>
        <v/>
      </c>
      <c r="AO31" s="114" t="str">
        <f t="shared" si="25"/>
        <v/>
      </c>
      <c r="AP31" s="114" t="str">
        <f t="shared" si="25"/>
        <v/>
      </c>
      <c r="AQ31" s="114" t="str">
        <f t="shared" si="25"/>
        <v/>
      </c>
      <c r="AR31" s="114" t="str">
        <f t="shared" si="25"/>
        <v/>
      </c>
      <c r="AS31" s="114" t="str">
        <f t="shared" si="25"/>
        <v/>
      </c>
      <c r="AT31" s="114" t="str">
        <f t="shared" si="25"/>
        <v/>
      </c>
      <c r="AU31" s="114">
        <f t="shared" si="25"/>
        <v>538000</v>
      </c>
      <c r="AV31" s="114">
        <f t="shared" si="25"/>
        <v>544100</v>
      </c>
      <c r="AW31" s="114">
        <f t="shared" si="25"/>
        <v>550200</v>
      </c>
      <c r="AX31" s="114">
        <f t="shared" si="25"/>
        <v>556300</v>
      </c>
      <c r="AY31" s="114">
        <f t="shared" si="25"/>
        <v>562400</v>
      </c>
      <c r="AZ31" s="114">
        <f t="shared" si="25"/>
        <v>568500</v>
      </c>
      <c r="BA31" s="114">
        <f t="shared" si="25"/>
        <v>574600</v>
      </c>
      <c r="BB31" s="114">
        <f t="shared" si="25"/>
        <v>580700</v>
      </c>
      <c r="BC31" s="114">
        <f t="shared" si="25"/>
        <v>586800</v>
      </c>
      <c r="BD31" s="114">
        <f t="shared" si="25"/>
        <v>592900</v>
      </c>
      <c r="BE31" s="114">
        <f t="shared" si="25"/>
        <v>599000</v>
      </c>
      <c r="BF31" s="114">
        <f t="shared" si="25"/>
        <v>605100</v>
      </c>
    </row>
    <row r="32" spans="2:58" ht="15.75" customHeight="1">
      <c r="B32" s="162" t="str">
        <f>IF('3.サラリースケール'!$B31="","",'3.サラリースケール'!$B31)</f>
        <v/>
      </c>
      <c r="C32" s="162" t="str">
        <f>IF('3.サラリースケール'!$C31="","",'3.サラリースケール'!$C31)</f>
        <v>E-3</v>
      </c>
      <c r="D32" s="165" t="str">
        <f>IF('3.サラリースケール'!$D31="","",'3.サラリースケール'!$D31)</f>
        <v>－</v>
      </c>
      <c r="E32" s="162">
        <f>IF('3.サラリースケール'!$E31="","",'3.サラリースケール'!$E31)</f>
        <v>50</v>
      </c>
      <c r="F32" s="163" t="str">
        <f>IF('3.サラリースケール'!$F31="","",'3.サラリースケール'!$F31)</f>
        <v/>
      </c>
      <c r="G32" s="163">
        <f>IF('3.サラリースケール'!$G31="","",'3.サラリースケール'!$G31)</f>
        <v>5800</v>
      </c>
      <c r="H32" s="164">
        <f>IF('3.サラリースケール'!$H31="","",'3.サラリースケール'!$H31)</f>
        <v>556000</v>
      </c>
      <c r="I32" s="163">
        <f>IF('3.サラリースケール'!$I31="","",'3.サラリースケール'!$I31)</f>
        <v>6100</v>
      </c>
      <c r="J32" s="164">
        <f>IF('3.サラリースケール'!$J31="","",'3.サラリースケール'!$J31)</f>
        <v>15</v>
      </c>
      <c r="K32" s="164">
        <f>IF('3.サラリースケール'!$K31="","",'3.サラリースケール'!$K31)</f>
        <v>647500</v>
      </c>
      <c r="L32" s="164">
        <f>IF('3.サラリースケール'!$L31="","",'3.サラリースケール'!$L31)</f>
        <v>55</v>
      </c>
      <c r="M32" s="164">
        <f>IF('3.サラリースケール'!$M31="","",'3.サラリースケール'!$M31)</f>
        <v>0</v>
      </c>
      <c r="N32" s="164">
        <f>IF('3.サラリースケール'!$N31="","",'3.サラリースケール'!$N31)</f>
        <v>3050</v>
      </c>
      <c r="O32" s="164">
        <f>IF('3.サラリースケール'!$O31="","",'3.サラリースケール'!$O31)</f>
        <v>647500</v>
      </c>
      <c r="P32" s="162" t="str">
        <f t="shared" si="1"/>
        <v>E-3</v>
      </c>
      <c r="Q32" s="129" t="str">
        <f t="shared" ref="Q32:BF32" si="26">IF(Q$6&lt;$E32,"",IF(Q$6=$E32,$H32,IF(AND(Q$6&gt;$E32,Q$6&lt;=$E32+$J32),P32+$I32,IF(AND(Q$6&gt;$E32,Q$6&lt;=$E32+$J32+$M32),P32+$N32,P32))))</f>
        <v/>
      </c>
      <c r="R32" s="114" t="str">
        <f t="shared" si="26"/>
        <v/>
      </c>
      <c r="S32" s="114" t="str">
        <f t="shared" si="26"/>
        <v/>
      </c>
      <c r="T32" s="114" t="str">
        <f t="shared" si="26"/>
        <v/>
      </c>
      <c r="U32" s="114" t="str">
        <f t="shared" si="26"/>
        <v/>
      </c>
      <c r="V32" s="114" t="str">
        <f t="shared" si="26"/>
        <v/>
      </c>
      <c r="W32" s="114" t="str">
        <f t="shared" si="26"/>
        <v/>
      </c>
      <c r="X32" s="114" t="str">
        <f t="shared" si="26"/>
        <v/>
      </c>
      <c r="Y32" s="114" t="str">
        <f t="shared" si="26"/>
        <v/>
      </c>
      <c r="Z32" s="114" t="str">
        <f t="shared" si="26"/>
        <v/>
      </c>
      <c r="AA32" s="114" t="str">
        <f t="shared" si="26"/>
        <v/>
      </c>
      <c r="AB32" s="114" t="str">
        <f t="shared" si="26"/>
        <v/>
      </c>
      <c r="AC32" s="114" t="str">
        <f t="shared" si="26"/>
        <v/>
      </c>
      <c r="AD32" s="114" t="str">
        <f t="shared" si="26"/>
        <v/>
      </c>
      <c r="AE32" s="114" t="str">
        <f t="shared" si="26"/>
        <v/>
      </c>
      <c r="AF32" s="114" t="str">
        <f t="shared" si="26"/>
        <v/>
      </c>
      <c r="AG32" s="114" t="str">
        <f t="shared" si="26"/>
        <v/>
      </c>
      <c r="AH32" s="114" t="str">
        <f t="shared" si="26"/>
        <v/>
      </c>
      <c r="AI32" s="114" t="str">
        <f t="shared" si="26"/>
        <v/>
      </c>
      <c r="AJ32" s="114" t="str">
        <f t="shared" si="26"/>
        <v/>
      </c>
      <c r="AK32" s="114" t="str">
        <f t="shared" si="26"/>
        <v/>
      </c>
      <c r="AL32" s="114" t="str">
        <f t="shared" si="26"/>
        <v/>
      </c>
      <c r="AM32" s="114" t="str">
        <f t="shared" si="26"/>
        <v/>
      </c>
      <c r="AN32" s="114" t="str">
        <f t="shared" si="26"/>
        <v/>
      </c>
      <c r="AO32" s="114" t="str">
        <f t="shared" si="26"/>
        <v/>
      </c>
      <c r="AP32" s="114" t="str">
        <f t="shared" si="26"/>
        <v/>
      </c>
      <c r="AQ32" s="114" t="str">
        <f t="shared" si="26"/>
        <v/>
      </c>
      <c r="AR32" s="114" t="str">
        <f t="shared" si="26"/>
        <v/>
      </c>
      <c r="AS32" s="114" t="str">
        <f t="shared" si="26"/>
        <v/>
      </c>
      <c r="AT32" s="114" t="str">
        <f t="shared" si="26"/>
        <v/>
      </c>
      <c r="AU32" s="114" t="str">
        <f t="shared" si="26"/>
        <v/>
      </c>
      <c r="AV32" s="114" t="str">
        <f t="shared" si="26"/>
        <v/>
      </c>
      <c r="AW32" s="114">
        <f t="shared" si="26"/>
        <v>556000</v>
      </c>
      <c r="AX32" s="114">
        <f t="shared" si="26"/>
        <v>562100</v>
      </c>
      <c r="AY32" s="114">
        <f t="shared" si="26"/>
        <v>568200</v>
      </c>
      <c r="AZ32" s="114">
        <f t="shared" si="26"/>
        <v>574300</v>
      </c>
      <c r="BA32" s="114">
        <f t="shared" si="26"/>
        <v>580400</v>
      </c>
      <c r="BB32" s="114">
        <f t="shared" si="26"/>
        <v>586500</v>
      </c>
      <c r="BC32" s="114">
        <f t="shared" si="26"/>
        <v>592600</v>
      </c>
      <c r="BD32" s="114">
        <f t="shared" si="26"/>
        <v>598700</v>
      </c>
      <c r="BE32" s="114">
        <f t="shared" si="26"/>
        <v>604800</v>
      </c>
      <c r="BF32" s="114">
        <f t="shared" si="26"/>
        <v>610900</v>
      </c>
    </row>
    <row r="33" spans="2:58" ht="15.75" customHeight="1">
      <c r="B33" s="162" t="str">
        <f>IF('3.サラリースケール'!$B32="","",'3.サラリースケール'!$B32)</f>
        <v/>
      </c>
      <c r="C33" s="162" t="str">
        <f>IF('3.サラリースケール'!$C32="","",'3.サラリースケール'!$C32)</f>
        <v/>
      </c>
      <c r="D33" s="165" t="str">
        <f>IF('3.サラリースケール'!$D32="","",'3.サラリースケール'!$D32)</f>
        <v/>
      </c>
      <c r="E33" s="162" t="str">
        <f>IF('3.サラリースケール'!$E32="","",'3.サラリースケール'!$E32)</f>
        <v/>
      </c>
      <c r="F33" s="163" t="str">
        <f>IF('3.サラリースケール'!$F32="","",'3.サラリースケール'!$F32)</f>
        <v/>
      </c>
      <c r="G33" s="163" t="str">
        <f>IF('3.サラリースケール'!$G32="","",'3.サラリースケール'!$G32)</f>
        <v/>
      </c>
      <c r="H33" s="164" t="str">
        <f>IF('3.サラリースケール'!$H32="","",'3.サラリースケール'!$H32)</f>
        <v/>
      </c>
      <c r="I33" s="163" t="str">
        <f>IF('3.サラリースケール'!$I32="","",'3.サラリースケール'!$I32)</f>
        <v/>
      </c>
      <c r="J33" s="164" t="str">
        <f>IF('3.サラリースケール'!$J32="","",'3.サラリースケール'!$J32)</f>
        <v/>
      </c>
      <c r="K33" s="164" t="str">
        <f>IF('3.サラリースケール'!$K32="","",'3.サラリースケール'!$K32)</f>
        <v/>
      </c>
      <c r="L33" s="164" t="str">
        <f>IF('3.サラリースケール'!$L32="","",'3.サラリースケール'!$L32)</f>
        <v/>
      </c>
      <c r="M33" s="164" t="str">
        <f>IF('3.サラリースケール'!$M32="","",'3.サラリースケール'!$M32)</f>
        <v/>
      </c>
      <c r="N33" s="164" t="str">
        <f>IF('3.サラリースケール'!$N32="","",'3.サラリースケール'!$N32)</f>
        <v/>
      </c>
      <c r="O33" s="164" t="str">
        <f>IF('3.サラリースケール'!$O32="","",'3.サラリースケール'!$O32)</f>
        <v/>
      </c>
      <c r="P33" s="162" t="str">
        <f t="shared" si="1"/>
        <v/>
      </c>
      <c r="Q33" s="129" t="str">
        <f t="shared" ref="Q33:BF33" si="27">IF(Q$6&lt;$E33,"",IF(Q$6=$E33,$H33,IF(AND(Q$6&gt;$E33,Q$6&lt;=$E33+$J33),P33+$I33,IF(AND(Q$6&gt;$E33,Q$6&lt;=$E33+$J33+$M33),P33+$N33,P33))))</f>
        <v/>
      </c>
      <c r="R33" s="114" t="str">
        <f t="shared" si="27"/>
        <v/>
      </c>
      <c r="S33" s="114" t="str">
        <f t="shared" si="27"/>
        <v/>
      </c>
      <c r="T33" s="114" t="str">
        <f t="shared" si="27"/>
        <v/>
      </c>
      <c r="U33" s="114" t="str">
        <f t="shared" si="27"/>
        <v/>
      </c>
      <c r="V33" s="114" t="str">
        <f t="shared" si="27"/>
        <v/>
      </c>
      <c r="W33" s="114" t="str">
        <f t="shared" si="27"/>
        <v/>
      </c>
      <c r="X33" s="114" t="str">
        <f t="shared" si="27"/>
        <v/>
      </c>
      <c r="Y33" s="114" t="str">
        <f t="shared" si="27"/>
        <v/>
      </c>
      <c r="Z33" s="114" t="str">
        <f t="shared" si="27"/>
        <v/>
      </c>
      <c r="AA33" s="114" t="str">
        <f t="shared" si="27"/>
        <v/>
      </c>
      <c r="AB33" s="114" t="str">
        <f t="shared" si="27"/>
        <v/>
      </c>
      <c r="AC33" s="114" t="str">
        <f t="shared" si="27"/>
        <v/>
      </c>
      <c r="AD33" s="114" t="str">
        <f t="shared" si="27"/>
        <v/>
      </c>
      <c r="AE33" s="114" t="str">
        <f t="shared" si="27"/>
        <v/>
      </c>
      <c r="AF33" s="114" t="str">
        <f t="shared" si="27"/>
        <v/>
      </c>
      <c r="AG33" s="114" t="str">
        <f t="shared" si="27"/>
        <v/>
      </c>
      <c r="AH33" s="114" t="str">
        <f t="shared" si="27"/>
        <v/>
      </c>
      <c r="AI33" s="114" t="str">
        <f t="shared" si="27"/>
        <v/>
      </c>
      <c r="AJ33" s="114" t="str">
        <f t="shared" si="27"/>
        <v/>
      </c>
      <c r="AK33" s="114" t="str">
        <f t="shared" si="27"/>
        <v/>
      </c>
      <c r="AL33" s="114" t="str">
        <f t="shared" si="27"/>
        <v/>
      </c>
      <c r="AM33" s="114" t="str">
        <f t="shared" si="27"/>
        <v/>
      </c>
      <c r="AN33" s="114" t="str">
        <f t="shared" si="27"/>
        <v/>
      </c>
      <c r="AO33" s="114" t="str">
        <f t="shared" si="27"/>
        <v/>
      </c>
      <c r="AP33" s="114" t="str">
        <f t="shared" si="27"/>
        <v/>
      </c>
      <c r="AQ33" s="114" t="str">
        <f t="shared" si="27"/>
        <v/>
      </c>
      <c r="AR33" s="114" t="str">
        <f t="shared" si="27"/>
        <v/>
      </c>
      <c r="AS33" s="114" t="str">
        <f t="shared" si="27"/>
        <v/>
      </c>
      <c r="AT33" s="114" t="str">
        <f t="shared" si="27"/>
        <v/>
      </c>
      <c r="AU33" s="114" t="str">
        <f t="shared" si="27"/>
        <v/>
      </c>
      <c r="AV33" s="114" t="str">
        <f t="shared" si="27"/>
        <v/>
      </c>
      <c r="AW33" s="114" t="str">
        <f t="shared" si="27"/>
        <v/>
      </c>
      <c r="AX33" s="114" t="str">
        <f t="shared" si="27"/>
        <v/>
      </c>
      <c r="AY33" s="114" t="str">
        <f t="shared" si="27"/>
        <v/>
      </c>
      <c r="AZ33" s="114" t="str">
        <f t="shared" si="27"/>
        <v/>
      </c>
      <c r="BA33" s="114" t="str">
        <f t="shared" si="27"/>
        <v/>
      </c>
      <c r="BB33" s="114" t="str">
        <f t="shared" si="27"/>
        <v/>
      </c>
      <c r="BC33" s="114" t="str">
        <f t="shared" si="27"/>
        <v/>
      </c>
      <c r="BD33" s="114" t="str">
        <f t="shared" si="27"/>
        <v/>
      </c>
      <c r="BE33" s="114" t="str">
        <f t="shared" si="27"/>
        <v/>
      </c>
      <c r="BF33" s="114" t="str">
        <f t="shared" si="27"/>
        <v/>
      </c>
    </row>
    <row r="34" spans="2:58" ht="15.75" customHeight="1">
      <c r="B34" s="162" t="str">
        <f>IF('3.サラリースケール'!$B33="","",'3.サラリースケール'!$B33)</f>
        <v/>
      </c>
      <c r="C34" s="162" t="str">
        <f>IF('3.サラリースケール'!$C33="","",'3.サラリースケール'!$C33)</f>
        <v/>
      </c>
      <c r="D34" s="165" t="str">
        <f>IF('3.サラリースケール'!$D33="","",'3.サラリースケール'!$D33)</f>
        <v/>
      </c>
      <c r="E34" s="162" t="str">
        <f>IF('3.サラリースケール'!$E33="","",'3.サラリースケール'!$E33)</f>
        <v/>
      </c>
      <c r="F34" s="163" t="str">
        <f>IF('3.サラリースケール'!$F33="","",'3.サラリースケール'!$F33)</f>
        <v/>
      </c>
      <c r="G34" s="163" t="str">
        <f>IF('3.サラリースケール'!$G33="","",'3.サラリースケール'!$G33)</f>
        <v/>
      </c>
      <c r="H34" s="164" t="str">
        <f>IF('3.サラリースケール'!$H33="","",'3.サラリースケール'!$H33)</f>
        <v/>
      </c>
      <c r="I34" s="163" t="str">
        <f>IF('3.サラリースケール'!$I33="","",'3.サラリースケール'!$I33)</f>
        <v/>
      </c>
      <c r="J34" s="164" t="str">
        <f>IF('3.サラリースケール'!$J33="","",'3.サラリースケール'!$J33)</f>
        <v/>
      </c>
      <c r="K34" s="164" t="str">
        <f>IF('3.サラリースケール'!$K33="","",'3.サラリースケール'!$K33)</f>
        <v/>
      </c>
      <c r="L34" s="164" t="str">
        <f>IF('3.サラリースケール'!$L33="","",'3.サラリースケール'!$L33)</f>
        <v/>
      </c>
      <c r="M34" s="164" t="str">
        <f>IF('3.サラリースケール'!$M33="","",'3.サラリースケール'!$M33)</f>
        <v/>
      </c>
      <c r="N34" s="164" t="str">
        <f>IF('3.サラリースケール'!$N33="","",'3.サラリースケール'!$N33)</f>
        <v/>
      </c>
      <c r="O34" s="164" t="str">
        <f>IF('3.サラリースケール'!$O33="","",'3.サラリースケール'!$O33)</f>
        <v/>
      </c>
      <c r="P34" s="162" t="str">
        <f t="shared" si="1"/>
        <v/>
      </c>
      <c r="Q34" s="129" t="str">
        <f t="shared" ref="Q34:BF34" si="28">IF(Q$6&lt;$E34,"",IF(Q$6=$E34,$H34,IF(AND(Q$6&gt;$E34,Q$6&lt;=$E34+$J34),P34+$I34,IF(AND(Q$6&gt;$E34,Q$6&lt;=$E34+$J34+$M34),P34+$N34,P34))))</f>
        <v/>
      </c>
      <c r="R34" s="114" t="str">
        <f t="shared" si="28"/>
        <v/>
      </c>
      <c r="S34" s="114" t="str">
        <f t="shared" si="28"/>
        <v/>
      </c>
      <c r="T34" s="114" t="str">
        <f t="shared" si="28"/>
        <v/>
      </c>
      <c r="U34" s="114" t="str">
        <f t="shared" si="28"/>
        <v/>
      </c>
      <c r="V34" s="114" t="str">
        <f t="shared" si="28"/>
        <v/>
      </c>
      <c r="W34" s="114" t="str">
        <f t="shared" si="28"/>
        <v/>
      </c>
      <c r="X34" s="114" t="str">
        <f t="shared" si="28"/>
        <v/>
      </c>
      <c r="Y34" s="114" t="str">
        <f t="shared" si="28"/>
        <v/>
      </c>
      <c r="Z34" s="114" t="str">
        <f t="shared" si="28"/>
        <v/>
      </c>
      <c r="AA34" s="114" t="str">
        <f t="shared" si="28"/>
        <v/>
      </c>
      <c r="AB34" s="114" t="str">
        <f t="shared" si="28"/>
        <v/>
      </c>
      <c r="AC34" s="114" t="str">
        <f t="shared" si="28"/>
        <v/>
      </c>
      <c r="AD34" s="114" t="str">
        <f t="shared" si="28"/>
        <v/>
      </c>
      <c r="AE34" s="114" t="str">
        <f t="shared" si="28"/>
        <v/>
      </c>
      <c r="AF34" s="114" t="str">
        <f t="shared" si="28"/>
        <v/>
      </c>
      <c r="AG34" s="114" t="str">
        <f t="shared" si="28"/>
        <v/>
      </c>
      <c r="AH34" s="114" t="str">
        <f t="shared" si="28"/>
        <v/>
      </c>
      <c r="AI34" s="114" t="str">
        <f t="shared" si="28"/>
        <v/>
      </c>
      <c r="AJ34" s="114" t="str">
        <f t="shared" si="28"/>
        <v/>
      </c>
      <c r="AK34" s="114" t="str">
        <f t="shared" si="28"/>
        <v/>
      </c>
      <c r="AL34" s="114" t="str">
        <f t="shared" si="28"/>
        <v/>
      </c>
      <c r="AM34" s="114" t="str">
        <f t="shared" si="28"/>
        <v/>
      </c>
      <c r="AN34" s="114" t="str">
        <f t="shared" si="28"/>
        <v/>
      </c>
      <c r="AO34" s="114" t="str">
        <f t="shared" si="28"/>
        <v/>
      </c>
      <c r="AP34" s="114" t="str">
        <f t="shared" si="28"/>
        <v/>
      </c>
      <c r="AQ34" s="114" t="str">
        <f t="shared" si="28"/>
        <v/>
      </c>
      <c r="AR34" s="114" t="str">
        <f t="shared" si="28"/>
        <v/>
      </c>
      <c r="AS34" s="114" t="str">
        <f t="shared" si="28"/>
        <v/>
      </c>
      <c r="AT34" s="114" t="str">
        <f t="shared" si="28"/>
        <v/>
      </c>
      <c r="AU34" s="114" t="str">
        <f t="shared" si="28"/>
        <v/>
      </c>
      <c r="AV34" s="114" t="str">
        <f t="shared" si="28"/>
        <v/>
      </c>
      <c r="AW34" s="114" t="str">
        <f t="shared" si="28"/>
        <v/>
      </c>
      <c r="AX34" s="114" t="str">
        <f t="shared" si="28"/>
        <v/>
      </c>
      <c r="AY34" s="114" t="str">
        <f t="shared" si="28"/>
        <v/>
      </c>
      <c r="AZ34" s="114" t="str">
        <f t="shared" si="28"/>
        <v/>
      </c>
      <c r="BA34" s="114" t="str">
        <f t="shared" si="28"/>
        <v/>
      </c>
      <c r="BB34" s="114" t="str">
        <f t="shared" si="28"/>
        <v/>
      </c>
      <c r="BC34" s="114" t="str">
        <f t="shared" si="28"/>
        <v/>
      </c>
      <c r="BD34" s="114" t="str">
        <f t="shared" si="28"/>
        <v/>
      </c>
      <c r="BE34" s="114" t="str">
        <f t="shared" si="28"/>
        <v/>
      </c>
      <c r="BF34" s="114" t="str">
        <f t="shared" si="28"/>
        <v/>
      </c>
    </row>
    <row r="35" spans="2:58" ht="18" customHeight="1">
      <c r="B35" s="162" t="str">
        <f>IF('3.サラリースケール'!$B34="","",'3.サラリースケール'!$B34)</f>
        <v>X</v>
      </c>
      <c r="C35" s="162" t="str">
        <f>IF('3.サラリースケール'!$C34="","",'3.サラリースケール'!$C34)</f>
        <v/>
      </c>
      <c r="D35" s="165" t="str">
        <f>IF('3.サラリースケール'!$D34="","",'3.サラリースケール'!$D34)</f>
        <v/>
      </c>
      <c r="E35" s="162" t="str">
        <f>IF('3.サラリースケール'!$E34="","",'3.サラリースケール'!$E34)</f>
        <v/>
      </c>
      <c r="F35" s="164" t="str">
        <f>IF('3.サラリースケール'!$F34="","",'3.サラリースケール'!$F34)</f>
        <v/>
      </c>
      <c r="G35" s="163" t="str">
        <f>IF('3.サラリースケール'!$G34="","",'3.サラリースケール'!$G34)</f>
        <v/>
      </c>
      <c r="H35" s="164" t="str">
        <f>IF('3.サラリースケール'!$H34="","",'3.サラリースケール'!$H34)</f>
        <v/>
      </c>
      <c r="I35" s="163" t="str">
        <f>IF('3.サラリースケール'!$I34="","",'3.サラリースケール'!$I34)</f>
        <v/>
      </c>
      <c r="J35" s="164" t="str">
        <f>IF('3.サラリースケール'!$J34="","",'3.サラリースケール'!$J34)</f>
        <v/>
      </c>
      <c r="K35" s="164" t="str">
        <f>IF('3.サラリースケール'!$K34="","",'3.サラリースケール'!$K34)</f>
        <v/>
      </c>
      <c r="L35" s="164" t="str">
        <f>IF('3.サラリースケール'!$L34="","",'3.サラリースケール'!$L34)</f>
        <v/>
      </c>
      <c r="M35" s="164" t="str">
        <f>IF('3.サラリースケール'!$M34="","",'3.サラリースケール'!$M34)</f>
        <v/>
      </c>
      <c r="N35" s="164" t="str">
        <f>IF('3.サラリースケール'!$N34="","",'3.サラリースケール'!$N34)</f>
        <v/>
      </c>
      <c r="O35" s="164" t="str">
        <f>IF('3.サラリースケール'!$O34="","",'3.サラリースケール'!$O34)</f>
        <v/>
      </c>
      <c r="P35" s="162" t="str">
        <f t="shared" si="1"/>
        <v/>
      </c>
      <c r="Q35" s="129" t="str">
        <f t="shared" ref="Q35:BF35" si="29">IF(Q$6&lt;$E35,"",IF(Q$6=$E35,$H35,IF(AND(Q$6&gt;$E35,Q$6&lt;=$E35+$J35),P35+$I35,IF(AND(Q$6&gt;$E35,Q$6&lt;=$E35+$J35+$M35),P35+$N35,P35))))</f>
        <v/>
      </c>
      <c r="R35" s="114" t="str">
        <f t="shared" si="29"/>
        <v/>
      </c>
      <c r="S35" s="114" t="str">
        <f t="shared" si="29"/>
        <v/>
      </c>
      <c r="T35" s="114" t="str">
        <f t="shared" si="29"/>
        <v/>
      </c>
      <c r="U35" s="114" t="str">
        <f t="shared" si="29"/>
        <v/>
      </c>
      <c r="V35" s="114" t="str">
        <f t="shared" si="29"/>
        <v/>
      </c>
      <c r="W35" s="114" t="str">
        <f t="shared" si="29"/>
        <v/>
      </c>
      <c r="X35" s="114" t="str">
        <f t="shared" si="29"/>
        <v/>
      </c>
      <c r="Y35" s="114" t="str">
        <f t="shared" si="29"/>
        <v/>
      </c>
      <c r="Z35" s="114" t="str">
        <f t="shared" si="29"/>
        <v/>
      </c>
      <c r="AA35" s="114" t="str">
        <f t="shared" si="29"/>
        <v/>
      </c>
      <c r="AB35" s="114" t="str">
        <f t="shared" si="29"/>
        <v/>
      </c>
      <c r="AC35" s="114" t="str">
        <f t="shared" si="29"/>
        <v/>
      </c>
      <c r="AD35" s="114" t="str">
        <f t="shared" si="29"/>
        <v/>
      </c>
      <c r="AE35" s="114" t="str">
        <f t="shared" si="29"/>
        <v/>
      </c>
      <c r="AF35" s="114" t="str">
        <f t="shared" si="29"/>
        <v/>
      </c>
      <c r="AG35" s="114" t="str">
        <f t="shared" si="29"/>
        <v/>
      </c>
      <c r="AH35" s="114" t="str">
        <f t="shared" si="29"/>
        <v/>
      </c>
      <c r="AI35" s="114" t="str">
        <f t="shared" si="29"/>
        <v/>
      </c>
      <c r="AJ35" s="114" t="str">
        <f t="shared" si="29"/>
        <v/>
      </c>
      <c r="AK35" s="114" t="str">
        <f t="shared" si="29"/>
        <v/>
      </c>
      <c r="AL35" s="114" t="str">
        <f t="shared" si="29"/>
        <v/>
      </c>
      <c r="AM35" s="114" t="str">
        <f t="shared" si="29"/>
        <v/>
      </c>
      <c r="AN35" s="114" t="str">
        <f t="shared" si="29"/>
        <v/>
      </c>
      <c r="AO35" s="114" t="str">
        <f t="shared" si="29"/>
        <v/>
      </c>
      <c r="AP35" s="114" t="str">
        <f t="shared" si="29"/>
        <v/>
      </c>
      <c r="AQ35" s="114" t="str">
        <f t="shared" si="29"/>
        <v/>
      </c>
      <c r="AR35" s="114" t="str">
        <f t="shared" si="29"/>
        <v/>
      </c>
      <c r="AS35" s="114" t="str">
        <f t="shared" si="29"/>
        <v/>
      </c>
      <c r="AT35" s="114" t="str">
        <f t="shared" si="29"/>
        <v/>
      </c>
      <c r="AU35" s="114" t="str">
        <f t="shared" si="29"/>
        <v/>
      </c>
      <c r="AV35" s="114" t="str">
        <f t="shared" si="29"/>
        <v/>
      </c>
      <c r="AW35" s="114" t="str">
        <f t="shared" si="29"/>
        <v/>
      </c>
      <c r="AX35" s="114" t="str">
        <f t="shared" si="29"/>
        <v/>
      </c>
      <c r="AY35" s="114" t="str">
        <f t="shared" si="29"/>
        <v/>
      </c>
      <c r="AZ35" s="114" t="str">
        <f t="shared" si="29"/>
        <v/>
      </c>
      <c r="BA35" s="114" t="str">
        <f t="shared" si="29"/>
        <v/>
      </c>
      <c r="BB35" s="114" t="str">
        <f t="shared" si="29"/>
        <v/>
      </c>
      <c r="BC35" s="114" t="str">
        <f t="shared" si="29"/>
        <v/>
      </c>
      <c r="BD35" s="114" t="str">
        <f t="shared" si="29"/>
        <v/>
      </c>
      <c r="BE35" s="114" t="str">
        <f t="shared" si="29"/>
        <v/>
      </c>
      <c r="BF35" s="114" t="str">
        <f t="shared" si="29"/>
        <v/>
      </c>
    </row>
    <row r="36" spans="2:58" ht="18" customHeight="1">
      <c r="B36" s="162" t="str">
        <f>IF('3.サラリースケール'!$B35="","",'3.サラリースケール'!$B35)</f>
        <v/>
      </c>
      <c r="C36" s="162" t="str">
        <f>IF('3.サラリースケール'!$C35="","",'3.サラリースケール'!$C35)</f>
        <v/>
      </c>
      <c r="D36" s="165" t="str">
        <f>IF('3.サラリースケール'!$D35="","",'3.サラリースケール'!$D35)</f>
        <v/>
      </c>
      <c r="E36" s="162" t="str">
        <f>IF('3.サラリースケール'!$E35="","",'3.サラリースケール'!$E35)</f>
        <v/>
      </c>
      <c r="F36" s="164" t="str">
        <f>IF('3.サラリースケール'!$F35="","",'3.サラリースケール'!$F35)</f>
        <v/>
      </c>
      <c r="G36" s="163" t="str">
        <f>IF('3.サラリースケール'!$G35="","",'3.サラリースケール'!$G35)</f>
        <v/>
      </c>
      <c r="H36" s="164" t="str">
        <f>IF('3.サラリースケール'!$H35="","",'3.サラリースケール'!$H35)</f>
        <v/>
      </c>
      <c r="I36" s="163" t="str">
        <f>IF('3.サラリースケール'!$I35="","",'3.サラリースケール'!$I35)</f>
        <v/>
      </c>
      <c r="J36" s="164" t="str">
        <f>IF('3.サラリースケール'!$J35="","",'3.サラリースケール'!$J35)</f>
        <v/>
      </c>
      <c r="K36" s="164" t="str">
        <f>IF('3.サラリースケール'!$K35="","",'3.サラリースケール'!$K35)</f>
        <v/>
      </c>
      <c r="L36" s="164" t="str">
        <f>IF('3.サラリースケール'!$L35="","",'3.サラリースケール'!$L35)</f>
        <v/>
      </c>
      <c r="M36" s="164" t="str">
        <f>IF('3.サラリースケール'!$M35="","",'3.サラリースケール'!$M35)</f>
        <v/>
      </c>
      <c r="N36" s="164" t="str">
        <f>IF('3.サラリースケール'!$N35="","",'3.サラリースケール'!$N35)</f>
        <v/>
      </c>
      <c r="O36" s="164" t="str">
        <f>IF('3.サラリースケール'!$O35="","",'3.サラリースケール'!$O35)</f>
        <v/>
      </c>
      <c r="P36" s="162" t="str">
        <f t="shared" si="1"/>
        <v/>
      </c>
      <c r="Q36" s="129" t="str">
        <f t="shared" ref="Q36:BF36" si="30">IF(Q$6&lt;$E36,"",IF(Q$6=$E36,$H36,IF(AND(Q$6&gt;$E36,Q$6&lt;=$E36+$J36),P36+$I36,IF(AND(Q$6&gt;$E36,Q$6&lt;=$E36+$J36+$M36),P36+$N36,P36))))</f>
        <v/>
      </c>
      <c r="R36" s="114" t="str">
        <f t="shared" si="30"/>
        <v/>
      </c>
      <c r="S36" s="114" t="str">
        <f t="shared" si="30"/>
        <v/>
      </c>
      <c r="T36" s="114" t="str">
        <f t="shared" si="30"/>
        <v/>
      </c>
      <c r="U36" s="114" t="str">
        <f t="shared" si="30"/>
        <v/>
      </c>
      <c r="V36" s="114" t="str">
        <f t="shared" si="30"/>
        <v/>
      </c>
      <c r="W36" s="114" t="str">
        <f t="shared" si="30"/>
        <v/>
      </c>
      <c r="X36" s="114" t="str">
        <f t="shared" si="30"/>
        <v/>
      </c>
      <c r="Y36" s="114" t="str">
        <f t="shared" si="30"/>
        <v/>
      </c>
      <c r="Z36" s="114" t="str">
        <f t="shared" si="30"/>
        <v/>
      </c>
      <c r="AA36" s="114" t="str">
        <f t="shared" si="30"/>
        <v/>
      </c>
      <c r="AB36" s="114" t="str">
        <f t="shared" si="30"/>
        <v/>
      </c>
      <c r="AC36" s="114" t="str">
        <f t="shared" si="30"/>
        <v/>
      </c>
      <c r="AD36" s="114" t="str">
        <f t="shared" si="30"/>
        <v/>
      </c>
      <c r="AE36" s="114" t="str">
        <f t="shared" si="30"/>
        <v/>
      </c>
      <c r="AF36" s="114" t="str">
        <f t="shared" si="30"/>
        <v/>
      </c>
      <c r="AG36" s="114" t="str">
        <f t="shared" si="30"/>
        <v/>
      </c>
      <c r="AH36" s="114" t="str">
        <f t="shared" si="30"/>
        <v/>
      </c>
      <c r="AI36" s="114" t="str">
        <f t="shared" si="30"/>
        <v/>
      </c>
      <c r="AJ36" s="114" t="str">
        <f t="shared" si="30"/>
        <v/>
      </c>
      <c r="AK36" s="114" t="str">
        <f t="shared" si="30"/>
        <v/>
      </c>
      <c r="AL36" s="114" t="str">
        <f t="shared" si="30"/>
        <v/>
      </c>
      <c r="AM36" s="114" t="str">
        <f t="shared" si="30"/>
        <v/>
      </c>
      <c r="AN36" s="114" t="str">
        <f t="shared" si="30"/>
        <v/>
      </c>
      <c r="AO36" s="114" t="str">
        <f t="shared" si="30"/>
        <v/>
      </c>
      <c r="AP36" s="114" t="str">
        <f t="shared" si="30"/>
        <v/>
      </c>
      <c r="AQ36" s="114" t="str">
        <f t="shared" si="30"/>
        <v/>
      </c>
      <c r="AR36" s="114" t="str">
        <f t="shared" si="30"/>
        <v/>
      </c>
      <c r="AS36" s="114" t="str">
        <f t="shared" si="30"/>
        <v/>
      </c>
      <c r="AT36" s="114" t="str">
        <f t="shared" si="30"/>
        <v/>
      </c>
      <c r="AU36" s="114" t="str">
        <f t="shared" si="30"/>
        <v/>
      </c>
      <c r="AV36" s="114" t="str">
        <f t="shared" si="30"/>
        <v/>
      </c>
      <c r="AW36" s="114" t="str">
        <f t="shared" si="30"/>
        <v/>
      </c>
      <c r="AX36" s="114" t="str">
        <f t="shared" si="30"/>
        <v/>
      </c>
      <c r="AY36" s="114" t="str">
        <f t="shared" si="30"/>
        <v/>
      </c>
      <c r="AZ36" s="114" t="str">
        <f t="shared" si="30"/>
        <v/>
      </c>
      <c r="BA36" s="114" t="str">
        <f t="shared" si="30"/>
        <v/>
      </c>
      <c r="BB36" s="114" t="str">
        <f t="shared" si="30"/>
        <v/>
      </c>
      <c r="BC36" s="114" t="str">
        <f t="shared" si="30"/>
        <v/>
      </c>
      <c r="BD36" s="114" t="str">
        <f t="shared" si="30"/>
        <v/>
      </c>
      <c r="BE36" s="114" t="str">
        <f t="shared" si="30"/>
        <v/>
      </c>
      <c r="BF36" s="114" t="str">
        <f t="shared" si="30"/>
        <v/>
      </c>
    </row>
    <row r="37" spans="2:58" ht="18" customHeight="1">
      <c r="B37" s="162" t="str">
        <f>IF('3.サラリースケール'!$B36="","",'3.サラリースケール'!$B36)</f>
        <v/>
      </c>
      <c r="C37" s="162" t="str">
        <f>IF('3.サラリースケール'!$C36="","",'3.サラリースケール'!$C36)</f>
        <v/>
      </c>
      <c r="D37" s="165" t="str">
        <f>IF('3.サラリースケール'!$D36="","",'3.サラリースケール'!$D36)</f>
        <v/>
      </c>
      <c r="E37" s="162" t="str">
        <f>IF('3.サラリースケール'!$E36="","",'3.サラリースケール'!$E36)</f>
        <v/>
      </c>
      <c r="F37" s="164" t="str">
        <f>IF('3.サラリースケール'!$F36="","",'3.サラリースケール'!$F36)</f>
        <v/>
      </c>
      <c r="G37" s="163" t="str">
        <f>IF('3.サラリースケール'!$G36="","",'3.サラリースケール'!$G36)</f>
        <v/>
      </c>
      <c r="H37" s="164" t="str">
        <f>IF('3.サラリースケール'!$H36="","",'3.サラリースケール'!$H36)</f>
        <v/>
      </c>
      <c r="I37" s="163" t="str">
        <f>IF('3.サラリースケール'!$I36="","",'3.サラリースケール'!$I36)</f>
        <v/>
      </c>
      <c r="J37" s="164" t="str">
        <f>IF('3.サラリースケール'!$J36="","",'3.サラリースケール'!$J36)</f>
        <v/>
      </c>
      <c r="K37" s="164" t="str">
        <f>IF('3.サラリースケール'!$K36="","",'3.サラリースケール'!$K36)</f>
        <v/>
      </c>
      <c r="L37" s="164" t="str">
        <f>IF('3.サラリースケール'!$L36="","",'3.サラリースケール'!$L36)</f>
        <v/>
      </c>
      <c r="M37" s="164" t="str">
        <f>IF('3.サラリースケール'!$M36="","",'3.サラリースケール'!$M36)</f>
        <v/>
      </c>
      <c r="N37" s="164" t="str">
        <f>IF('3.サラリースケール'!$N36="","",'3.サラリースケール'!$N36)</f>
        <v/>
      </c>
      <c r="O37" s="164" t="str">
        <f>IF('3.サラリースケール'!$O36="","",'3.サラリースケール'!$O36)</f>
        <v/>
      </c>
      <c r="P37" s="162" t="str">
        <f t="shared" si="1"/>
        <v/>
      </c>
      <c r="Q37" s="129" t="str">
        <f t="shared" ref="Q37:BF37" si="31">IF(Q$6&lt;$E37,"",IF(Q$6=$E37,$H37,IF(AND(Q$6&gt;$E37,Q$6&lt;=$E37+$J37),P37+$I37,IF(AND(Q$6&gt;$E37,Q$6&lt;=$E37+$J37+$M37),P37+$N37,P37))))</f>
        <v/>
      </c>
      <c r="R37" s="114" t="str">
        <f t="shared" si="31"/>
        <v/>
      </c>
      <c r="S37" s="114" t="str">
        <f t="shared" si="31"/>
        <v/>
      </c>
      <c r="T37" s="114" t="str">
        <f t="shared" si="31"/>
        <v/>
      </c>
      <c r="U37" s="114" t="str">
        <f t="shared" si="31"/>
        <v/>
      </c>
      <c r="V37" s="114" t="str">
        <f t="shared" si="31"/>
        <v/>
      </c>
      <c r="W37" s="114" t="str">
        <f t="shared" si="31"/>
        <v/>
      </c>
      <c r="X37" s="114" t="str">
        <f t="shared" si="31"/>
        <v/>
      </c>
      <c r="Y37" s="114" t="str">
        <f t="shared" si="31"/>
        <v/>
      </c>
      <c r="Z37" s="114" t="str">
        <f t="shared" si="31"/>
        <v/>
      </c>
      <c r="AA37" s="114" t="str">
        <f t="shared" si="31"/>
        <v/>
      </c>
      <c r="AB37" s="114" t="str">
        <f t="shared" si="31"/>
        <v/>
      </c>
      <c r="AC37" s="114" t="str">
        <f t="shared" si="31"/>
        <v/>
      </c>
      <c r="AD37" s="114" t="str">
        <f t="shared" si="31"/>
        <v/>
      </c>
      <c r="AE37" s="114" t="str">
        <f t="shared" si="31"/>
        <v/>
      </c>
      <c r="AF37" s="114" t="str">
        <f t="shared" si="31"/>
        <v/>
      </c>
      <c r="AG37" s="114" t="str">
        <f t="shared" si="31"/>
        <v/>
      </c>
      <c r="AH37" s="114" t="str">
        <f t="shared" si="31"/>
        <v/>
      </c>
      <c r="AI37" s="114" t="str">
        <f t="shared" si="31"/>
        <v/>
      </c>
      <c r="AJ37" s="114" t="str">
        <f t="shared" si="31"/>
        <v/>
      </c>
      <c r="AK37" s="114" t="str">
        <f t="shared" si="31"/>
        <v/>
      </c>
      <c r="AL37" s="114" t="str">
        <f t="shared" si="31"/>
        <v/>
      </c>
      <c r="AM37" s="114" t="str">
        <f t="shared" si="31"/>
        <v/>
      </c>
      <c r="AN37" s="114" t="str">
        <f t="shared" si="31"/>
        <v/>
      </c>
      <c r="AO37" s="114" t="str">
        <f t="shared" si="31"/>
        <v/>
      </c>
      <c r="AP37" s="114" t="str">
        <f t="shared" si="31"/>
        <v/>
      </c>
      <c r="AQ37" s="114" t="str">
        <f t="shared" si="31"/>
        <v/>
      </c>
      <c r="AR37" s="114" t="str">
        <f t="shared" si="31"/>
        <v/>
      </c>
      <c r="AS37" s="114" t="str">
        <f t="shared" si="31"/>
        <v/>
      </c>
      <c r="AT37" s="114" t="str">
        <f t="shared" si="31"/>
        <v/>
      </c>
      <c r="AU37" s="114" t="str">
        <f t="shared" si="31"/>
        <v/>
      </c>
      <c r="AV37" s="114" t="str">
        <f t="shared" si="31"/>
        <v/>
      </c>
      <c r="AW37" s="114" t="str">
        <f t="shared" si="31"/>
        <v/>
      </c>
      <c r="AX37" s="114" t="str">
        <f t="shared" si="31"/>
        <v/>
      </c>
      <c r="AY37" s="114" t="str">
        <f t="shared" si="31"/>
        <v/>
      </c>
      <c r="AZ37" s="114" t="str">
        <f t="shared" si="31"/>
        <v/>
      </c>
      <c r="BA37" s="114" t="str">
        <f t="shared" si="31"/>
        <v/>
      </c>
      <c r="BB37" s="114" t="str">
        <f t="shared" si="31"/>
        <v/>
      </c>
      <c r="BC37" s="114" t="str">
        <f t="shared" si="31"/>
        <v/>
      </c>
      <c r="BD37" s="114" t="str">
        <f t="shared" si="31"/>
        <v/>
      </c>
      <c r="BE37" s="114" t="str">
        <f t="shared" si="31"/>
        <v/>
      </c>
      <c r="BF37" s="114" t="str">
        <f t="shared" si="31"/>
        <v/>
      </c>
    </row>
    <row r="38" spans="2:58" ht="18" customHeight="1">
      <c r="B38" s="162" t="str">
        <f>IF('3.サラリースケール'!$B37="","",'3.サラリースケール'!$B37)</f>
        <v/>
      </c>
      <c r="C38" s="162" t="str">
        <f>IF('3.サラリースケール'!$C37="","",'3.サラリースケール'!$C37)</f>
        <v/>
      </c>
      <c r="D38" s="165" t="str">
        <f>IF('3.サラリースケール'!$D37="","",'3.サラリースケール'!$D37)</f>
        <v/>
      </c>
      <c r="E38" s="162" t="str">
        <f>IF('3.サラリースケール'!$E37="","",'3.サラリースケール'!$E37)</f>
        <v/>
      </c>
      <c r="F38" s="163" t="str">
        <f>IF('3.サラリースケール'!$F37="","",'3.サラリースケール'!$F37)</f>
        <v/>
      </c>
      <c r="G38" s="163" t="str">
        <f>IF('3.サラリースケール'!$G37="","",'3.サラリースケール'!$G37)</f>
        <v/>
      </c>
      <c r="H38" s="164" t="str">
        <f>IF('3.サラリースケール'!$H37="","",'3.サラリースケール'!$H37)</f>
        <v/>
      </c>
      <c r="I38" s="163" t="str">
        <f>IF('3.サラリースケール'!$I37="","",'3.サラリースケール'!$I37)</f>
        <v/>
      </c>
      <c r="J38" s="164" t="str">
        <f>IF('3.サラリースケール'!$J37="","",'3.サラリースケール'!$J37)</f>
        <v/>
      </c>
      <c r="K38" s="164" t="str">
        <f>IF('3.サラリースケール'!$K37="","",'3.サラリースケール'!$K37)</f>
        <v/>
      </c>
      <c r="L38" s="164" t="str">
        <f>IF('3.サラリースケール'!$L37="","",'3.サラリースケール'!$L37)</f>
        <v/>
      </c>
      <c r="M38" s="164" t="str">
        <f>IF('3.サラリースケール'!$M37="","",'3.サラリースケール'!$M37)</f>
        <v/>
      </c>
      <c r="N38" s="164" t="str">
        <f>IF('3.サラリースケール'!$N37="","",'3.サラリースケール'!$N37)</f>
        <v/>
      </c>
      <c r="O38" s="164" t="str">
        <f>IF('3.サラリースケール'!$O37="","",'3.サラリースケール'!$O37)</f>
        <v/>
      </c>
      <c r="P38" s="162" t="str">
        <f t="shared" si="1"/>
        <v/>
      </c>
      <c r="Q38" s="129" t="str">
        <f t="shared" ref="Q38:BF38" si="32">IF(Q$6&lt;$E38,"",IF(Q$6=$E38,$H38,IF(AND(Q$6&gt;$E38,Q$6&lt;=$E38+$J38),P38+$I38,IF(AND(Q$6&gt;$E38,Q$6&lt;=$E38+$J38+$M38),P38+$N38,P38))))</f>
        <v/>
      </c>
      <c r="R38" s="114" t="str">
        <f t="shared" si="32"/>
        <v/>
      </c>
      <c r="S38" s="114" t="str">
        <f t="shared" si="32"/>
        <v/>
      </c>
      <c r="T38" s="114" t="str">
        <f t="shared" si="32"/>
        <v/>
      </c>
      <c r="U38" s="114" t="str">
        <f t="shared" si="32"/>
        <v/>
      </c>
      <c r="V38" s="114" t="str">
        <f t="shared" si="32"/>
        <v/>
      </c>
      <c r="W38" s="114" t="str">
        <f t="shared" si="32"/>
        <v/>
      </c>
      <c r="X38" s="114" t="str">
        <f t="shared" si="32"/>
        <v/>
      </c>
      <c r="Y38" s="114" t="str">
        <f t="shared" si="32"/>
        <v/>
      </c>
      <c r="Z38" s="114" t="str">
        <f t="shared" si="32"/>
        <v/>
      </c>
      <c r="AA38" s="114" t="str">
        <f t="shared" si="32"/>
        <v/>
      </c>
      <c r="AB38" s="114" t="str">
        <f t="shared" si="32"/>
        <v/>
      </c>
      <c r="AC38" s="114" t="str">
        <f t="shared" si="32"/>
        <v/>
      </c>
      <c r="AD38" s="114" t="str">
        <f t="shared" si="32"/>
        <v/>
      </c>
      <c r="AE38" s="114" t="str">
        <f t="shared" si="32"/>
        <v/>
      </c>
      <c r="AF38" s="114" t="str">
        <f t="shared" si="32"/>
        <v/>
      </c>
      <c r="AG38" s="114" t="str">
        <f t="shared" si="32"/>
        <v/>
      </c>
      <c r="AH38" s="114" t="str">
        <f t="shared" si="32"/>
        <v/>
      </c>
      <c r="AI38" s="114" t="str">
        <f t="shared" si="32"/>
        <v/>
      </c>
      <c r="AJ38" s="114" t="str">
        <f t="shared" si="32"/>
        <v/>
      </c>
      <c r="AK38" s="114" t="str">
        <f t="shared" si="32"/>
        <v/>
      </c>
      <c r="AL38" s="114" t="str">
        <f t="shared" si="32"/>
        <v/>
      </c>
      <c r="AM38" s="114" t="str">
        <f t="shared" si="32"/>
        <v/>
      </c>
      <c r="AN38" s="114" t="str">
        <f t="shared" si="32"/>
        <v/>
      </c>
      <c r="AO38" s="114" t="str">
        <f t="shared" si="32"/>
        <v/>
      </c>
      <c r="AP38" s="114" t="str">
        <f t="shared" si="32"/>
        <v/>
      </c>
      <c r="AQ38" s="114" t="str">
        <f t="shared" si="32"/>
        <v/>
      </c>
      <c r="AR38" s="114" t="str">
        <f t="shared" si="32"/>
        <v/>
      </c>
      <c r="AS38" s="114" t="str">
        <f t="shared" si="32"/>
        <v/>
      </c>
      <c r="AT38" s="114" t="str">
        <f t="shared" si="32"/>
        <v/>
      </c>
      <c r="AU38" s="114" t="str">
        <f t="shared" si="32"/>
        <v/>
      </c>
      <c r="AV38" s="114" t="str">
        <f t="shared" si="32"/>
        <v/>
      </c>
      <c r="AW38" s="114" t="str">
        <f t="shared" si="32"/>
        <v/>
      </c>
      <c r="AX38" s="114" t="str">
        <f t="shared" si="32"/>
        <v/>
      </c>
      <c r="AY38" s="114" t="str">
        <f t="shared" si="32"/>
        <v/>
      </c>
      <c r="AZ38" s="114" t="str">
        <f t="shared" si="32"/>
        <v/>
      </c>
      <c r="BA38" s="114" t="str">
        <f t="shared" si="32"/>
        <v/>
      </c>
      <c r="BB38" s="114" t="str">
        <f t="shared" si="32"/>
        <v/>
      </c>
      <c r="BC38" s="114" t="str">
        <f t="shared" si="32"/>
        <v/>
      </c>
      <c r="BD38" s="114" t="str">
        <f t="shared" si="32"/>
        <v/>
      </c>
      <c r="BE38" s="114" t="str">
        <f t="shared" si="32"/>
        <v/>
      </c>
      <c r="BF38" s="114" t="str">
        <f t="shared" si="32"/>
        <v/>
      </c>
    </row>
    <row r="39" spans="2:58" ht="18" customHeight="1">
      <c r="B39" s="162" t="str">
        <f>IF('3.サラリースケール'!$B38="","",'3.サラリースケール'!$B38)</f>
        <v/>
      </c>
      <c r="C39" s="162" t="str">
        <f>IF('3.サラリースケール'!$C38="","",'3.サラリースケール'!$C38)</f>
        <v/>
      </c>
      <c r="D39" s="165" t="str">
        <f>IF('3.サラリースケール'!$D38="","",'3.サラリースケール'!$D38)</f>
        <v/>
      </c>
      <c r="E39" s="162" t="str">
        <f>IF('3.サラリースケール'!$E38="","",'3.サラリースケール'!$E38)</f>
        <v/>
      </c>
      <c r="F39" s="164" t="str">
        <f>IF('3.サラリースケール'!$F38="","",'3.サラリースケール'!$F38)</f>
        <v/>
      </c>
      <c r="G39" s="163" t="str">
        <f>IF('3.サラリースケール'!$G38="","",'3.サラリースケール'!$G38)</f>
        <v/>
      </c>
      <c r="H39" s="243" t="str">
        <f>IF('3.サラリースケール'!$H38="","",'3.サラリースケール'!$H38)</f>
        <v/>
      </c>
      <c r="I39" s="163" t="str">
        <f>IF('3.サラリースケール'!$I38="","",'3.サラリースケール'!$I38)</f>
        <v/>
      </c>
      <c r="J39" s="164" t="str">
        <f>IF('3.サラリースケール'!$J38="","",'3.サラリースケール'!$J38)</f>
        <v/>
      </c>
      <c r="K39" s="164" t="str">
        <f>IF('3.サラリースケール'!$K38="","",'3.サラリースケール'!$K38)</f>
        <v/>
      </c>
      <c r="L39" s="164" t="str">
        <f>IF('3.サラリースケール'!$L38="","",'3.サラリースケール'!$L38)</f>
        <v/>
      </c>
      <c r="M39" s="164" t="str">
        <f>IF('3.サラリースケール'!$M38="","",'3.サラリースケール'!$M38)</f>
        <v/>
      </c>
      <c r="N39" s="164" t="str">
        <f>IF('3.サラリースケール'!$N38="","",'3.サラリースケール'!$N38)</f>
        <v/>
      </c>
      <c r="O39" s="164" t="str">
        <f>IF('3.サラリースケール'!$O38="","",'3.サラリースケール'!$O38)</f>
        <v/>
      </c>
      <c r="P39" s="162" t="str">
        <f t="shared" si="1"/>
        <v/>
      </c>
      <c r="Q39" s="129" t="str">
        <f t="shared" ref="Q39:BF39" si="33">IF(Q$6&lt;$E39,"",IF(Q$6=$E39,$H39,IF(AND(Q$6&gt;$E39,Q$6&lt;=$E39+$J39),P39+$I39,IF(AND(Q$6&gt;$E39,Q$6&lt;=$E39+$J39+$M39),P39+$N39,P39))))</f>
        <v/>
      </c>
      <c r="R39" s="114" t="str">
        <f t="shared" si="33"/>
        <v/>
      </c>
      <c r="S39" s="114" t="str">
        <f t="shared" si="33"/>
        <v/>
      </c>
      <c r="T39" s="114" t="str">
        <f t="shared" si="33"/>
        <v/>
      </c>
      <c r="U39" s="114" t="str">
        <f t="shared" si="33"/>
        <v/>
      </c>
      <c r="V39" s="114" t="str">
        <f t="shared" si="33"/>
        <v/>
      </c>
      <c r="W39" s="114" t="str">
        <f t="shared" si="33"/>
        <v/>
      </c>
      <c r="X39" s="114" t="str">
        <f t="shared" si="33"/>
        <v/>
      </c>
      <c r="Y39" s="114" t="str">
        <f t="shared" si="33"/>
        <v/>
      </c>
      <c r="Z39" s="114" t="str">
        <f t="shared" si="33"/>
        <v/>
      </c>
      <c r="AA39" s="114" t="str">
        <f t="shared" si="33"/>
        <v/>
      </c>
      <c r="AB39" s="114" t="str">
        <f t="shared" si="33"/>
        <v/>
      </c>
      <c r="AC39" s="114" t="str">
        <f t="shared" si="33"/>
        <v/>
      </c>
      <c r="AD39" s="114" t="str">
        <f t="shared" si="33"/>
        <v/>
      </c>
      <c r="AE39" s="114" t="str">
        <f t="shared" si="33"/>
        <v/>
      </c>
      <c r="AF39" s="114" t="str">
        <f t="shared" si="33"/>
        <v/>
      </c>
      <c r="AG39" s="114" t="str">
        <f t="shared" si="33"/>
        <v/>
      </c>
      <c r="AH39" s="114" t="str">
        <f t="shared" si="33"/>
        <v/>
      </c>
      <c r="AI39" s="114" t="str">
        <f t="shared" si="33"/>
        <v/>
      </c>
      <c r="AJ39" s="114" t="str">
        <f t="shared" si="33"/>
        <v/>
      </c>
      <c r="AK39" s="114" t="str">
        <f t="shared" si="33"/>
        <v/>
      </c>
      <c r="AL39" s="114" t="str">
        <f t="shared" si="33"/>
        <v/>
      </c>
      <c r="AM39" s="114" t="str">
        <f t="shared" si="33"/>
        <v/>
      </c>
      <c r="AN39" s="114" t="str">
        <f t="shared" si="33"/>
        <v/>
      </c>
      <c r="AO39" s="114" t="str">
        <f t="shared" si="33"/>
        <v/>
      </c>
      <c r="AP39" s="114" t="str">
        <f t="shared" si="33"/>
        <v/>
      </c>
      <c r="AQ39" s="114" t="str">
        <f t="shared" si="33"/>
        <v/>
      </c>
      <c r="AR39" s="114" t="str">
        <f t="shared" si="33"/>
        <v/>
      </c>
      <c r="AS39" s="114" t="str">
        <f t="shared" si="33"/>
        <v/>
      </c>
      <c r="AT39" s="114" t="str">
        <f t="shared" si="33"/>
        <v/>
      </c>
      <c r="AU39" s="114" t="str">
        <f t="shared" si="33"/>
        <v/>
      </c>
      <c r="AV39" s="114" t="str">
        <f t="shared" si="33"/>
        <v/>
      </c>
      <c r="AW39" s="114" t="str">
        <f t="shared" si="33"/>
        <v/>
      </c>
      <c r="AX39" s="114" t="str">
        <f t="shared" si="33"/>
        <v/>
      </c>
      <c r="AY39" s="114" t="str">
        <f t="shared" si="33"/>
        <v/>
      </c>
      <c r="AZ39" s="114" t="str">
        <f t="shared" si="33"/>
        <v/>
      </c>
      <c r="BA39" s="114" t="str">
        <f t="shared" si="33"/>
        <v/>
      </c>
      <c r="BB39" s="114" t="str">
        <f t="shared" si="33"/>
        <v/>
      </c>
      <c r="BC39" s="114" t="str">
        <f t="shared" si="33"/>
        <v/>
      </c>
      <c r="BD39" s="114" t="str">
        <f t="shared" si="33"/>
        <v/>
      </c>
      <c r="BE39" s="114" t="str">
        <f t="shared" si="33"/>
        <v/>
      </c>
      <c r="BF39" s="114" t="str">
        <f t="shared" si="33"/>
        <v/>
      </c>
    </row>
    <row r="40" spans="2:58">
      <c r="N40" s="125" t="s">
        <v>178</v>
      </c>
      <c r="P40" s="125" t="s">
        <v>178</v>
      </c>
      <c r="Q40" s="126">
        <f>VLOOKUP('5.グラフデータ'!Q$6,'7.標準生計費データ'!$B$7:$E$55,3)</f>
        <v>141800</v>
      </c>
      <c r="R40" s="126">
        <f>VLOOKUP('5.グラフデータ'!R$6,'7.標準生計費データ'!$B$7:$E$55,3)</f>
        <v>143520</v>
      </c>
      <c r="S40" s="126">
        <f>VLOOKUP('5.グラフデータ'!S$6,'7.標準生計費データ'!$B$7:$E$55,3)</f>
        <v>145360</v>
      </c>
      <c r="T40" s="126">
        <f>VLOOKUP('5.グラフデータ'!T$6,'7.標準生計費データ'!$B$7:$E$55,3)</f>
        <v>147090</v>
      </c>
      <c r="U40" s="126">
        <f>VLOOKUP('5.グラフデータ'!U$6,'7.標準生計費データ'!$B$7:$E$55,3)</f>
        <v>148920</v>
      </c>
      <c r="V40" s="126">
        <f>VLOOKUP('5.グラフデータ'!V$6,'7.標準生計費データ'!$B$7:$E$55,3)</f>
        <v>150770</v>
      </c>
      <c r="W40" s="126">
        <f>VLOOKUP('5.グラフデータ'!W$6,'7.標準生計費データ'!$B$7:$E$55,3)</f>
        <v>152610</v>
      </c>
      <c r="X40" s="126">
        <f>VLOOKUP('5.グラフデータ'!X$6,'7.標準生計費データ'!$B$7:$E$55,3)</f>
        <v>154460</v>
      </c>
      <c r="Y40" s="126">
        <f>VLOOKUP('5.グラフデータ'!Y$6,'7.標準生計費データ'!$B$7:$E$55,3)</f>
        <v>156170</v>
      </c>
      <c r="Z40" s="126">
        <f>VLOOKUP('5.グラフデータ'!Z$6,'7.標準生計費データ'!$B$7:$E$55,3)</f>
        <v>158020</v>
      </c>
      <c r="AA40" s="126">
        <f>VLOOKUP('5.グラフデータ'!AA$6,'7.標準生計費データ'!$B$7:$E$55,3)</f>
        <v>159740</v>
      </c>
      <c r="AB40" s="126">
        <f>VLOOKUP('5.グラフデータ'!AB$6,'7.標準生計費データ'!$B$7:$E$55,3)</f>
        <v>176200</v>
      </c>
      <c r="AC40" s="126">
        <f>VLOOKUP('5.グラフデータ'!AC$6,'7.標準生計費データ'!$B$7:$E$55,3)</f>
        <v>194260</v>
      </c>
      <c r="AD40" s="126">
        <f>VLOOKUP('5.グラフデータ'!AD$6,'7.標準生計費データ'!$B$7:$E$55,3)</f>
        <v>212820</v>
      </c>
      <c r="AE40" s="126">
        <f>VLOOKUP('5.グラフデータ'!AE$6,'7.標準生計費データ'!$B$7:$E$55,3)</f>
        <v>231740</v>
      </c>
      <c r="AF40" s="126">
        <f>VLOOKUP('5.グラフデータ'!AF$6,'7.標準生計費データ'!$B$7:$E$55,3)</f>
        <v>251030</v>
      </c>
      <c r="AG40" s="126">
        <f>VLOOKUP('5.グラフデータ'!AG$6,'7.標準生計費データ'!$B$7:$E$55,3)</f>
        <v>256310</v>
      </c>
      <c r="AH40" s="126">
        <f>VLOOKUP('5.グラフデータ'!AH$6,'7.標準生計費データ'!$B$7:$E$55,3)</f>
        <v>260620</v>
      </c>
      <c r="AI40" s="126">
        <f>VLOOKUP('5.グラフデータ'!AI$6,'7.標準生計費データ'!$B$7:$E$55,3)</f>
        <v>264670</v>
      </c>
      <c r="AJ40" s="126">
        <f>VLOOKUP('5.グラフデータ'!AJ$6,'7.標準生計費データ'!$B$7:$E$55,3)</f>
        <v>269830</v>
      </c>
      <c r="AK40" s="126">
        <f>VLOOKUP('5.グラフデータ'!AK$6,'7.標準生計費データ'!$B$7:$E$55,3)</f>
        <v>274750</v>
      </c>
      <c r="AL40" s="126">
        <f>VLOOKUP('5.グラフデータ'!AL$6,'7.標準生計費データ'!$B$7:$E$55,3)</f>
        <v>279530</v>
      </c>
      <c r="AM40" s="126">
        <f>VLOOKUP('5.グラフデータ'!AM$6,'7.標準生計費データ'!$B$7:$E$55,3)</f>
        <v>284450</v>
      </c>
      <c r="AN40" s="126">
        <f>VLOOKUP('5.グラフデータ'!AN$6,'7.標準生計費データ'!$B$7:$E$55,3)</f>
        <v>289250</v>
      </c>
      <c r="AO40" s="126">
        <f>VLOOKUP('5.グラフデータ'!AO$6,'7.標準生計費データ'!$B$7:$E$55,3)</f>
        <v>294900</v>
      </c>
      <c r="AP40" s="126">
        <f>VLOOKUP('5.グラフデータ'!AP$6,'7.標準生計費データ'!$B$7:$E$55,3)</f>
        <v>300910</v>
      </c>
      <c r="AQ40" s="126">
        <f>VLOOKUP('5.グラフデータ'!AQ$6,'7.標準生計費データ'!$B$7:$E$55,3)</f>
        <v>307300</v>
      </c>
      <c r="AR40" s="126">
        <f>VLOOKUP('5.グラフデータ'!AR$6,'7.標準生計費データ'!$B$7:$E$55,3)</f>
        <v>314670</v>
      </c>
      <c r="AS40" s="126">
        <f>VLOOKUP('5.グラフデータ'!AS$6,'7.標準生計費データ'!$B$7:$E$55,3)</f>
        <v>322420</v>
      </c>
      <c r="AT40" s="126">
        <f>VLOOKUP('5.グラフデータ'!AT$6,'7.標準生計費データ'!$B$7:$E$55,3)</f>
        <v>330530</v>
      </c>
      <c r="AU40" s="126">
        <f>VLOOKUP('5.グラフデータ'!AU$6,'7.標準生計費データ'!$B$7:$E$55,3)</f>
        <v>338630</v>
      </c>
      <c r="AV40" s="126">
        <f>VLOOKUP('5.グラフデータ'!AV$6,'7.標準生計費データ'!$B$7:$E$55,3)</f>
        <v>346750</v>
      </c>
      <c r="AW40" s="126">
        <f>VLOOKUP('5.グラフデータ'!AW$6,'7.標準生計費データ'!$B$7:$E$55,3)</f>
        <v>354610</v>
      </c>
      <c r="AX40" s="126">
        <f>VLOOKUP('5.グラフデータ'!AX$6,'7.標準生計費データ'!$B$7:$E$55,3)</f>
        <v>361620</v>
      </c>
      <c r="AY40" s="126">
        <f>VLOOKUP('5.グラフデータ'!AY$6,'7.標準生計費データ'!$B$7:$E$55,3)</f>
        <v>366650</v>
      </c>
      <c r="AZ40" s="126">
        <f>VLOOKUP('5.グラフデータ'!AZ$6,'7.標準生計費データ'!$B$7:$E$55,3)</f>
        <v>365670</v>
      </c>
      <c r="BA40" s="126">
        <f>VLOOKUP('5.グラフデータ'!BA$6,'7.標準生計費データ'!$B$7:$E$55,3)</f>
        <v>363820</v>
      </c>
      <c r="BB40" s="126">
        <f>VLOOKUP('5.グラフデータ'!BB$6,'7.標準生計費データ'!$B$7:$E$55,3)</f>
        <v>348720</v>
      </c>
      <c r="BC40" s="126">
        <f>VLOOKUP('5.グラフデータ'!BC$6,'7.標準生計費データ'!$B$7:$E$55,3)</f>
        <v>332490</v>
      </c>
      <c r="BD40" s="126">
        <f>VLOOKUP('5.グラフデータ'!BD$6,'7.標準生計費データ'!$B$7:$E$55,3)</f>
        <v>315540</v>
      </c>
      <c r="BE40" s="126">
        <f>VLOOKUP('5.グラフデータ'!BE$6,'7.標準生計費データ'!$B$7:$E$55,3)</f>
        <v>301780</v>
      </c>
      <c r="BF40" s="126">
        <f>VLOOKUP('5.グラフデータ'!BF$6,'7.標準生計費データ'!$B$7:$E$55,3)</f>
        <v>288380</v>
      </c>
    </row>
    <row r="41" spans="2:58">
      <c r="N41" s="59" t="s">
        <v>84</v>
      </c>
      <c r="P41" s="125" t="s">
        <v>84</v>
      </c>
      <c r="Q41" s="126">
        <f>VLOOKUP('5.グラフデータ'!Q$6,'7.標準生計費データ'!$B$7:$E$55,4)</f>
        <v>113440</v>
      </c>
      <c r="R41" s="126">
        <f>VLOOKUP('5.グラフデータ'!R$6,'7.標準生計費データ'!$B$7:$E$55,4)</f>
        <v>114816</v>
      </c>
      <c r="S41" s="126">
        <f>VLOOKUP('5.グラフデータ'!S$6,'7.標準生計費データ'!$B$7:$E$55,4)</f>
        <v>116288</v>
      </c>
      <c r="T41" s="126">
        <f>VLOOKUP('5.グラフデータ'!T$6,'7.標準生計費データ'!$B$7:$E$55,4)</f>
        <v>117672</v>
      </c>
      <c r="U41" s="126">
        <f>VLOOKUP('5.グラフデータ'!U$6,'7.標準生計費データ'!$B$7:$E$55,4)</f>
        <v>119136</v>
      </c>
      <c r="V41" s="126">
        <f>VLOOKUP('5.グラフデータ'!V$6,'7.標準生計費データ'!$B$7:$E$55,4)</f>
        <v>120616</v>
      </c>
      <c r="W41" s="126">
        <f>VLOOKUP('5.グラフデータ'!W$6,'7.標準生計費データ'!$B$7:$E$55,4)</f>
        <v>122088</v>
      </c>
      <c r="X41" s="126">
        <f>VLOOKUP('5.グラフデータ'!X$6,'7.標準生計費データ'!$B$7:$E$55,4)</f>
        <v>123568</v>
      </c>
      <c r="Y41" s="126">
        <f>VLOOKUP('5.グラフデータ'!Y$6,'7.標準生計費データ'!$B$7:$E$55,4)</f>
        <v>124936</v>
      </c>
      <c r="Z41" s="126">
        <f>VLOOKUP('5.グラフデータ'!Z$6,'7.標準生計費データ'!$B$7:$E$55,4)</f>
        <v>126416</v>
      </c>
      <c r="AA41" s="126">
        <f>VLOOKUP('5.グラフデータ'!AA$6,'7.標準生計費データ'!$B$7:$E$55,4)</f>
        <v>127792</v>
      </c>
      <c r="AB41" s="126">
        <f>VLOOKUP('5.グラフデータ'!AB$6,'7.標準生計費データ'!$B$7:$E$55,4)</f>
        <v>140960</v>
      </c>
      <c r="AC41" s="126">
        <f>VLOOKUP('5.グラフデータ'!AC$6,'7.標準生計費データ'!$B$7:$E$55,4)</f>
        <v>155408</v>
      </c>
      <c r="AD41" s="126">
        <f>VLOOKUP('5.グラフデータ'!AD$6,'7.標準生計費データ'!$B$7:$E$55,4)</f>
        <v>170256</v>
      </c>
      <c r="AE41" s="126">
        <f>VLOOKUP('5.グラフデータ'!AE$6,'7.標準生計費データ'!$B$7:$E$55,4)</f>
        <v>185392</v>
      </c>
      <c r="AF41" s="126">
        <f>VLOOKUP('5.グラフデータ'!AF$6,'7.標準生計費データ'!$B$7:$E$55,4)</f>
        <v>200824</v>
      </c>
      <c r="AG41" s="126">
        <f>VLOOKUP('5.グラフデータ'!AG$6,'7.標準生計費データ'!$B$7:$E$55,4)</f>
        <v>205048</v>
      </c>
      <c r="AH41" s="126">
        <f>VLOOKUP('5.グラフデータ'!AH$6,'7.標準生計費データ'!$B$7:$E$55,4)</f>
        <v>208496</v>
      </c>
      <c r="AI41" s="126">
        <f>VLOOKUP('5.グラフデータ'!AI$6,'7.標準生計費データ'!$B$7:$E$55,4)</f>
        <v>211736</v>
      </c>
      <c r="AJ41" s="126">
        <f>VLOOKUP('5.グラフデータ'!AJ$6,'7.標準生計費データ'!$B$7:$E$55,4)</f>
        <v>215864</v>
      </c>
      <c r="AK41" s="126">
        <f>VLOOKUP('5.グラフデータ'!AK$6,'7.標準生計費データ'!$B$7:$E$55,4)</f>
        <v>219800</v>
      </c>
      <c r="AL41" s="126">
        <f>VLOOKUP('5.グラフデータ'!AL$6,'7.標準生計費データ'!$B$7:$E$55,4)</f>
        <v>223624</v>
      </c>
      <c r="AM41" s="126">
        <f>VLOOKUP('5.グラフデータ'!AM$6,'7.標準生計費データ'!$B$7:$E$55,4)</f>
        <v>227560</v>
      </c>
      <c r="AN41" s="126">
        <f>VLOOKUP('5.グラフデータ'!AN$6,'7.標準生計費データ'!$B$7:$E$55,4)</f>
        <v>231400</v>
      </c>
      <c r="AO41" s="126">
        <f>VLOOKUP('5.グラフデータ'!AO$6,'7.標準生計費データ'!$B$7:$E$55,4)</f>
        <v>235920</v>
      </c>
      <c r="AP41" s="126">
        <f>VLOOKUP('5.グラフデータ'!AP$6,'7.標準生計費データ'!$B$7:$E$55,4)</f>
        <v>240728</v>
      </c>
      <c r="AQ41" s="126">
        <f>VLOOKUP('5.グラフデータ'!AQ$6,'7.標準生計費データ'!$B$7:$E$55,4)</f>
        <v>245840</v>
      </c>
      <c r="AR41" s="126">
        <f>VLOOKUP('5.グラフデータ'!AR$6,'7.標準生計費データ'!$B$7:$E$55,4)</f>
        <v>251736</v>
      </c>
      <c r="AS41" s="126">
        <f>VLOOKUP('5.グラフデータ'!AS$6,'7.標準生計費データ'!$B$7:$E$55,4)</f>
        <v>257936</v>
      </c>
      <c r="AT41" s="126">
        <f>VLOOKUP('5.グラフデータ'!AT$6,'7.標準生計費データ'!$B$7:$E$55,4)</f>
        <v>264424</v>
      </c>
      <c r="AU41" s="126">
        <f>VLOOKUP('5.グラフデータ'!AU$6,'7.標準生計費データ'!$B$7:$E$55,4)</f>
        <v>270904</v>
      </c>
      <c r="AV41" s="126">
        <f>VLOOKUP('5.グラフデータ'!AV$6,'7.標準生計費データ'!$B$7:$E$55,4)</f>
        <v>277400</v>
      </c>
      <c r="AW41" s="126">
        <f>VLOOKUP('5.グラフデータ'!AW$6,'7.標準生計費データ'!$B$7:$E$55,4)</f>
        <v>283688</v>
      </c>
      <c r="AX41" s="126">
        <f>VLOOKUP('5.グラフデータ'!AX$6,'7.標準生計費データ'!$B$7:$E$55,4)</f>
        <v>289296</v>
      </c>
      <c r="AY41" s="126">
        <f>VLOOKUP('5.グラフデータ'!AY$6,'7.標準生計費データ'!$B$7:$E$55,4)</f>
        <v>293320</v>
      </c>
      <c r="AZ41" s="126">
        <f>VLOOKUP('5.グラフデータ'!AZ$6,'7.標準生計費データ'!$B$7:$E$55,4)</f>
        <v>292536</v>
      </c>
      <c r="BA41" s="126">
        <f>VLOOKUP('5.グラフデータ'!BA$6,'7.標準生計費データ'!$B$7:$E$55,4)</f>
        <v>291056</v>
      </c>
      <c r="BB41" s="126">
        <f>VLOOKUP('5.グラフデータ'!BB$6,'7.標準生計費データ'!$B$7:$E$55,4)</f>
        <v>278976</v>
      </c>
      <c r="BC41" s="126">
        <f>VLOOKUP('5.グラフデータ'!BC$6,'7.標準生計費データ'!$B$7:$E$55,4)</f>
        <v>265992</v>
      </c>
      <c r="BD41" s="126">
        <f>VLOOKUP('5.グラフデータ'!BD$6,'7.標準生計費データ'!$B$7:$E$55,4)</f>
        <v>252432</v>
      </c>
      <c r="BE41" s="126">
        <f>VLOOKUP('5.グラフデータ'!BE$6,'7.標準生計費データ'!$B$7:$E$55,4)</f>
        <v>241424</v>
      </c>
      <c r="BF41" s="126">
        <f>VLOOKUP('5.グラフデータ'!BF$6,'7.標準生計費データ'!$B$7:$E$55,4)</f>
        <v>230704</v>
      </c>
    </row>
    <row r="42" spans="2:58">
      <c r="P42" s="127"/>
    </row>
    <row r="43" spans="2:58">
      <c r="P43" s="127"/>
    </row>
    <row r="44" spans="2:58">
      <c r="P44" s="127"/>
    </row>
  </sheetData>
  <sheetProtection algorithmName="SHA-512" hashValue="u1tddXVNii6avnKpfbMYCo0av6E57CnHpBX+2GaUEcnnib6bqJRemTTJa9BztWe0XAnQSImB5RjlPsTtliJ8Tw==" saltValue="zzjUorlvFDYwg+zeMjoqeA==" spinCount="100000" sheet="1" objects="1" scenarios="1"/>
  <phoneticPr fontId="5"/>
  <printOptions horizontalCentered="1"/>
  <pageMargins left="0.59055118110236227" right="0.59055118110236227" top="0.59055118110236227" bottom="0.51181102362204722" header="0.51181102362204722" footer="0.39370078740157483"/>
  <pageSetup paperSize="9" scale="89" orientation="landscape" horizontalDpi="4294967293" r:id="rId1"/>
  <headerFooter alignWithMargins="0">
    <oddFooter>&amp;C&amp;P</oddFooter>
  </headerFooter>
  <colBreaks count="1" manualBreakCount="1">
    <brk id="14" min="2" max="39"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FFFF"/>
    <pageSetUpPr autoPageBreaks="0"/>
  </sheetPr>
  <dimension ref="B2:F125"/>
  <sheetViews>
    <sheetView showGridLines="0" workbookViewId="0">
      <selection activeCell="C8" sqref="C8"/>
    </sheetView>
  </sheetViews>
  <sheetFormatPr defaultColWidth="3.44140625" defaultRowHeight="13.2"/>
  <cols>
    <col min="1" max="1" width="2.6640625" style="3" customWidth="1"/>
    <col min="2" max="2" width="5.77734375" style="3" customWidth="1"/>
    <col min="3" max="5" width="20.6640625" style="3" customWidth="1"/>
    <col min="6" max="6" width="2.88671875" style="3" customWidth="1"/>
    <col min="7" max="228" width="9" style="3" customWidth="1"/>
    <col min="229" max="229" width="2.6640625" style="3" customWidth="1"/>
    <col min="230" max="230" width="5.77734375" style="3" customWidth="1"/>
    <col min="231" max="231" width="23.77734375" style="3" customWidth="1"/>
    <col min="232" max="16384" width="3.44140625" style="3"/>
  </cols>
  <sheetData>
    <row r="2" spans="2:5" ht="14.25" customHeight="1"/>
    <row r="3" spans="2:5" ht="18" customHeight="1">
      <c r="B3" s="143" t="s">
        <v>19</v>
      </c>
    </row>
    <row r="4" spans="2:5" s="1" customFormat="1" ht="16.2">
      <c r="B4" s="342" t="s">
        <v>180</v>
      </c>
      <c r="C4" s="143"/>
    </row>
    <row r="5" spans="2:5" s="1" customFormat="1" ht="17.25" customHeight="1">
      <c r="B5" s="343" t="s">
        <v>181</v>
      </c>
      <c r="C5" s="144"/>
    </row>
    <row r="6" spans="2:5" s="145" customFormat="1" ht="18.75" customHeight="1">
      <c r="B6" s="342" t="s">
        <v>182</v>
      </c>
      <c r="E6" s="336"/>
    </row>
    <row r="7" spans="2:5" s="145" customFormat="1" ht="33.75" customHeight="1">
      <c r="B7" s="315" t="s">
        <v>1</v>
      </c>
      <c r="C7" s="316" t="s">
        <v>183</v>
      </c>
      <c r="D7" s="316" t="s">
        <v>176</v>
      </c>
      <c r="E7" s="314" t="s">
        <v>177</v>
      </c>
    </row>
    <row r="8" spans="2:5" s="145" customFormat="1" ht="11.25" customHeight="1">
      <c r="B8" s="298">
        <v>18</v>
      </c>
      <c r="C8" s="299">
        <v>107590</v>
      </c>
      <c r="D8" s="299">
        <v>141800</v>
      </c>
      <c r="E8" s="299">
        <f>D8*0.8</f>
        <v>113440</v>
      </c>
    </row>
    <row r="9" spans="2:5" s="145" customFormat="1" ht="11.25" customHeight="1">
      <c r="B9" s="298">
        <v>19</v>
      </c>
      <c r="C9" s="299">
        <v>108890</v>
      </c>
      <c r="D9" s="299">
        <v>143520</v>
      </c>
      <c r="E9" s="299">
        <f t="shared" ref="E9:E55" si="0">D9*0.8</f>
        <v>114816</v>
      </c>
    </row>
    <row r="10" spans="2:5" s="145" customFormat="1" ht="11.25" customHeight="1">
      <c r="B10" s="298">
        <v>20</v>
      </c>
      <c r="C10" s="299">
        <v>110290</v>
      </c>
      <c r="D10" s="299">
        <v>145360</v>
      </c>
      <c r="E10" s="299">
        <f t="shared" si="0"/>
        <v>116288</v>
      </c>
    </row>
    <row r="11" spans="2:5" s="145" customFormat="1" ht="11.25" customHeight="1">
      <c r="B11" s="298">
        <v>21</v>
      </c>
      <c r="C11" s="299">
        <v>111600</v>
      </c>
      <c r="D11" s="299">
        <v>147090</v>
      </c>
      <c r="E11" s="299">
        <f t="shared" si="0"/>
        <v>117672</v>
      </c>
    </row>
    <row r="12" spans="2:5" s="145" customFormat="1" ht="11.25" customHeight="1">
      <c r="B12" s="298">
        <v>22</v>
      </c>
      <c r="C12" s="299">
        <v>112990</v>
      </c>
      <c r="D12" s="299">
        <v>148920</v>
      </c>
      <c r="E12" s="299">
        <f t="shared" si="0"/>
        <v>119136</v>
      </c>
    </row>
    <row r="13" spans="2:5" s="145" customFormat="1" ht="11.25" customHeight="1">
      <c r="B13" s="298">
        <v>23</v>
      </c>
      <c r="C13" s="299">
        <v>114390</v>
      </c>
      <c r="D13" s="299">
        <v>150770</v>
      </c>
      <c r="E13" s="299">
        <f>D13*0.8</f>
        <v>120616</v>
      </c>
    </row>
    <row r="14" spans="2:5" s="145" customFormat="1" ht="11.25" customHeight="1">
      <c r="B14" s="298">
        <v>24</v>
      </c>
      <c r="C14" s="299">
        <v>115790</v>
      </c>
      <c r="D14" s="299">
        <v>152610</v>
      </c>
      <c r="E14" s="299">
        <f t="shared" si="0"/>
        <v>122088</v>
      </c>
    </row>
    <row r="15" spans="2:5" s="145" customFormat="1" ht="11.25" customHeight="1">
      <c r="B15" s="298">
        <v>25</v>
      </c>
      <c r="C15" s="299">
        <v>117190</v>
      </c>
      <c r="D15" s="299">
        <v>154460</v>
      </c>
      <c r="E15" s="299">
        <f t="shared" si="0"/>
        <v>123568</v>
      </c>
    </row>
    <row r="16" spans="2:5" s="145" customFormat="1" ht="11.25" customHeight="1">
      <c r="B16" s="298">
        <v>26</v>
      </c>
      <c r="C16" s="299">
        <v>118490</v>
      </c>
      <c r="D16" s="299">
        <v>156170</v>
      </c>
      <c r="E16" s="299">
        <f t="shared" si="0"/>
        <v>124936</v>
      </c>
    </row>
    <row r="17" spans="2:5" s="145" customFormat="1" ht="11.25" customHeight="1">
      <c r="B17" s="298">
        <v>27</v>
      </c>
      <c r="C17" s="299">
        <v>119890</v>
      </c>
      <c r="D17" s="299">
        <v>158020</v>
      </c>
      <c r="E17" s="299">
        <f t="shared" si="0"/>
        <v>126416</v>
      </c>
    </row>
    <row r="18" spans="2:5" s="145" customFormat="1" ht="11.25" customHeight="1">
      <c r="B18" s="298">
        <v>28</v>
      </c>
      <c r="C18" s="299">
        <v>121200</v>
      </c>
      <c r="D18" s="299">
        <v>159740</v>
      </c>
      <c r="E18" s="299">
        <f t="shared" si="0"/>
        <v>127792</v>
      </c>
    </row>
    <row r="19" spans="2:5" s="145" customFormat="1" ht="11.25" customHeight="1">
      <c r="B19" s="298">
        <v>29</v>
      </c>
      <c r="C19" s="299">
        <v>133690</v>
      </c>
      <c r="D19" s="299">
        <v>176200</v>
      </c>
      <c r="E19" s="299">
        <f t="shared" si="0"/>
        <v>140960</v>
      </c>
    </row>
    <row r="20" spans="2:5" s="145" customFormat="1" ht="11.25" customHeight="1">
      <c r="B20" s="298">
        <v>30</v>
      </c>
      <c r="C20" s="299">
        <v>147390</v>
      </c>
      <c r="D20" s="299">
        <v>194260</v>
      </c>
      <c r="E20" s="299">
        <f t="shared" si="0"/>
        <v>155408</v>
      </c>
    </row>
    <row r="21" spans="2:5" s="145" customFormat="1" ht="11.25" customHeight="1">
      <c r="B21" s="298">
        <v>31</v>
      </c>
      <c r="C21" s="299">
        <v>161470</v>
      </c>
      <c r="D21" s="299">
        <v>212820</v>
      </c>
      <c r="E21" s="299">
        <f t="shared" si="0"/>
        <v>170256</v>
      </c>
    </row>
    <row r="22" spans="2:5" s="145" customFormat="1" ht="11.25" customHeight="1">
      <c r="B22" s="298">
        <v>32</v>
      </c>
      <c r="C22" s="299">
        <v>175830</v>
      </c>
      <c r="D22" s="299">
        <v>231740</v>
      </c>
      <c r="E22" s="299">
        <f t="shared" si="0"/>
        <v>185392</v>
      </c>
    </row>
    <row r="23" spans="2:5" s="145" customFormat="1" ht="11.25" customHeight="1">
      <c r="B23" s="298">
        <v>33</v>
      </c>
      <c r="C23" s="299">
        <v>190460</v>
      </c>
      <c r="D23" s="299">
        <v>251030</v>
      </c>
      <c r="E23" s="299">
        <f t="shared" si="0"/>
        <v>200824</v>
      </c>
    </row>
    <row r="24" spans="2:5" s="145" customFormat="1" ht="11.25" customHeight="1">
      <c r="B24" s="298">
        <v>34</v>
      </c>
      <c r="C24" s="299">
        <v>194470</v>
      </c>
      <c r="D24" s="299">
        <v>256310</v>
      </c>
      <c r="E24" s="299">
        <f t="shared" si="0"/>
        <v>205048</v>
      </c>
    </row>
    <row r="25" spans="2:5" s="145" customFormat="1" ht="11.25" customHeight="1">
      <c r="B25" s="298">
        <v>35</v>
      </c>
      <c r="C25" s="299">
        <v>197740</v>
      </c>
      <c r="D25" s="299">
        <v>260620</v>
      </c>
      <c r="E25" s="299">
        <f t="shared" si="0"/>
        <v>208496</v>
      </c>
    </row>
    <row r="26" spans="2:5" s="145" customFormat="1" ht="11.25" customHeight="1">
      <c r="B26" s="298">
        <v>36</v>
      </c>
      <c r="C26" s="299">
        <v>200810</v>
      </c>
      <c r="D26" s="299">
        <v>264670</v>
      </c>
      <c r="E26" s="299">
        <f t="shared" si="0"/>
        <v>211736</v>
      </c>
    </row>
    <row r="27" spans="2:5" s="145" customFormat="1" ht="11.25" customHeight="1">
      <c r="B27" s="298">
        <v>37</v>
      </c>
      <c r="C27" s="299">
        <v>204730</v>
      </c>
      <c r="D27" s="299">
        <v>269830</v>
      </c>
      <c r="E27" s="299">
        <f t="shared" si="0"/>
        <v>215864</v>
      </c>
    </row>
    <row r="28" spans="2:5" s="145" customFormat="1" ht="11.25" customHeight="1">
      <c r="B28" s="298">
        <v>38</v>
      </c>
      <c r="C28" s="299">
        <v>208460</v>
      </c>
      <c r="D28" s="299">
        <v>274750</v>
      </c>
      <c r="E28" s="299">
        <f t="shared" si="0"/>
        <v>219800</v>
      </c>
    </row>
    <row r="29" spans="2:5" s="145" customFormat="1" ht="11.25" customHeight="1">
      <c r="B29" s="298">
        <v>39</v>
      </c>
      <c r="C29" s="299">
        <v>212090</v>
      </c>
      <c r="D29" s="299">
        <v>279530</v>
      </c>
      <c r="E29" s="299">
        <f t="shared" si="0"/>
        <v>223624</v>
      </c>
    </row>
    <row r="30" spans="2:5" s="145" customFormat="1" ht="11.25" customHeight="1">
      <c r="B30" s="298">
        <v>40</v>
      </c>
      <c r="C30" s="299">
        <v>215820</v>
      </c>
      <c r="D30" s="299">
        <v>284450</v>
      </c>
      <c r="E30" s="299">
        <f t="shared" si="0"/>
        <v>227560</v>
      </c>
    </row>
    <row r="31" spans="2:5" s="145" customFormat="1" ht="11.25" customHeight="1">
      <c r="B31" s="298">
        <v>41</v>
      </c>
      <c r="C31" s="299">
        <v>219460</v>
      </c>
      <c r="D31" s="299">
        <v>289250</v>
      </c>
      <c r="E31" s="299">
        <f t="shared" si="0"/>
        <v>231400</v>
      </c>
    </row>
    <row r="32" spans="2:5" s="145" customFormat="1" ht="11.25" customHeight="1">
      <c r="B32" s="298">
        <v>42</v>
      </c>
      <c r="C32" s="299">
        <v>223750</v>
      </c>
      <c r="D32" s="299">
        <v>294900</v>
      </c>
      <c r="E32" s="299">
        <f t="shared" si="0"/>
        <v>235920</v>
      </c>
    </row>
    <row r="33" spans="2:5" s="145" customFormat="1" ht="11.25" customHeight="1">
      <c r="B33" s="298">
        <v>43</v>
      </c>
      <c r="C33" s="299">
        <v>228310</v>
      </c>
      <c r="D33" s="299">
        <v>300910</v>
      </c>
      <c r="E33" s="299">
        <f t="shared" si="0"/>
        <v>240728</v>
      </c>
    </row>
    <row r="34" spans="2:5" s="145" customFormat="1" ht="11.25" customHeight="1">
      <c r="B34" s="298">
        <v>44</v>
      </c>
      <c r="C34" s="299">
        <v>233160</v>
      </c>
      <c r="D34" s="299">
        <v>307300</v>
      </c>
      <c r="E34" s="299">
        <f t="shared" si="0"/>
        <v>245840</v>
      </c>
    </row>
    <row r="35" spans="2:5" s="145" customFormat="1" ht="11.25" customHeight="1">
      <c r="B35" s="298">
        <v>45</v>
      </c>
      <c r="C35" s="299">
        <v>238750</v>
      </c>
      <c r="D35" s="299">
        <v>314670</v>
      </c>
      <c r="E35" s="299">
        <f t="shared" si="0"/>
        <v>251736</v>
      </c>
    </row>
    <row r="36" spans="2:5" s="145" customFormat="1" ht="11.25" customHeight="1">
      <c r="B36" s="298">
        <v>46</v>
      </c>
      <c r="C36" s="299">
        <v>244630</v>
      </c>
      <c r="D36" s="299">
        <v>322420</v>
      </c>
      <c r="E36" s="299">
        <f t="shared" si="0"/>
        <v>257936</v>
      </c>
    </row>
    <row r="37" spans="2:5" s="145" customFormat="1" ht="11.25" customHeight="1">
      <c r="B37" s="298">
        <v>47</v>
      </c>
      <c r="C37" s="299">
        <v>250780</v>
      </c>
      <c r="D37" s="299">
        <v>330530</v>
      </c>
      <c r="E37" s="299">
        <f t="shared" si="0"/>
        <v>264424</v>
      </c>
    </row>
    <row r="38" spans="2:5" s="145" customFormat="1" ht="11.25" customHeight="1">
      <c r="B38" s="298">
        <v>48</v>
      </c>
      <c r="C38" s="299">
        <v>256930</v>
      </c>
      <c r="D38" s="299">
        <v>338630</v>
      </c>
      <c r="E38" s="299">
        <f t="shared" si="0"/>
        <v>270904</v>
      </c>
    </row>
    <row r="39" spans="2:5" s="145" customFormat="1" ht="11.25" customHeight="1">
      <c r="B39" s="298">
        <v>49</v>
      </c>
      <c r="C39" s="299">
        <v>263090</v>
      </c>
      <c r="D39" s="299">
        <v>346750</v>
      </c>
      <c r="E39" s="299">
        <f t="shared" si="0"/>
        <v>277400</v>
      </c>
    </row>
    <row r="40" spans="2:5" s="145" customFormat="1" ht="11.25" customHeight="1">
      <c r="B40" s="298">
        <v>50</v>
      </c>
      <c r="C40" s="299">
        <v>269050</v>
      </c>
      <c r="D40" s="299">
        <v>354610</v>
      </c>
      <c r="E40" s="299">
        <f t="shared" si="0"/>
        <v>283688</v>
      </c>
    </row>
    <row r="41" spans="2:5" s="145" customFormat="1" ht="11.25" customHeight="1">
      <c r="B41" s="298">
        <v>51</v>
      </c>
      <c r="C41" s="299">
        <v>274370</v>
      </c>
      <c r="D41" s="299">
        <v>361620</v>
      </c>
      <c r="E41" s="299">
        <f t="shared" si="0"/>
        <v>289296</v>
      </c>
    </row>
    <row r="42" spans="2:5" s="145" customFormat="1" ht="11.25" customHeight="1">
      <c r="B42" s="298">
        <v>52</v>
      </c>
      <c r="C42" s="299">
        <v>278190</v>
      </c>
      <c r="D42" s="299">
        <v>366650</v>
      </c>
      <c r="E42" s="299">
        <f t="shared" si="0"/>
        <v>293320</v>
      </c>
    </row>
    <row r="43" spans="2:5" s="145" customFormat="1" ht="11.25" customHeight="1">
      <c r="B43" s="298">
        <v>53</v>
      </c>
      <c r="C43" s="299">
        <v>277440</v>
      </c>
      <c r="D43" s="299">
        <v>365670</v>
      </c>
      <c r="E43" s="299">
        <f t="shared" si="0"/>
        <v>292536</v>
      </c>
    </row>
    <row r="44" spans="2:5" s="145" customFormat="1" ht="11.25" customHeight="1">
      <c r="B44" s="298">
        <v>54</v>
      </c>
      <c r="C44" s="299">
        <v>276040</v>
      </c>
      <c r="D44" s="299">
        <v>363820</v>
      </c>
      <c r="E44" s="299">
        <f t="shared" si="0"/>
        <v>291056</v>
      </c>
    </row>
    <row r="45" spans="2:5" s="145" customFormat="1" ht="11.25" customHeight="1">
      <c r="B45" s="300">
        <v>55</v>
      </c>
      <c r="C45" s="301">
        <v>264580</v>
      </c>
      <c r="D45" s="301">
        <v>348720</v>
      </c>
      <c r="E45" s="301">
        <f t="shared" si="0"/>
        <v>278976</v>
      </c>
    </row>
    <row r="46" spans="2:5" s="145" customFormat="1" ht="11.25" customHeight="1">
      <c r="B46" s="298">
        <v>56</v>
      </c>
      <c r="C46" s="299">
        <v>252270</v>
      </c>
      <c r="D46" s="299">
        <v>332490</v>
      </c>
      <c r="E46" s="299">
        <f t="shared" si="0"/>
        <v>265992</v>
      </c>
    </row>
    <row r="47" spans="2:5" s="145" customFormat="1" ht="11.25" customHeight="1">
      <c r="B47" s="298">
        <v>57</v>
      </c>
      <c r="C47" s="299">
        <v>239410</v>
      </c>
      <c r="D47" s="299">
        <v>315540</v>
      </c>
      <c r="E47" s="299">
        <f t="shared" si="0"/>
        <v>252432</v>
      </c>
    </row>
    <row r="48" spans="2:5" s="145" customFormat="1" ht="11.25" customHeight="1">
      <c r="B48" s="298">
        <v>58</v>
      </c>
      <c r="C48" s="299">
        <v>228970</v>
      </c>
      <c r="D48" s="299">
        <v>301780</v>
      </c>
      <c r="E48" s="299">
        <f t="shared" si="0"/>
        <v>241424</v>
      </c>
    </row>
    <row r="49" spans="2:6" s="145" customFormat="1" ht="11.25" customHeight="1">
      <c r="B49" s="298">
        <v>59</v>
      </c>
      <c r="C49" s="299">
        <v>218800</v>
      </c>
      <c r="D49" s="299">
        <v>288380</v>
      </c>
      <c r="E49" s="299">
        <f t="shared" si="0"/>
        <v>230704</v>
      </c>
    </row>
    <row r="50" spans="2:6" s="302" customFormat="1">
      <c r="B50" s="298">
        <v>60</v>
      </c>
      <c r="C50" s="298"/>
      <c r="D50" s="299">
        <v>0</v>
      </c>
      <c r="E50" s="299">
        <f t="shared" si="0"/>
        <v>0</v>
      </c>
      <c r="F50" s="145"/>
    </row>
    <row r="51" spans="2:6" s="302" customFormat="1">
      <c r="B51" s="298">
        <v>61</v>
      </c>
      <c r="C51" s="298"/>
      <c r="D51" s="299">
        <v>0</v>
      </c>
      <c r="E51" s="299">
        <f t="shared" si="0"/>
        <v>0</v>
      </c>
      <c r="F51" s="145"/>
    </row>
    <row r="52" spans="2:6" s="302" customFormat="1">
      <c r="B52" s="298">
        <v>62</v>
      </c>
      <c r="C52" s="298"/>
      <c r="D52" s="299">
        <v>0</v>
      </c>
      <c r="E52" s="299">
        <f t="shared" si="0"/>
        <v>0</v>
      </c>
    </row>
    <row r="53" spans="2:6" s="302" customFormat="1">
      <c r="B53" s="298">
        <v>63</v>
      </c>
      <c r="C53" s="298"/>
      <c r="D53" s="299">
        <v>0</v>
      </c>
      <c r="E53" s="299">
        <f t="shared" si="0"/>
        <v>0</v>
      </c>
    </row>
    <row r="54" spans="2:6" s="302" customFormat="1">
      <c r="B54" s="298">
        <v>64</v>
      </c>
      <c r="C54" s="298"/>
      <c r="D54" s="299">
        <v>0</v>
      </c>
      <c r="E54" s="299">
        <f t="shared" si="0"/>
        <v>0</v>
      </c>
    </row>
    <row r="55" spans="2:6" s="302" customFormat="1">
      <c r="B55" s="298">
        <v>65</v>
      </c>
      <c r="C55" s="298"/>
      <c r="D55" s="299">
        <v>0</v>
      </c>
      <c r="E55" s="299">
        <f t="shared" si="0"/>
        <v>0</v>
      </c>
    </row>
    <row r="56" spans="2:6" s="302" customFormat="1"/>
    <row r="57" spans="2:6" s="302" customFormat="1"/>
    <row r="58" spans="2:6" s="302" customFormat="1"/>
    <row r="59" spans="2:6" s="302" customFormat="1"/>
    <row r="60" spans="2:6" s="302" customFormat="1"/>
    <row r="61" spans="2:6" s="302" customFormat="1"/>
    <row r="62" spans="2:6" s="302" customFormat="1"/>
    <row r="63" spans="2:6" s="302" customFormat="1"/>
    <row r="64" spans="2:6" s="302" customFormat="1"/>
    <row r="65" s="302" customFormat="1"/>
    <row r="66" s="302" customFormat="1"/>
    <row r="67" s="302" customFormat="1"/>
    <row r="68" s="302" customFormat="1"/>
    <row r="69" s="302" customFormat="1"/>
    <row r="70" s="302" customFormat="1"/>
    <row r="71" s="302" customFormat="1"/>
    <row r="72" s="302" customFormat="1"/>
    <row r="73" s="302" customFormat="1"/>
    <row r="74" s="302" customFormat="1"/>
    <row r="75" s="302" customFormat="1"/>
    <row r="76" s="302" customFormat="1"/>
    <row r="77" s="302" customFormat="1"/>
    <row r="78" s="302" customFormat="1"/>
    <row r="79" s="302" customFormat="1"/>
    <row r="80" s="302" customFormat="1"/>
    <row r="81" s="302" customFormat="1"/>
    <row r="82" s="302" customFormat="1"/>
    <row r="83" s="302" customFormat="1"/>
    <row r="84" s="302" customFormat="1"/>
    <row r="85" s="302" customFormat="1"/>
    <row r="86" s="302" customFormat="1"/>
    <row r="87" s="302" customFormat="1"/>
    <row r="88" s="302" customFormat="1"/>
    <row r="89" s="302" customFormat="1"/>
    <row r="90" s="302" customFormat="1"/>
    <row r="91" s="302" customFormat="1"/>
    <row r="92" s="302" customFormat="1"/>
    <row r="93" s="302" customFormat="1"/>
    <row r="94" s="302" customFormat="1"/>
    <row r="95" s="302" customFormat="1"/>
    <row r="96" s="302" customFormat="1"/>
    <row r="97" s="302" customFormat="1"/>
    <row r="98" s="302" customFormat="1"/>
    <row r="99" s="302" customFormat="1"/>
    <row r="100" s="302" customFormat="1"/>
    <row r="101" s="302" customFormat="1"/>
    <row r="102" s="302" customFormat="1"/>
    <row r="103" s="302" customFormat="1"/>
    <row r="104" s="302" customFormat="1"/>
    <row r="105" s="302" customFormat="1"/>
    <row r="106" s="302" customFormat="1"/>
    <row r="107" s="302" customFormat="1"/>
    <row r="108" s="302" customFormat="1"/>
    <row r="109" s="302" customFormat="1"/>
    <row r="110" s="302" customFormat="1"/>
    <row r="111" s="302" customFormat="1"/>
    <row r="112" s="302" customFormat="1"/>
    <row r="113" s="302" customFormat="1"/>
    <row r="114" s="302" customFormat="1"/>
    <row r="115" s="302" customFormat="1"/>
    <row r="116" s="302" customFormat="1"/>
    <row r="117" s="302" customFormat="1"/>
    <row r="118" s="302" customFormat="1"/>
    <row r="119" s="302" customFormat="1"/>
    <row r="120" s="302" customFormat="1"/>
    <row r="121" s="302" customFormat="1"/>
    <row r="122" s="302" customFormat="1"/>
    <row r="123" s="302" customFormat="1"/>
    <row r="124" s="302" customFormat="1"/>
    <row r="125" s="302" customFormat="1"/>
  </sheetData>
  <sheetProtection sheet="1" objects="1" scenarios="1"/>
  <phoneticPr fontId="5"/>
  <printOptions horizontalCentered="1"/>
  <pageMargins left="0.78740157480314965" right="0.78740157480314965" top="0.98425196850393704" bottom="0.98425196850393704" header="0.51181102362204722" footer="0.51181102362204722"/>
  <pageSetup paperSize="9" orientation="portrait" r:id="rId1"/>
  <headerFooter alignWithMargins="0">
    <oddFooter>&amp;C&amp;P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ワークシート</vt:lpstr>
      </vt:variant>
      <vt:variant>
        <vt:i4>9</vt:i4>
      </vt:variant>
      <vt:variant>
        <vt:lpstr>グラフ</vt:lpstr>
      </vt:variant>
      <vt:variant>
        <vt:i4>1</vt:i4>
      </vt:variant>
      <vt:variant>
        <vt:lpstr>名前付き一覧</vt:lpstr>
      </vt:variant>
      <vt:variant>
        <vt:i4>9</vt:i4>
      </vt:variant>
    </vt:vector>
  </HeadingPairs>
  <TitlesOfParts>
    <vt:vector size="19" baseType="lpstr">
      <vt:lpstr>メニュー一覧</vt:lpstr>
      <vt:lpstr>使用上の注意</vt:lpstr>
      <vt:lpstr>0.説明</vt:lpstr>
      <vt:lpstr>1.制度のフレーム設計</vt:lpstr>
      <vt:lpstr>2.モデル職務給の設計</vt:lpstr>
      <vt:lpstr>3.サラリースケール</vt:lpstr>
      <vt:lpstr>4.職務給賃金表</vt:lpstr>
      <vt:lpstr>5.グラフデータ</vt:lpstr>
      <vt:lpstr>7.標準生計費データ</vt:lpstr>
      <vt:lpstr>6.グレード別モデル基本給ブラフ</vt:lpstr>
      <vt:lpstr>'0.説明'!Print_Area</vt:lpstr>
      <vt:lpstr>'1.制度のフレーム設計'!Print_Area</vt:lpstr>
      <vt:lpstr>'2.モデル職務給の設計'!Print_Area</vt:lpstr>
      <vt:lpstr>'3.サラリースケール'!Print_Area</vt:lpstr>
      <vt:lpstr>'4.職務給賃金表'!Print_Area</vt:lpstr>
      <vt:lpstr>'5.グラフデータ'!Print_Area</vt:lpstr>
      <vt:lpstr>使用上の注意!Print_Area</vt:lpstr>
      <vt:lpstr>'5.グラフデータ'!Print_Titles</vt:lpstr>
      <vt:lpstr>'5.グラフデータ'!type_job06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横井人事労務サポート事務所</dc:creator>
  <cp:lastModifiedBy>AKINORI YOKOI</cp:lastModifiedBy>
  <cp:lastPrinted>2016-10-28T07:33:13Z</cp:lastPrinted>
  <dcterms:created xsi:type="dcterms:W3CDTF">2004-12-02T07:08:49Z</dcterms:created>
  <dcterms:modified xsi:type="dcterms:W3CDTF">2026-02-15T01:30:59Z</dcterms:modified>
</cp:coreProperties>
</file>