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STORES（HPカード決済サービス）\23-2賃金ソフト（保護ありお試し版）STORES用\退職金ソフト〇\"/>
    </mc:Choice>
  </mc:AlternateContent>
  <xr:revisionPtr revIDLastSave="0" documentId="13_ncr:1_{64DA1EFB-5498-4543-A865-1AD315DDAF86}" xr6:coauthVersionLast="47" xr6:coauthVersionMax="47" xr10:uidLastSave="{00000000-0000-0000-0000-000000000000}"/>
  <bookViews>
    <workbookView xWindow="-108" yWindow="-108" windowWidth="23256" windowHeight="12456" tabRatio="776" xr2:uid="{00000000-000D-0000-FFFF-FFFF00000000}"/>
  </bookViews>
  <sheets>
    <sheet name="説明" sheetId="39" r:id="rId1"/>
    <sheet name="5.ポイント設計" sheetId="35" r:id="rId2"/>
    <sheet name="6.ポイント制モデル" sheetId="25" r:id="rId3"/>
    <sheet name="7.モデル退職金比較グラフ" sheetId="15" r:id="rId4"/>
    <sheet name="1.社員データ" sheetId="30" r:id="rId5"/>
    <sheet name="2.賃金表" sheetId="28" r:id="rId6"/>
    <sheet name="3.支給係数" sheetId="29" r:id="rId7"/>
    <sheet name="4.現行モデル退職金" sheetId="31" r:id="rId8"/>
    <sheet name="8.使用上の注意" sheetId="38" r:id="rId9"/>
  </sheets>
  <definedNames>
    <definedName name="_xlnm.Print_Area" localSheetId="4">'1.社員データ'!$B$2:$X$63</definedName>
    <definedName name="_xlnm.Print_Area" localSheetId="5">'2.賃金表'!$B$1:$P$87</definedName>
    <definedName name="_xlnm.Print_Area" localSheetId="6">'3.支給係数'!$B$2:$E$47</definedName>
    <definedName name="_xlnm.Print_Area" localSheetId="7">'4.現行モデル退職金'!$B$1:$K$49</definedName>
    <definedName name="_xlnm.Print_Area" localSheetId="1">'5.ポイント設計'!$B$3:$T$30</definedName>
    <definedName name="_xlnm.Print_Area" localSheetId="2">'6.ポイント制モデル'!$B$2:$L$49</definedName>
    <definedName name="_xlnm.Print_Area" localSheetId="8">'8.使用上の注意'!$B$3:$J$21</definedName>
    <definedName name="_xlnm.Print_Area" localSheetId="0">説明!$B$2:$K$53</definedName>
  </definedNames>
  <calcPr calcId="191029"/>
</workbook>
</file>

<file path=xl/calcChain.xml><?xml version="1.0" encoding="utf-8"?>
<calcChain xmlns="http://schemas.openxmlformats.org/spreadsheetml/2006/main">
  <c r="E8" i="31" l="1"/>
  <c r="F12" i="35" l="1"/>
  <c r="D12" i="35"/>
  <c r="D7" i="35"/>
  <c r="D8" i="35" s="1"/>
  <c r="F8" i="35" s="1"/>
  <c r="L30" i="35"/>
  <c r="D9" i="35" l="1"/>
  <c r="F9" i="35" s="1"/>
  <c r="F7" i="35"/>
  <c r="D10" i="35"/>
  <c r="D11" i="35" l="1"/>
  <c r="F10" i="35"/>
  <c r="F11" i="35" l="1"/>
  <c r="D5" i="30" l="1"/>
  <c r="F33" i="25"/>
  <c r="K22" i="35"/>
  <c r="K23" i="35" s="1"/>
  <c r="J7" i="35"/>
  <c r="J8" i="35"/>
  <c r="J9" i="35"/>
  <c r="J10" i="35"/>
  <c r="J11" i="35"/>
  <c r="J12" i="35"/>
  <c r="J13" i="35"/>
  <c r="P7" i="35"/>
  <c r="P8" i="35"/>
  <c r="P9" i="35"/>
  <c r="P10" i="35"/>
  <c r="P11" i="35"/>
  <c r="P12" i="35"/>
  <c r="P13" i="35"/>
  <c r="D14" i="35"/>
  <c r="D13" i="35" s="1"/>
  <c r="F13" i="35" s="1"/>
  <c r="F14" i="35" s="1"/>
  <c r="L7" i="35"/>
  <c r="N7" i="35" s="1"/>
  <c r="L8" i="35"/>
  <c r="N8" i="35" s="1"/>
  <c r="L9" i="35"/>
  <c r="N9" i="35" s="1"/>
  <c r="L10" i="35"/>
  <c r="N10" i="35" s="1"/>
  <c r="L11" i="35"/>
  <c r="N11" i="35" s="1"/>
  <c r="L12" i="35"/>
  <c r="N12" i="35" s="1"/>
  <c r="L13" i="35"/>
  <c r="N13" i="35" s="1"/>
  <c r="L14" i="35"/>
  <c r="N14" i="35" s="1"/>
  <c r="L15" i="35"/>
  <c r="N15" i="35" s="1"/>
  <c r="R7" i="35"/>
  <c r="R8" i="35"/>
  <c r="T8" i="35" s="1"/>
  <c r="R9" i="35"/>
  <c r="T9" i="35" s="1"/>
  <c r="R10" i="35"/>
  <c r="T10" i="35" s="1"/>
  <c r="R11" i="35"/>
  <c r="T11" i="35" s="1"/>
  <c r="R12" i="35"/>
  <c r="T12" i="35" s="1"/>
  <c r="R13" i="35"/>
  <c r="T13" i="35" s="1"/>
  <c r="R14" i="35"/>
  <c r="T14" i="35" s="1"/>
  <c r="R15" i="35"/>
  <c r="T15" i="35" s="1"/>
  <c r="J14" i="35"/>
  <c r="P14" i="35"/>
  <c r="F48" i="25"/>
  <c r="F47" i="25"/>
  <c r="F46" i="25"/>
  <c r="F45" i="25"/>
  <c r="F44" i="25"/>
  <c r="F43" i="25"/>
  <c r="F42" i="25"/>
  <c r="F41" i="25"/>
  <c r="F40" i="25"/>
  <c r="F39" i="25"/>
  <c r="F38" i="25"/>
  <c r="F37" i="25"/>
  <c r="F36" i="25"/>
  <c r="F35" i="25"/>
  <c r="F34" i="25"/>
  <c r="F32" i="25"/>
  <c r="F31" i="25"/>
  <c r="F30" i="25"/>
  <c r="F29" i="25"/>
  <c r="F28" i="25"/>
  <c r="F27" i="25"/>
  <c r="F26" i="25"/>
  <c r="F25" i="25"/>
  <c r="F24" i="25"/>
  <c r="F23" i="25"/>
  <c r="F22" i="25"/>
  <c r="F21" i="25"/>
  <c r="F20" i="25"/>
  <c r="F19" i="25"/>
  <c r="F18" i="25"/>
  <c r="F17" i="25"/>
  <c r="F16" i="25"/>
  <c r="F15" i="25"/>
  <c r="F14" i="25"/>
  <c r="F13" i="25"/>
  <c r="F12" i="25"/>
  <c r="F11" i="25"/>
  <c r="F10" i="25"/>
  <c r="F9" i="25"/>
  <c r="D8" i="25"/>
  <c r="F8" i="25"/>
  <c r="D7" i="25"/>
  <c r="F7" i="25"/>
  <c r="K3" i="25"/>
  <c r="K7" i="25" s="1"/>
  <c r="L7" i="25" s="1"/>
  <c r="J7" i="25"/>
  <c r="P15" i="35"/>
  <c r="K15" i="35"/>
  <c r="J15" i="35"/>
  <c r="K8" i="35"/>
  <c r="K7" i="35"/>
  <c r="M63" i="30"/>
  <c r="M62" i="30"/>
  <c r="M61" i="30"/>
  <c r="M60" i="30"/>
  <c r="M59" i="30"/>
  <c r="M58" i="30"/>
  <c r="M57" i="30"/>
  <c r="M56" i="30"/>
  <c r="M55" i="30"/>
  <c r="M54" i="30"/>
  <c r="M53" i="30"/>
  <c r="M52" i="30"/>
  <c r="M51" i="30"/>
  <c r="M50" i="30"/>
  <c r="M49" i="30"/>
  <c r="M48" i="30"/>
  <c r="M47" i="30"/>
  <c r="M46" i="30"/>
  <c r="M45" i="30"/>
  <c r="M44" i="30"/>
  <c r="M43" i="30"/>
  <c r="M42" i="30"/>
  <c r="M41" i="30"/>
  <c r="M40" i="30"/>
  <c r="M39" i="30"/>
  <c r="M38" i="30"/>
  <c r="M37" i="30"/>
  <c r="M36" i="30"/>
  <c r="M35" i="30"/>
  <c r="M34" i="30"/>
  <c r="M33" i="30"/>
  <c r="M32" i="30"/>
  <c r="M31" i="30"/>
  <c r="M30" i="30"/>
  <c r="M29" i="30"/>
  <c r="M28" i="30"/>
  <c r="M27" i="30"/>
  <c r="M26" i="30"/>
  <c r="M25" i="30"/>
  <c r="M24" i="30"/>
  <c r="M23" i="30"/>
  <c r="M22" i="30"/>
  <c r="M21" i="30"/>
  <c r="M20" i="30"/>
  <c r="M19" i="30"/>
  <c r="M18" i="30"/>
  <c r="M17" i="30"/>
  <c r="M16" i="30"/>
  <c r="M15" i="30"/>
  <c r="M14" i="30"/>
  <c r="M13" i="30"/>
  <c r="M12" i="30"/>
  <c r="M11" i="30"/>
  <c r="M10" i="30"/>
  <c r="M9" i="30"/>
  <c r="G48" i="31"/>
  <c r="G47" i="31"/>
  <c r="D45" i="29"/>
  <c r="J47" i="31" s="1"/>
  <c r="G46" i="31"/>
  <c r="D44" i="29"/>
  <c r="J46" i="31" s="1"/>
  <c r="G45" i="31"/>
  <c r="D43" i="29"/>
  <c r="J45" i="31" s="1"/>
  <c r="G44" i="31"/>
  <c r="D42" i="29"/>
  <c r="J44" i="31" s="1"/>
  <c r="G43" i="31"/>
  <c r="D41" i="29"/>
  <c r="J43" i="31"/>
  <c r="G42" i="31"/>
  <c r="D40" i="29"/>
  <c r="J42" i="31" s="1"/>
  <c r="G41" i="31"/>
  <c r="D39" i="29"/>
  <c r="J41" i="31" s="1"/>
  <c r="G40" i="31"/>
  <c r="D38" i="29"/>
  <c r="J40" i="31" s="1"/>
  <c r="G39" i="31"/>
  <c r="D37" i="29"/>
  <c r="J39" i="31" s="1"/>
  <c r="G38" i="31"/>
  <c r="D36" i="29"/>
  <c r="J38" i="31"/>
  <c r="G37" i="31"/>
  <c r="D35" i="29"/>
  <c r="J37" i="31" s="1"/>
  <c r="G36" i="31"/>
  <c r="D34" i="29"/>
  <c r="J36" i="31" s="1"/>
  <c r="G35" i="31"/>
  <c r="D33" i="29"/>
  <c r="J35" i="31" s="1"/>
  <c r="G34" i="31"/>
  <c r="D32" i="29"/>
  <c r="J34" i="31" s="1"/>
  <c r="G33" i="31"/>
  <c r="D31" i="29"/>
  <c r="J33" i="31"/>
  <c r="G32" i="31"/>
  <c r="D30" i="29"/>
  <c r="J32" i="31" s="1"/>
  <c r="G31" i="31"/>
  <c r="D29" i="29"/>
  <c r="J31" i="31" s="1"/>
  <c r="G30" i="31"/>
  <c r="D28" i="29"/>
  <c r="J30" i="31" s="1"/>
  <c r="G29" i="31"/>
  <c r="D27" i="29"/>
  <c r="J29" i="31" s="1"/>
  <c r="G28" i="31"/>
  <c r="D26" i="29"/>
  <c r="J28" i="31" s="1"/>
  <c r="G27" i="31"/>
  <c r="D25" i="29"/>
  <c r="J27" i="31"/>
  <c r="G26" i="31"/>
  <c r="D24" i="29"/>
  <c r="J26" i="31" s="1"/>
  <c r="G25" i="31"/>
  <c r="D23" i="29"/>
  <c r="J25" i="31" s="1"/>
  <c r="G24" i="31"/>
  <c r="D22" i="29"/>
  <c r="J24" i="31" s="1"/>
  <c r="G23" i="31"/>
  <c r="D21" i="29"/>
  <c r="J23" i="31" s="1"/>
  <c r="G22" i="31"/>
  <c r="D20" i="29"/>
  <c r="J22" i="31"/>
  <c r="G21" i="31"/>
  <c r="D19" i="29"/>
  <c r="J21" i="31" s="1"/>
  <c r="G20" i="31"/>
  <c r="D18" i="29"/>
  <c r="J20" i="31" s="1"/>
  <c r="G19" i="31"/>
  <c r="D17" i="29"/>
  <c r="J19" i="31" s="1"/>
  <c r="G18" i="31"/>
  <c r="D16" i="29"/>
  <c r="J18" i="31" s="1"/>
  <c r="G17" i="31"/>
  <c r="D15" i="29"/>
  <c r="J17" i="31"/>
  <c r="G16" i="31"/>
  <c r="D14" i="29"/>
  <c r="J16" i="31" s="1"/>
  <c r="G15" i="31"/>
  <c r="D13" i="29"/>
  <c r="J15" i="31" s="1"/>
  <c r="G14" i="31"/>
  <c r="D12" i="29"/>
  <c r="J14" i="31" s="1"/>
  <c r="G13" i="31"/>
  <c r="D11" i="29"/>
  <c r="J13" i="31" s="1"/>
  <c r="G12" i="31"/>
  <c r="D10" i="29"/>
  <c r="J12" i="31" s="1"/>
  <c r="G11" i="31"/>
  <c r="D9" i="29"/>
  <c r="J11" i="31"/>
  <c r="G10" i="31"/>
  <c r="G9" i="31"/>
  <c r="J9" i="31"/>
  <c r="G8" i="31"/>
  <c r="J7" i="31"/>
  <c r="K7" i="31"/>
  <c r="J8" i="31"/>
  <c r="F7" i="31"/>
  <c r="G7" i="31"/>
  <c r="E42" i="31"/>
  <c r="E43" i="31" s="1"/>
  <c r="E44" i="31" s="1"/>
  <c r="E45" i="31" s="1"/>
  <c r="E46" i="31"/>
  <c r="E47" i="31" s="1"/>
  <c r="E48" i="31" s="1"/>
  <c r="E33" i="31"/>
  <c r="E34" i="31"/>
  <c r="E27" i="31"/>
  <c r="E28" i="31"/>
  <c r="E22" i="31"/>
  <c r="E23" i="31"/>
  <c r="E24" i="31" s="1"/>
  <c r="E25" i="31" s="1"/>
  <c r="E17" i="31"/>
  <c r="E18" i="31"/>
  <c r="E19" i="31" s="1"/>
  <c r="E20" i="31" s="1"/>
  <c r="E12" i="31"/>
  <c r="E13" i="31"/>
  <c r="E14" i="31" s="1"/>
  <c r="E15" i="31" s="1"/>
  <c r="E10" i="31"/>
  <c r="K9" i="30"/>
  <c r="O9" i="30" s="1"/>
  <c r="L9" i="30"/>
  <c r="N9" i="30"/>
  <c r="W9" i="30"/>
  <c r="K10" i="30"/>
  <c r="O10" i="30" s="1"/>
  <c r="L10" i="30"/>
  <c r="N10" i="30"/>
  <c r="W10" i="30"/>
  <c r="K11" i="30"/>
  <c r="O11" i="30" s="1"/>
  <c r="L11" i="30"/>
  <c r="N11" i="30"/>
  <c r="W11" i="30"/>
  <c r="K12" i="30"/>
  <c r="O12" i="30" s="1"/>
  <c r="L12" i="30"/>
  <c r="N12" i="30"/>
  <c r="W12" i="30"/>
  <c r="K13" i="30"/>
  <c r="O13" i="30" s="1"/>
  <c r="L13" i="30"/>
  <c r="N13" i="30"/>
  <c r="W13" i="30"/>
  <c r="K14" i="30"/>
  <c r="O14" i="30" s="1"/>
  <c r="L14" i="30"/>
  <c r="N14" i="30"/>
  <c r="W14" i="30"/>
  <c r="K15" i="30"/>
  <c r="O15" i="30" s="1"/>
  <c r="L15" i="30"/>
  <c r="N15" i="30"/>
  <c r="W15" i="30"/>
  <c r="K16" i="30"/>
  <c r="O16" i="30" s="1"/>
  <c r="L16" i="30"/>
  <c r="N16" i="30"/>
  <c r="W16" i="30"/>
  <c r="K17" i="30"/>
  <c r="O17" i="30" s="1"/>
  <c r="L17" i="30"/>
  <c r="N17" i="30"/>
  <c r="W17" i="30"/>
  <c r="K18" i="30"/>
  <c r="O18" i="30" s="1"/>
  <c r="L18" i="30"/>
  <c r="N18" i="30"/>
  <c r="W18" i="30"/>
  <c r="K19" i="30"/>
  <c r="O19" i="30" s="1"/>
  <c r="L19" i="30"/>
  <c r="N19" i="30"/>
  <c r="W19" i="30"/>
  <c r="K20" i="30"/>
  <c r="O20" i="30" s="1"/>
  <c r="L20" i="30"/>
  <c r="N20" i="30"/>
  <c r="W20" i="30"/>
  <c r="K21" i="30"/>
  <c r="O21" i="30" s="1"/>
  <c r="L21" i="30"/>
  <c r="N21" i="30"/>
  <c r="W21" i="30"/>
  <c r="K22" i="30"/>
  <c r="O22" i="30" s="1"/>
  <c r="L22" i="30"/>
  <c r="N22" i="30"/>
  <c r="W22" i="30"/>
  <c r="K23" i="30"/>
  <c r="O23" i="30" s="1"/>
  <c r="L23" i="30"/>
  <c r="N23" i="30"/>
  <c r="W23" i="30"/>
  <c r="K24" i="30"/>
  <c r="O24" i="30" s="1"/>
  <c r="L24" i="30"/>
  <c r="N24" i="30"/>
  <c r="W24" i="30"/>
  <c r="K25" i="30"/>
  <c r="O25" i="30" s="1"/>
  <c r="L25" i="30"/>
  <c r="N25" i="30"/>
  <c r="W25" i="30"/>
  <c r="K26" i="30"/>
  <c r="O26" i="30" s="1"/>
  <c r="L26" i="30"/>
  <c r="N26" i="30"/>
  <c r="W26" i="30"/>
  <c r="K27" i="30"/>
  <c r="O27" i="30" s="1"/>
  <c r="L27" i="30"/>
  <c r="N27" i="30"/>
  <c r="W27" i="30"/>
  <c r="K28" i="30"/>
  <c r="O28" i="30" s="1"/>
  <c r="L28" i="30"/>
  <c r="N28" i="30"/>
  <c r="W28" i="30"/>
  <c r="K29" i="30"/>
  <c r="O29" i="30" s="1"/>
  <c r="L29" i="30"/>
  <c r="N29" i="30"/>
  <c r="W29" i="30"/>
  <c r="K30" i="30"/>
  <c r="O30" i="30" s="1"/>
  <c r="L30" i="30"/>
  <c r="N30" i="30"/>
  <c r="W30" i="30"/>
  <c r="K31" i="30"/>
  <c r="O31" i="30" s="1"/>
  <c r="L31" i="30"/>
  <c r="N31" i="30"/>
  <c r="W31" i="30"/>
  <c r="K32" i="30"/>
  <c r="O32" i="30" s="1"/>
  <c r="L32" i="30"/>
  <c r="N32" i="30"/>
  <c r="W32" i="30"/>
  <c r="K33" i="30"/>
  <c r="O33" i="30" s="1"/>
  <c r="L33" i="30"/>
  <c r="N33" i="30"/>
  <c r="W33" i="30"/>
  <c r="K34" i="30"/>
  <c r="O34" i="30" s="1"/>
  <c r="L34" i="30"/>
  <c r="N34" i="30"/>
  <c r="W34" i="30"/>
  <c r="K35" i="30"/>
  <c r="O35" i="30" s="1"/>
  <c r="L35" i="30"/>
  <c r="N35" i="30"/>
  <c r="W35" i="30"/>
  <c r="K36" i="30"/>
  <c r="O36" i="30" s="1"/>
  <c r="L36" i="30"/>
  <c r="N36" i="30"/>
  <c r="W36" i="30"/>
  <c r="K37" i="30"/>
  <c r="O37" i="30" s="1"/>
  <c r="L37" i="30"/>
  <c r="N37" i="30"/>
  <c r="W37" i="30"/>
  <c r="K38" i="30"/>
  <c r="O38" i="30" s="1"/>
  <c r="L38" i="30"/>
  <c r="N38" i="30"/>
  <c r="W38" i="30"/>
  <c r="K39" i="30"/>
  <c r="O39" i="30" s="1"/>
  <c r="L39" i="30"/>
  <c r="N39" i="30"/>
  <c r="W39" i="30"/>
  <c r="K40" i="30"/>
  <c r="O40" i="30" s="1"/>
  <c r="L40" i="30"/>
  <c r="N40" i="30"/>
  <c r="W40" i="30"/>
  <c r="K41" i="30"/>
  <c r="O41" i="30" s="1"/>
  <c r="L41" i="30"/>
  <c r="N41" i="30"/>
  <c r="W41" i="30"/>
  <c r="K42" i="30"/>
  <c r="O42" i="30" s="1"/>
  <c r="L42" i="30"/>
  <c r="N42" i="30"/>
  <c r="W42" i="30"/>
  <c r="K43" i="30"/>
  <c r="O43" i="30" s="1"/>
  <c r="L43" i="30"/>
  <c r="N43" i="30"/>
  <c r="W43" i="30"/>
  <c r="K44" i="30"/>
  <c r="O44" i="30" s="1"/>
  <c r="L44" i="30"/>
  <c r="N44" i="30"/>
  <c r="W44" i="30"/>
  <c r="K45" i="30"/>
  <c r="O45" i="30" s="1"/>
  <c r="L45" i="30"/>
  <c r="N45" i="30"/>
  <c r="W45" i="30"/>
  <c r="K46" i="30"/>
  <c r="O46" i="30" s="1"/>
  <c r="L46" i="30"/>
  <c r="N46" i="30"/>
  <c r="W46" i="30"/>
  <c r="K47" i="30"/>
  <c r="O47" i="30" s="1"/>
  <c r="L47" i="30"/>
  <c r="N47" i="30"/>
  <c r="W47" i="30"/>
  <c r="K48" i="30"/>
  <c r="O48" i="30" s="1"/>
  <c r="L48" i="30"/>
  <c r="N48" i="30"/>
  <c r="W48" i="30"/>
  <c r="K49" i="30"/>
  <c r="O49" i="30" s="1"/>
  <c r="L49" i="30"/>
  <c r="N49" i="30"/>
  <c r="W49" i="30"/>
  <c r="K50" i="30"/>
  <c r="O50" i="30" s="1"/>
  <c r="L50" i="30"/>
  <c r="N50" i="30"/>
  <c r="W50" i="30"/>
  <c r="K51" i="30"/>
  <c r="O51" i="30" s="1"/>
  <c r="L51" i="30"/>
  <c r="N51" i="30"/>
  <c r="W51" i="30"/>
  <c r="K52" i="30"/>
  <c r="O52" i="30" s="1"/>
  <c r="L52" i="30"/>
  <c r="N52" i="30"/>
  <c r="W52" i="30"/>
  <c r="K53" i="30"/>
  <c r="O53" i="30" s="1"/>
  <c r="L53" i="30"/>
  <c r="N53" i="30"/>
  <c r="W53" i="30"/>
  <c r="K54" i="30"/>
  <c r="O54" i="30" s="1"/>
  <c r="L54" i="30"/>
  <c r="N54" i="30"/>
  <c r="W54" i="30"/>
  <c r="K55" i="30"/>
  <c r="O55" i="30" s="1"/>
  <c r="L55" i="30"/>
  <c r="N55" i="30"/>
  <c r="W55" i="30"/>
  <c r="K56" i="30"/>
  <c r="O56" i="30" s="1"/>
  <c r="L56" i="30"/>
  <c r="N56" i="30"/>
  <c r="W56" i="30"/>
  <c r="K57" i="30"/>
  <c r="O57" i="30" s="1"/>
  <c r="L57" i="30"/>
  <c r="N57" i="30"/>
  <c r="W57" i="30"/>
  <c r="K58" i="30"/>
  <c r="O58" i="30" s="1"/>
  <c r="L58" i="30"/>
  <c r="N58" i="30"/>
  <c r="W58" i="30"/>
  <c r="K59" i="30"/>
  <c r="O59" i="30" s="1"/>
  <c r="L59" i="30"/>
  <c r="N59" i="30"/>
  <c r="W59" i="30"/>
  <c r="K60" i="30"/>
  <c r="O60" i="30" s="1"/>
  <c r="L60" i="30"/>
  <c r="N60" i="30"/>
  <c r="W60" i="30"/>
  <c r="K61" i="30"/>
  <c r="O61" i="30" s="1"/>
  <c r="L61" i="30"/>
  <c r="N61" i="30"/>
  <c r="W61" i="30"/>
  <c r="K62" i="30"/>
  <c r="O62" i="30" s="1"/>
  <c r="L62" i="30"/>
  <c r="N62" i="30"/>
  <c r="W62" i="30"/>
  <c r="K63" i="30"/>
  <c r="O63" i="30" s="1"/>
  <c r="L63" i="30"/>
  <c r="N63" i="30"/>
  <c r="W63" i="30"/>
  <c r="K64" i="30"/>
  <c r="L64" i="30"/>
  <c r="M64" i="30"/>
  <c r="N64" i="30"/>
  <c r="O64" i="30"/>
  <c r="P64" i="30"/>
  <c r="R64" i="30"/>
  <c r="W64" i="30"/>
  <c r="X64" i="30"/>
  <c r="K65" i="30"/>
  <c r="L65" i="30"/>
  <c r="M65" i="30"/>
  <c r="N65" i="30"/>
  <c r="O65" i="30"/>
  <c r="P65" i="30"/>
  <c r="R65" i="30"/>
  <c r="W65" i="30"/>
  <c r="X65" i="30"/>
  <c r="K66" i="30"/>
  <c r="L66" i="30"/>
  <c r="M66" i="30"/>
  <c r="N66" i="30"/>
  <c r="O66" i="30"/>
  <c r="P66" i="30"/>
  <c r="R66" i="30"/>
  <c r="W66" i="30"/>
  <c r="X66" i="30"/>
  <c r="K67" i="30"/>
  <c r="L67" i="30"/>
  <c r="M67" i="30"/>
  <c r="N67" i="30"/>
  <c r="O67" i="30"/>
  <c r="P67" i="30"/>
  <c r="R67" i="30"/>
  <c r="W67" i="30"/>
  <c r="X67" i="30"/>
  <c r="K68" i="30"/>
  <c r="L68" i="30"/>
  <c r="M68" i="30"/>
  <c r="N68" i="30"/>
  <c r="O68" i="30"/>
  <c r="P68" i="30"/>
  <c r="R68" i="30"/>
  <c r="W68" i="30"/>
  <c r="X68" i="30"/>
  <c r="K69" i="30"/>
  <c r="L69" i="30"/>
  <c r="M69" i="30"/>
  <c r="N69" i="30"/>
  <c r="O69" i="30"/>
  <c r="P69" i="30"/>
  <c r="R69" i="30"/>
  <c r="W69" i="30"/>
  <c r="X69" i="30"/>
  <c r="K70" i="30"/>
  <c r="L70" i="30"/>
  <c r="M70" i="30"/>
  <c r="N70" i="30"/>
  <c r="O70" i="30"/>
  <c r="P70" i="30"/>
  <c r="R70" i="30"/>
  <c r="W70" i="30"/>
  <c r="X70" i="30"/>
  <c r="K71" i="30"/>
  <c r="L71" i="30"/>
  <c r="M71" i="30"/>
  <c r="N71" i="30"/>
  <c r="O71" i="30"/>
  <c r="P71" i="30"/>
  <c r="R71" i="30"/>
  <c r="W71" i="30"/>
  <c r="X71" i="30"/>
  <c r="K72" i="30"/>
  <c r="L72" i="30"/>
  <c r="M72" i="30"/>
  <c r="N72" i="30"/>
  <c r="O72" i="30"/>
  <c r="P72" i="30"/>
  <c r="R72" i="30"/>
  <c r="W72" i="30"/>
  <c r="X72" i="30"/>
  <c r="K73" i="30"/>
  <c r="L73" i="30"/>
  <c r="M73" i="30"/>
  <c r="N73" i="30"/>
  <c r="O73" i="30"/>
  <c r="P73" i="30"/>
  <c r="R73" i="30"/>
  <c r="W73" i="30"/>
  <c r="X73" i="30"/>
  <c r="K74" i="30"/>
  <c r="L74" i="30"/>
  <c r="M74" i="30"/>
  <c r="N74" i="30"/>
  <c r="O74" i="30"/>
  <c r="P74" i="30"/>
  <c r="R74" i="30"/>
  <c r="W74" i="30"/>
  <c r="X74" i="30"/>
  <c r="K75" i="30"/>
  <c r="L75" i="30"/>
  <c r="M75" i="30"/>
  <c r="N75" i="30"/>
  <c r="O75" i="30"/>
  <c r="P75" i="30"/>
  <c r="R75" i="30"/>
  <c r="W75" i="30"/>
  <c r="X75" i="30"/>
  <c r="K76" i="30"/>
  <c r="L76" i="30"/>
  <c r="M76" i="30"/>
  <c r="N76" i="30"/>
  <c r="O76" i="30"/>
  <c r="P76" i="30"/>
  <c r="R76" i="30"/>
  <c r="W76" i="30"/>
  <c r="X76" i="30"/>
  <c r="K77" i="30"/>
  <c r="L77" i="30"/>
  <c r="M77" i="30"/>
  <c r="N77" i="30"/>
  <c r="O77" i="30"/>
  <c r="P77" i="30"/>
  <c r="R77" i="30"/>
  <c r="W77" i="30"/>
  <c r="X77" i="30"/>
  <c r="K78" i="30"/>
  <c r="L78" i="30"/>
  <c r="M78" i="30"/>
  <c r="N78" i="30"/>
  <c r="O78" i="30"/>
  <c r="P78" i="30"/>
  <c r="R78" i="30"/>
  <c r="W78" i="30"/>
  <c r="X78" i="30"/>
  <c r="K79" i="30"/>
  <c r="L79" i="30"/>
  <c r="M79" i="30"/>
  <c r="N79" i="30"/>
  <c r="O79" i="30"/>
  <c r="P79" i="30"/>
  <c r="R79" i="30"/>
  <c r="W79" i="30"/>
  <c r="X79" i="30"/>
  <c r="K80" i="30"/>
  <c r="L80" i="30"/>
  <c r="M80" i="30"/>
  <c r="N80" i="30"/>
  <c r="O80" i="30"/>
  <c r="P80" i="30"/>
  <c r="R80" i="30"/>
  <c r="W80" i="30"/>
  <c r="X80" i="30"/>
  <c r="K81" i="30"/>
  <c r="L81" i="30"/>
  <c r="M81" i="30"/>
  <c r="N81" i="30"/>
  <c r="O81" i="30"/>
  <c r="P81" i="30"/>
  <c r="R81" i="30"/>
  <c r="W81" i="30"/>
  <c r="X81" i="30"/>
  <c r="K82" i="30"/>
  <c r="L82" i="30"/>
  <c r="M82" i="30"/>
  <c r="N82" i="30"/>
  <c r="O82" i="30"/>
  <c r="P82" i="30"/>
  <c r="R82" i="30"/>
  <c r="W82" i="30"/>
  <c r="X82" i="30"/>
  <c r="K83" i="30"/>
  <c r="L83" i="30"/>
  <c r="M83" i="30"/>
  <c r="N83" i="30"/>
  <c r="O83" i="30"/>
  <c r="P83" i="30"/>
  <c r="R83" i="30"/>
  <c r="W83" i="30"/>
  <c r="X83" i="30"/>
  <c r="K84" i="30"/>
  <c r="L84" i="30"/>
  <c r="M84" i="30"/>
  <c r="N84" i="30"/>
  <c r="O84" i="30"/>
  <c r="P84" i="30"/>
  <c r="R84" i="30"/>
  <c r="W84" i="30"/>
  <c r="X84" i="30"/>
  <c r="K85" i="30"/>
  <c r="L85" i="30"/>
  <c r="M85" i="30"/>
  <c r="N85" i="30"/>
  <c r="O85" i="30"/>
  <c r="P85" i="30"/>
  <c r="R85" i="30"/>
  <c r="W85" i="30"/>
  <c r="X85" i="30"/>
  <c r="K86" i="30"/>
  <c r="L86" i="30"/>
  <c r="M86" i="30"/>
  <c r="N86" i="30"/>
  <c r="O86" i="30"/>
  <c r="P86" i="30"/>
  <c r="R86" i="30"/>
  <c r="W86" i="30"/>
  <c r="X86" i="30"/>
  <c r="K87" i="30"/>
  <c r="L87" i="30"/>
  <c r="M87" i="30"/>
  <c r="N87" i="30"/>
  <c r="O87" i="30"/>
  <c r="P87" i="30"/>
  <c r="R87" i="30"/>
  <c r="W87" i="30"/>
  <c r="X87" i="30"/>
  <c r="K88" i="30"/>
  <c r="L88" i="30"/>
  <c r="M88" i="30"/>
  <c r="N88" i="30"/>
  <c r="O88" i="30"/>
  <c r="P88" i="30"/>
  <c r="R88" i="30"/>
  <c r="W88" i="30"/>
  <c r="X88" i="30"/>
  <c r="K89" i="30"/>
  <c r="L89" i="30"/>
  <c r="M89" i="30"/>
  <c r="N89" i="30"/>
  <c r="O89" i="30"/>
  <c r="P89" i="30"/>
  <c r="R89" i="30"/>
  <c r="W89" i="30"/>
  <c r="X89" i="30"/>
  <c r="K90" i="30"/>
  <c r="L90" i="30"/>
  <c r="M90" i="30"/>
  <c r="N90" i="30"/>
  <c r="O90" i="30"/>
  <c r="P90" i="30"/>
  <c r="R90" i="30"/>
  <c r="W90" i="30"/>
  <c r="X90" i="30"/>
  <c r="K91" i="30"/>
  <c r="L91" i="30"/>
  <c r="M91" i="30"/>
  <c r="N91" i="30"/>
  <c r="O91" i="30"/>
  <c r="P91" i="30"/>
  <c r="R91" i="30"/>
  <c r="W91" i="30"/>
  <c r="X91" i="30"/>
  <c r="K92" i="30"/>
  <c r="L92" i="30"/>
  <c r="M92" i="30"/>
  <c r="N92" i="30"/>
  <c r="O92" i="30"/>
  <c r="P92" i="30"/>
  <c r="R92" i="30"/>
  <c r="W92" i="30"/>
  <c r="X92" i="30"/>
  <c r="K93" i="30"/>
  <c r="L93" i="30"/>
  <c r="M93" i="30"/>
  <c r="N93" i="30"/>
  <c r="O93" i="30"/>
  <c r="P93" i="30"/>
  <c r="R93" i="30"/>
  <c r="W93" i="30"/>
  <c r="X93" i="30"/>
  <c r="K94" i="30"/>
  <c r="L94" i="30"/>
  <c r="M94" i="30"/>
  <c r="N94" i="30"/>
  <c r="O94" i="30"/>
  <c r="P94" i="30"/>
  <c r="R94" i="30"/>
  <c r="W94" i="30"/>
  <c r="X94" i="30"/>
  <c r="K95" i="30"/>
  <c r="L95" i="30"/>
  <c r="M95" i="30"/>
  <c r="N95" i="30"/>
  <c r="O95" i="30"/>
  <c r="P95" i="30"/>
  <c r="R95" i="30"/>
  <c r="W95" i="30"/>
  <c r="X95" i="30"/>
  <c r="K96" i="30"/>
  <c r="L96" i="30"/>
  <c r="M96" i="30"/>
  <c r="N96" i="30"/>
  <c r="O96" i="30"/>
  <c r="P96" i="30"/>
  <c r="R96" i="30"/>
  <c r="W96" i="30"/>
  <c r="X96" i="30"/>
  <c r="K97" i="30"/>
  <c r="L97" i="30"/>
  <c r="M97" i="30"/>
  <c r="N97" i="30"/>
  <c r="O97" i="30"/>
  <c r="P97" i="30"/>
  <c r="R97" i="30"/>
  <c r="W97" i="30"/>
  <c r="X97" i="30"/>
  <c r="K98" i="30"/>
  <c r="L98" i="30"/>
  <c r="M98" i="30"/>
  <c r="N98" i="30"/>
  <c r="O98" i="30"/>
  <c r="P98" i="30"/>
  <c r="R98" i="30"/>
  <c r="W98" i="30"/>
  <c r="X98" i="30"/>
  <c r="K99" i="30"/>
  <c r="L99" i="30"/>
  <c r="M99" i="30"/>
  <c r="N99" i="30"/>
  <c r="O99" i="30"/>
  <c r="P99" i="30"/>
  <c r="R99" i="30"/>
  <c r="W99" i="30"/>
  <c r="X99" i="30"/>
  <c r="K100" i="30"/>
  <c r="L100" i="30"/>
  <c r="M100" i="30"/>
  <c r="N100" i="30"/>
  <c r="O100" i="30"/>
  <c r="P100" i="30"/>
  <c r="R100" i="30"/>
  <c r="W100" i="30"/>
  <c r="X100" i="30"/>
  <c r="K101" i="30"/>
  <c r="L101" i="30"/>
  <c r="M101" i="30"/>
  <c r="N101" i="30"/>
  <c r="O101" i="30"/>
  <c r="P101" i="30"/>
  <c r="R101" i="30"/>
  <c r="W101" i="30"/>
  <c r="X101" i="30"/>
  <c r="K102" i="30"/>
  <c r="L102" i="30"/>
  <c r="M102" i="30"/>
  <c r="N102" i="30"/>
  <c r="O102" i="30"/>
  <c r="P102" i="30"/>
  <c r="R102" i="30"/>
  <c r="W102" i="30"/>
  <c r="X102" i="30"/>
  <c r="K103" i="30"/>
  <c r="L103" i="30"/>
  <c r="M103" i="30"/>
  <c r="N103" i="30"/>
  <c r="O103" i="30"/>
  <c r="P103" i="30"/>
  <c r="R103" i="30"/>
  <c r="W103" i="30"/>
  <c r="X103" i="30"/>
  <c r="K104" i="30"/>
  <c r="L104" i="30"/>
  <c r="M104" i="30"/>
  <c r="N104" i="30"/>
  <c r="O104" i="30"/>
  <c r="P104" i="30"/>
  <c r="R104" i="30"/>
  <c r="W104" i="30"/>
  <c r="X104" i="30"/>
  <c r="K105" i="30"/>
  <c r="L105" i="30"/>
  <c r="M105" i="30"/>
  <c r="N105" i="30"/>
  <c r="O105" i="30"/>
  <c r="P105" i="30"/>
  <c r="R105" i="30"/>
  <c r="W105" i="30"/>
  <c r="X105" i="30"/>
  <c r="K106" i="30"/>
  <c r="L106" i="30"/>
  <c r="M106" i="30"/>
  <c r="N106" i="30"/>
  <c r="O106" i="30"/>
  <c r="P106" i="30"/>
  <c r="R106" i="30"/>
  <c r="W106" i="30"/>
  <c r="X106" i="30"/>
  <c r="K107" i="30"/>
  <c r="L107" i="30"/>
  <c r="M107" i="30"/>
  <c r="N107" i="30"/>
  <c r="O107" i="30"/>
  <c r="P107" i="30"/>
  <c r="R107" i="30"/>
  <c r="W107" i="30"/>
  <c r="X107" i="30"/>
  <c r="K108" i="30"/>
  <c r="L108" i="30"/>
  <c r="M108" i="30"/>
  <c r="N108" i="30"/>
  <c r="O108" i="30"/>
  <c r="P108" i="30"/>
  <c r="R108" i="30"/>
  <c r="W108" i="30"/>
  <c r="X108" i="30"/>
  <c r="K109" i="30"/>
  <c r="L109" i="30"/>
  <c r="M109" i="30"/>
  <c r="N109" i="30"/>
  <c r="O109" i="30"/>
  <c r="P109" i="30"/>
  <c r="R109" i="30"/>
  <c r="W109" i="30"/>
  <c r="X109" i="30"/>
  <c r="K110" i="30"/>
  <c r="L110" i="30"/>
  <c r="M110" i="30"/>
  <c r="N110" i="30"/>
  <c r="O110" i="30"/>
  <c r="P110" i="30"/>
  <c r="R110" i="30"/>
  <c r="W110" i="30"/>
  <c r="X110" i="30"/>
  <c r="K111" i="30"/>
  <c r="L111" i="30"/>
  <c r="M111" i="30"/>
  <c r="N111" i="30"/>
  <c r="O111" i="30"/>
  <c r="P111" i="30"/>
  <c r="R111" i="30"/>
  <c r="W111" i="30"/>
  <c r="X111" i="30"/>
  <c r="K112" i="30"/>
  <c r="L112" i="30"/>
  <c r="M112" i="30"/>
  <c r="N112" i="30"/>
  <c r="O112" i="30"/>
  <c r="P112" i="30"/>
  <c r="R112" i="30"/>
  <c r="W112" i="30"/>
  <c r="X112" i="30"/>
  <c r="K113" i="30"/>
  <c r="L113" i="30"/>
  <c r="M113" i="30"/>
  <c r="N113" i="30"/>
  <c r="O113" i="30"/>
  <c r="P113" i="30"/>
  <c r="R113" i="30"/>
  <c r="W113" i="30"/>
  <c r="X113" i="30"/>
  <c r="K114" i="30"/>
  <c r="L114" i="30"/>
  <c r="M114" i="30"/>
  <c r="N114" i="30"/>
  <c r="O114" i="30"/>
  <c r="P114" i="30"/>
  <c r="R114" i="30"/>
  <c r="W114" i="30"/>
  <c r="X114" i="30"/>
  <c r="K115" i="30"/>
  <c r="L115" i="30"/>
  <c r="M115" i="30"/>
  <c r="N115" i="30"/>
  <c r="O115" i="30"/>
  <c r="P115" i="30"/>
  <c r="R115" i="30"/>
  <c r="W115" i="30"/>
  <c r="X115" i="30"/>
  <c r="K116" i="30"/>
  <c r="L116" i="30"/>
  <c r="M116" i="30"/>
  <c r="N116" i="30"/>
  <c r="O116" i="30"/>
  <c r="P116" i="30"/>
  <c r="R116" i="30"/>
  <c r="W116" i="30"/>
  <c r="X116" i="30"/>
  <c r="K117" i="30"/>
  <c r="L117" i="30"/>
  <c r="M117" i="30"/>
  <c r="N117" i="30"/>
  <c r="O117" i="30"/>
  <c r="P117" i="30"/>
  <c r="R117" i="30"/>
  <c r="W117" i="30"/>
  <c r="X117" i="30"/>
  <c r="K118" i="30"/>
  <c r="L118" i="30"/>
  <c r="M118" i="30"/>
  <c r="N118" i="30"/>
  <c r="O118" i="30"/>
  <c r="P118" i="30"/>
  <c r="R118" i="30"/>
  <c r="W118" i="30"/>
  <c r="X118" i="30"/>
  <c r="K119" i="30"/>
  <c r="L119" i="30"/>
  <c r="M119" i="30"/>
  <c r="N119" i="30"/>
  <c r="O119" i="30"/>
  <c r="P119" i="30"/>
  <c r="R119" i="30"/>
  <c r="W119" i="30"/>
  <c r="X119" i="30"/>
  <c r="K120" i="30"/>
  <c r="L120" i="30"/>
  <c r="M120" i="30"/>
  <c r="N120" i="30"/>
  <c r="O120" i="30"/>
  <c r="P120" i="30"/>
  <c r="R120" i="30"/>
  <c r="W120" i="30"/>
  <c r="X120" i="30"/>
  <c r="K121" i="30"/>
  <c r="L121" i="30"/>
  <c r="M121" i="30"/>
  <c r="N121" i="30"/>
  <c r="O121" i="30"/>
  <c r="P121" i="30"/>
  <c r="R121" i="30"/>
  <c r="W121" i="30"/>
  <c r="X121" i="30"/>
  <c r="K122" i="30"/>
  <c r="L122" i="30"/>
  <c r="M122" i="30"/>
  <c r="N122" i="30"/>
  <c r="O122" i="30"/>
  <c r="P122" i="30"/>
  <c r="R122" i="30"/>
  <c r="W122" i="30"/>
  <c r="X122" i="30"/>
  <c r="K123" i="30"/>
  <c r="L123" i="30"/>
  <c r="M123" i="30"/>
  <c r="N123" i="30"/>
  <c r="O123" i="30"/>
  <c r="P123" i="30"/>
  <c r="R123" i="30"/>
  <c r="W123" i="30"/>
  <c r="X123" i="30"/>
  <c r="K124" i="30"/>
  <c r="L124" i="30"/>
  <c r="M124" i="30"/>
  <c r="N124" i="30"/>
  <c r="O124" i="30"/>
  <c r="P124" i="30"/>
  <c r="R124" i="30"/>
  <c r="W124" i="30"/>
  <c r="X124" i="30"/>
  <c r="K125" i="30"/>
  <c r="L125" i="30"/>
  <c r="M125" i="30"/>
  <c r="N125" i="30"/>
  <c r="O125" i="30"/>
  <c r="P125" i="30"/>
  <c r="R125" i="30"/>
  <c r="W125" i="30"/>
  <c r="X125" i="30"/>
  <c r="K126" i="30"/>
  <c r="L126" i="30"/>
  <c r="M126" i="30"/>
  <c r="N126" i="30"/>
  <c r="O126" i="30"/>
  <c r="P126" i="30"/>
  <c r="R126" i="30"/>
  <c r="W126" i="30"/>
  <c r="X126" i="30"/>
  <c r="K127" i="30"/>
  <c r="L127" i="30"/>
  <c r="M127" i="30"/>
  <c r="N127" i="30"/>
  <c r="O127" i="30"/>
  <c r="P127" i="30"/>
  <c r="R127" i="30"/>
  <c r="W127" i="30"/>
  <c r="X127" i="30"/>
  <c r="K128" i="30"/>
  <c r="L128" i="30"/>
  <c r="M128" i="30"/>
  <c r="N128" i="30"/>
  <c r="O128" i="30"/>
  <c r="P128" i="30"/>
  <c r="R128" i="30"/>
  <c r="W128" i="30"/>
  <c r="X128" i="30"/>
  <c r="K129" i="30"/>
  <c r="L129" i="30"/>
  <c r="M129" i="30"/>
  <c r="N129" i="30"/>
  <c r="O129" i="30"/>
  <c r="P129" i="30"/>
  <c r="R129" i="30"/>
  <c r="W129" i="30"/>
  <c r="X129" i="30"/>
  <c r="K130" i="30"/>
  <c r="L130" i="30"/>
  <c r="M130" i="30"/>
  <c r="N130" i="30"/>
  <c r="O130" i="30"/>
  <c r="P130" i="30"/>
  <c r="R130" i="30"/>
  <c r="W130" i="30"/>
  <c r="X130" i="30"/>
  <c r="K131" i="30"/>
  <c r="L131" i="30"/>
  <c r="M131" i="30"/>
  <c r="N131" i="30"/>
  <c r="O131" i="30"/>
  <c r="P131" i="30"/>
  <c r="R131" i="30"/>
  <c r="W131" i="30"/>
  <c r="X131" i="30"/>
  <c r="K132" i="30"/>
  <c r="L132" i="30"/>
  <c r="M132" i="30"/>
  <c r="N132" i="30"/>
  <c r="O132" i="30"/>
  <c r="P132" i="30"/>
  <c r="R132" i="30"/>
  <c r="W132" i="30"/>
  <c r="X132" i="30"/>
  <c r="K133" i="30"/>
  <c r="L133" i="30"/>
  <c r="M133" i="30"/>
  <c r="N133" i="30"/>
  <c r="O133" i="30"/>
  <c r="P133" i="30"/>
  <c r="R133" i="30"/>
  <c r="W133" i="30"/>
  <c r="X133" i="30"/>
  <c r="K134" i="30"/>
  <c r="L134" i="30"/>
  <c r="M134" i="30"/>
  <c r="N134" i="30"/>
  <c r="O134" i="30"/>
  <c r="P134" i="30"/>
  <c r="R134" i="30"/>
  <c r="W134" i="30"/>
  <c r="X134" i="30"/>
  <c r="K135" i="30"/>
  <c r="L135" i="30"/>
  <c r="M135" i="30"/>
  <c r="N135" i="30"/>
  <c r="O135" i="30"/>
  <c r="P135" i="30"/>
  <c r="R135" i="30"/>
  <c r="W135" i="30"/>
  <c r="X135" i="30"/>
  <c r="K136" i="30"/>
  <c r="L136" i="30"/>
  <c r="M136" i="30"/>
  <c r="N136" i="30"/>
  <c r="O136" i="30"/>
  <c r="P136" i="30"/>
  <c r="R136" i="30"/>
  <c r="W136" i="30"/>
  <c r="X136" i="30"/>
  <c r="K137" i="30"/>
  <c r="L137" i="30"/>
  <c r="M137" i="30"/>
  <c r="N137" i="30"/>
  <c r="O137" i="30"/>
  <c r="P137" i="30"/>
  <c r="R137" i="30"/>
  <c r="W137" i="30"/>
  <c r="X137" i="30"/>
  <c r="K138" i="30"/>
  <c r="L138" i="30"/>
  <c r="M138" i="30"/>
  <c r="N138" i="30"/>
  <c r="O138" i="30"/>
  <c r="P138" i="30"/>
  <c r="R138" i="30"/>
  <c r="W138" i="30"/>
  <c r="X138" i="30"/>
  <c r="K139" i="30"/>
  <c r="L139" i="30"/>
  <c r="M139" i="30"/>
  <c r="N139" i="30"/>
  <c r="O139" i="30"/>
  <c r="P139" i="30"/>
  <c r="R139" i="30"/>
  <c r="W139" i="30"/>
  <c r="X139" i="30"/>
  <c r="K140" i="30"/>
  <c r="L140" i="30"/>
  <c r="M140" i="30"/>
  <c r="N140" i="30"/>
  <c r="O140" i="30"/>
  <c r="P140" i="30"/>
  <c r="R140" i="30"/>
  <c r="W140" i="30"/>
  <c r="X140" i="30"/>
  <c r="K141" i="30"/>
  <c r="L141" i="30"/>
  <c r="M141" i="30"/>
  <c r="N141" i="30"/>
  <c r="O141" i="30"/>
  <c r="P141" i="30"/>
  <c r="R141" i="30"/>
  <c r="W141" i="30"/>
  <c r="X141" i="30"/>
  <c r="K142" i="30"/>
  <c r="L142" i="30"/>
  <c r="M142" i="30"/>
  <c r="N142" i="30"/>
  <c r="O142" i="30"/>
  <c r="P142" i="30"/>
  <c r="R142" i="30"/>
  <c r="W142" i="30"/>
  <c r="X142" i="30"/>
  <c r="K143" i="30"/>
  <c r="L143" i="30"/>
  <c r="M143" i="30"/>
  <c r="N143" i="30"/>
  <c r="O143" i="30"/>
  <c r="P143" i="30"/>
  <c r="R143" i="30"/>
  <c r="W143" i="30"/>
  <c r="X143" i="30"/>
  <c r="K144" i="30"/>
  <c r="L144" i="30"/>
  <c r="M144" i="30"/>
  <c r="N144" i="30"/>
  <c r="O144" i="30"/>
  <c r="P144" i="30"/>
  <c r="R144" i="30"/>
  <c r="W144" i="30"/>
  <c r="X144" i="30"/>
  <c r="K145" i="30"/>
  <c r="L145" i="30"/>
  <c r="M145" i="30"/>
  <c r="N145" i="30"/>
  <c r="O145" i="30"/>
  <c r="P145" i="30"/>
  <c r="R145" i="30"/>
  <c r="W145" i="30"/>
  <c r="X145" i="30"/>
  <c r="K146" i="30"/>
  <c r="L146" i="30"/>
  <c r="M146" i="30"/>
  <c r="N146" i="30"/>
  <c r="O146" i="30"/>
  <c r="P146" i="30"/>
  <c r="R146" i="30"/>
  <c r="W146" i="30"/>
  <c r="X146" i="30"/>
  <c r="K147" i="30"/>
  <c r="L147" i="30"/>
  <c r="M147" i="30"/>
  <c r="N147" i="30"/>
  <c r="O147" i="30"/>
  <c r="P147" i="30"/>
  <c r="R147" i="30"/>
  <c r="W147" i="30"/>
  <c r="X147" i="30"/>
  <c r="K148" i="30"/>
  <c r="L148" i="30"/>
  <c r="M148" i="30"/>
  <c r="N148" i="30"/>
  <c r="O148" i="30"/>
  <c r="P148" i="30"/>
  <c r="R148" i="30"/>
  <c r="W148" i="30"/>
  <c r="X148" i="30"/>
  <c r="K149" i="30"/>
  <c r="L149" i="30"/>
  <c r="M149" i="30"/>
  <c r="N149" i="30"/>
  <c r="O149" i="30"/>
  <c r="P149" i="30"/>
  <c r="R149" i="30"/>
  <c r="W149" i="30"/>
  <c r="X149" i="30"/>
  <c r="K150" i="30"/>
  <c r="L150" i="30"/>
  <c r="M150" i="30"/>
  <c r="N150" i="30"/>
  <c r="O150" i="30"/>
  <c r="P150" i="30"/>
  <c r="R150" i="30"/>
  <c r="W150" i="30"/>
  <c r="X150" i="30"/>
  <c r="K151" i="30"/>
  <c r="L151" i="30"/>
  <c r="M151" i="30"/>
  <c r="N151" i="30"/>
  <c r="O151" i="30"/>
  <c r="P151" i="30"/>
  <c r="R151" i="30"/>
  <c r="W151" i="30"/>
  <c r="X151" i="30"/>
  <c r="K152" i="30"/>
  <c r="L152" i="30"/>
  <c r="M152" i="30"/>
  <c r="N152" i="30"/>
  <c r="O152" i="30"/>
  <c r="P152" i="30"/>
  <c r="R152" i="30"/>
  <c r="W152" i="30"/>
  <c r="X152" i="30"/>
  <c r="K153" i="30"/>
  <c r="L153" i="30"/>
  <c r="M153" i="30"/>
  <c r="N153" i="30"/>
  <c r="O153" i="30"/>
  <c r="P153" i="30"/>
  <c r="R153" i="30"/>
  <c r="W153" i="30"/>
  <c r="X153" i="30"/>
  <c r="K154" i="30"/>
  <c r="L154" i="30"/>
  <c r="M154" i="30"/>
  <c r="N154" i="30"/>
  <c r="O154" i="30"/>
  <c r="P154" i="30"/>
  <c r="R154" i="30"/>
  <c r="W154" i="30"/>
  <c r="X154" i="30"/>
  <c r="K155" i="30"/>
  <c r="L155" i="30"/>
  <c r="M155" i="30"/>
  <c r="N155" i="30"/>
  <c r="O155" i="30"/>
  <c r="P155" i="30"/>
  <c r="R155" i="30"/>
  <c r="W155" i="30"/>
  <c r="X155" i="30"/>
  <c r="K156" i="30"/>
  <c r="L156" i="30"/>
  <c r="M156" i="30"/>
  <c r="N156" i="30"/>
  <c r="O156" i="30"/>
  <c r="P156" i="30"/>
  <c r="R156" i="30"/>
  <c r="W156" i="30"/>
  <c r="X156" i="30"/>
  <c r="K157" i="30"/>
  <c r="L157" i="30"/>
  <c r="M157" i="30"/>
  <c r="N157" i="30"/>
  <c r="O157" i="30"/>
  <c r="P157" i="30"/>
  <c r="R157" i="30"/>
  <c r="W157" i="30"/>
  <c r="X157" i="30"/>
  <c r="K158" i="30"/>
  <c r="L158" i="30"/>
  <c r="M158" i="30"/>
  <c r="N158" i="30"/>
  <c r="O158" i="30"/>
  <c r="P158" i="30"/>
  <c r="R158" i="30"/>
  <c r="W158" i="30"/>
  <c r="X158" i="30"/>
  <c r="K159" i="30"/>
  <c r="L159" i="30"/>
  <c r="M159" i="30"/>
  <c r="N159" i="30"/>
  <c r="O159" i="30"/>
  <c r="P159" i="30"/>
  <c r="R159" i="30"/>
  <c r="W159" i="30"/>
  <c r="X159" i="30"/>
  <c r="K160" i="30"/>
  <c r="L160" i="30"/>
  <c r="M160" i="30"/>
  <c r="N160" i="30"/>
  <c r="O160" i="30"/>
  <c r="P160" i="30"/>
  <c r="R160" i="30"/>
  <c r="W160" i="30"/>
  <c r="X160" i="30"/>
  <c r="K161" i="30"/>
  <c r="L161" i="30"/>
  <c r="M161" i="30"/>
  <c r="N161" i="30"/>
  <c r="O161" i="30"/>
  <c r="P161" i="30"/>
  <c r="R161" i="30"/>
  <c r="W161" i="30"/>
  <c r="X161" i="30"/>
  <c r="K162" i="30"/>
  <c r="L162" i="30"/>
  <c r="M162" i="30"/>
  <c r="N162" i="30"/>
  <c r="O162" i="30"/>
  <c r="P162" i="30"/>
  <c r="R162" i="30"/>
  <c r="W162" i="30"/>
  <c r="X162" i="30"/>
  <c r="K163" i="30"/>
  <c r="L163" i="30"/>
  <c r="M163" i="30"/>
  <c r="N163" i="30"/>
  <c r="O163" i="30"/>
  <c r="P163" i="30"/>
  <c r="R163" i="30"/>
  <c r="W163" i="30"/>
  <c r="X163" i="30"/>
  <c r="K164" i="30"/>
  <c r="L164" i="30"/>
  <c r="M164" i="30"/>
  <c r="N164" i="30"/>
  <c r="O164" i="30"/>
  <c r="P164" i="30"/>
  <c r="R164" i="30"/>
  <c r="W164" i="30"/>
  <c r="X164" i="30"/>
  <c r="K165" i="30"/>
  <c r="L165" i="30"/>
  <c r="M165" i="30"/>
  <c r="N165" i="30"/>
  <c r="O165" i="30"/>
  <c r="P165" i="30"/>
  <c r="R165" i="30"/>
  <c r="W165" i="30"/>
  <c r="X165" i="30"/>
  <c r="K166" i="30"/>
  <c r="L166" i="30"/>
  <c r="M166" i="30"/>
  <c r="N166" i="30"/>
  <c r="O166" i="30"/>
  <c r="P166" i="30"/>
  <c r="R166" i="30"/>
  <c r="W166" i="30"/>
  <c r="X166" i="30"/>
  <c r="K167" i="30"/>
  <c r="L167" i="30"/>
  <c r="M167" i="30"/>
  <c r="N167" i="30"/>
  <c r="O167" i="30"/>
  <c r="P167" i="30"/>
  <c r="R167" i="30"/>
  <c r="W167" i="30"/>
  <c r="X167" i="30"/>
  <c r="K168" i="30"/>
  <c r="L168" i="30"/>
  <c r="M168" i="30"/>
  <c r="N168" i="30"/>
  <c r="O168" i="30"/>
  <c r="P168" i="30"/>
  <c r="R168" i="30"/>
  <c r="W168" i="30"/>
  <c r="X168" i="30"/>
  <c r="K169" i="30"/>
  <c r="L169" i="30"/>
  <c r="M169" i="30"/>
  <c r="N169" i="30"/>
  <c r="O169" i="30"/>
  <c r="P169" i="30"/>
  <c r="R169" i="30"/>
  <c r="W169" i="30"/>
  <c r="X169" i="30"/>
  <c r="K170" i="30"/>
  <c r="L170" i="30"/>
  <c r="M170" i="30"/>
  <c r="N170" i="30"/>
  <c r="O170" i="30"/>
  <c r="P170" i="30"/>
  <c r="R170" i="30"/>
  <c r="W170" i="30"/>
  <c r="X170" i="30"/>
  <c r="K171" i="30"/>
  <c r="L171" i="30"/>
  <c r="M171" i="30"/>
  <c r="N171" i="30"/>
  <c r="O171" i="30"/>
  <c r="P171" i="30"/>
  <c r="R171" i="30"/>
  <c r="W171" i="30"/>
  <c r="X171" i="30"/>
  <c r="K172" i="30"/>
  <c r="L172" i="30"/>
  <c r="M172" i="30"/>
  <c r="N172" i="30"/>
  <c r="O172" i="30"/>
  <c r="P172" i="30"/>
  <c r="R172" i="30"/>
  <c r="W172" i="30"/>
  <c r="X172" i="30"/>
  <c r="K173" i="30"/>
  <c r="L173" i="30"/>
  <c r="M173" i="30"/>
  <c r="N173" i="30"/>
  <c r="O173" i="30"/>
  <c r="P173" i="30"/>
  <c r="R173" i="30"/>
  <c r="W173" i="30"/>
  <c r="X173" i="30"/>
  <c r="K174" i="30"/>
  <c r="L174" i="30"/>
  <c r="M174" i="30"/>
  <c r="N174" i="30"/>
  <c r="O174" i="30"/>
  <c r="P174" i="30"/>
  <c r="R174" i="30"/>
  <c r="W174" i="30"/>
  <c r="X174" i="30"/>
  <c r="K175" i="30"/>
  <c r="L175" i="30"/>
  <c r="M175" i="30"/>
  <c r="N175" i="30"/>
  <c r="O175" i="30"/>
  <c r="P175" i="30"/>
  <c r="R175" i="30"/>
  <c r="W175" i="30"/>
  <c r="X175" i="30"/>
  <c r="K176" i="30"/>
  <c r="L176" i="30"/>
  <c r="M176" i="30"/>
  <c r="N176" i="30"/>
  <c r="O176" i="30"/>
  <c r="P176" i="30"/>
  <c r="R176" i="30"/>
  <c r="W176" i="30"/>
  <c r="X176" i="30"/>
  <c r="K177" i="30"/>
  <c r="L177" i="30"/>
  <c r="M177" i="30"/>
  <c r="N177" i="30"/>
  <c r="O177" i="30"/>
  <c r="P177" i="30"/>
  <c r="R177" i="30"/>
  <c r="W177" i="30"/>
  <c r="X177" i="30"/>
  <c r="K178" i="30"/>
  <c r="L178" i="30"/>
  <c r="M178" i="30"/>
  <c r="N178" i="30"/>
  <c r="O178" i="30"/>
  <c r="P178" i="30"/>
  <c r="R178" i="30"/>
  <c r="W178" i="30"/>
  <c r="X178" i="30"/>
  <c r="K179" i="30"/>
  <c r="L179" i="30"/>
  <c r="M179" i="30"/>
  <c r="N179" i="30"/>
  <c r="O179" i="30"/>
  <c r="P179" i="30"/>
  <c r="R179" i="30"/>
  <c r="W179" i="30"/>
  <c r="X179" i="30"/>
  <c r="K180" i="30"/>
  <c r="L180" i="30"/>
  <c r="M180" i="30"/>
  <c r="N180" i="30"/>
  <c r="O180" i="30"/>
  <c r="P180" i="30"/>
  <c r="R180" i="30"/>
  <c r="W180" i="30"/>
  <c r="X180" i="30"/>
  <c r="K181" i="30"/>
  <c r="L181" i="30"/>
  <c r="M181" i="30"/>
  <c r="N181" i="30"/>
  <c r="O181" i="30"/>
  <c r="P181" i="30"/>
  <c r="R181" i="30"/>
  <c r="W181" i="30"/>
  <c r="X181" i="30"/>
  <c r="K182" i="30"/>
  <c r="L182" i="30"/>
  <c r="M182" i="30"/>
  <c r="N182" i="30"/>
  <c r="O182" i="30"/>
  <c r="P182" i="30"/>
  <c r="R182" i="30"/>
  <c r="W182" i="30"/>
  <c r="X182" i="30"/>
  <c r="K183" i="30"/>
  <c r="L183" i="30"/>
  <c r="M183" i="30"/>
  <c r="N183" i="30"/>
  <c r="O183" i="30"/>
  <c r="P183" i="30"/>
  <c r="R183" i="30"/>
  <c r="W183" i="30"/>
  <c r="X183" i="30"/>
  <c r="K184" i="30"/>
  <c r="L184" i="30"/>
  <c r="M184" i="30"/>
  <c r="N184" i="30"/>
  <c r="O184" i="30"/>
  <c r="P184" i="30"/>
  <c r="R184" i="30"/>
  <c r="W184" i="30"/>
  <c r="X184" i="30"/>
  <c r="K185" i="30"/>
  <c r="L185" i="30"/>
  <c r="M185" i="30"/>
  <c r="N185" i="30"/>
  <c r="O185" i="30"/>
  <c r="P185" i="30"/>
  <c r="R185" i="30"/>
  <c r="W185" i="30"/>
  <c r="X185" i="30"/>
  <c r="K186" i="30"/>
  <c r="L186" i="30"/>
  <c r="M186" i="30"/>
  <c r="N186" i="30"/>
  <c r="O186" i="30"/>
  <c r="P186" i="30"/>
  <c r="R186" i="30"/>
  <c r="W186" i="30"/>
  <c r="X186" i="30"/>
  <c r="K187" i="30"/>
  <c r="L187" i="30"/>
  <c r="M187" i="30"/>
  <c r="N187" i="30"/>
  <c r="O187" i="30"/>
  <c r="P187" i="30"/>
  <c r="R187" i="30"/>
  <c r="W187" i="30"/>
  <c r="X187" i="30"/>
  <c r="K188" i="30"/>
  <c r="L188" i="30"/>
  <c r="M188" i="30"/>
  <c r="N188" i="30"/>
  <c r="O188" i="30"/>
  <c r="P188" i="30"/>
  <c r="R188" i="30"/>
  <c r="W188" i="30"/>
  <c r="X188" i="30"/>
  <c r="K189" i="30"/>
  <c r="L189" i="30"/>
  <c r="M189" i="30"/>
  <c r="N189" i="30"/>
  <c r="O189" i="30"/>
  <c r="P189" i="30"/>
  <c r="R189" i="30"/>
  <c r="W189" i="30"/>
  <c r="X189" i="30"/>
  <c r="K190" i="30"/>
  <c r="L190" i="30"/>
  <c r="M190" i="30"/>
  <c r="N190" i="30"/>
  <c r="O190" i="30"/>
  <c r="P190" i="30"/>
  <c r="R190" i="30"/>
  <c r="W190" i="30"/>
  <c r="X190" i="30"/>
  <c r="K191" i="30"/>
  <c r="L191" i="30"/>
  <c r="M191" i="30"/>
  <c r="N191" i="30"/>
  <c r="O191" i="30"/>
  <c r="P191" i="30"/>
  <c r="R191" i="30"/>
  <c r="W191" i="30"/>
  <c r="X191" i="30"/>
  <c r="K192" i="30"/>
  <c r="L192" i="30"/>
  <c r="M192" i="30"/>
  <c r="N192" i="30"/>
  <c r="O192" i="30"/>
  <c r="P192" i="30"/>
  <c r="R192" i="30"/>
  <c r="W192" i="30"/>
  <c r="X192" i="30"/>
  <c r="K193" i="30"/>
  <c r="L193" i="30"/>
  <c r="M193" i="30"/>
  <c r="N193" i="30"/>
  <c r="O193" i="30"/>
  <c r="P193" i="30"/>
  <c r="R193" i="30"/>
  <c r="W193" i="30"/>
  <c r="X193" i="30"/>
  <c r="K194" i="30"/>
  <c r="L194" i="30"/>
  <c r="M194" i="30"/>
  <c r="N194" i="30"/>
  <c r="O194" i="30"/>
  <c r="P194" i="30"/>
  <c r="R194" i="30"/>
  <c r="W194" i="30"/>
  <c r="X194" i="30"/>
  <c r="K195" i="30"/>
  <c r="L195" i="30"/>
  <c r="M195" i="30"/>
  <c r="N195" i="30"/>
  <c r="O195" i="30"/>
  <c r="P195" i="30"/>
  <c r="R195" i="30"/>
  <c r="W195" i="30"/>
  <c r="X195" i="30"/>
  <c r="K196" i="30"/>
  <c r="L196" i="30"/>
  <c r="M196" i="30"/>
  <c r="N196" i="30"/>
  <c r="O196" i="30"/>
  <c r="P196" i="30"/>
  <c r="R196" i="30"/>
  <c r="W196" i="30"/>
  <c r="X196" i="30"/>
  <c r="K197" i="30"/>
  <c r="L197" i="30"/>
  <c r="M197" i="30"/>
  <c r="N197" i="30"/>
  <c r="O197" i="30"/>
  <c r="P197" i="30"/>
  <c r="R197" i="30"/>
  <c r="W197" i="30"/>
  <c r="X197" i="30"/>
  <c r="K198" i="30"/>
  <c r="L198" i="30"/>
  <c r="M198" i="30"/>
  <c r="N198" i="30"/>
  <c r="O198" i="30"/>
  <c r="P198" i="30"/>
  <c r="R198" i="30"/>
  <c r="W198" i="30"/>
  <c r="X198" i="30"/>
  <c r="K199" i="30"/>
  <c r="L199" i="30"/>
  <c r="M199" i="30"/>
  <c r="N199" i="30"/>
  <c r="O199" i="30"/>
  <c r="P199" i="30"/>
  <c r="R199" i="30"/>
  <c r="W199" i="30"/>
  <c r="X199" i="30"/>
  <c r="K200" i="30"/>
  <c r="L200" i="30"/>
  <c r="M200" i="30"/>
  <c r="N200" i="30"/>
  <c r="O200" i="30"/>
  <c r="P200" i="30"/>
  <c r="R200" i="30"/>
  <c r="W200" i="30"/>
  <c r="X200" i="30"/>
  <c r="K201" i="30"/>
  <c r="L201" i="30"/>
  <c r="M201" i="30"/>
  <c r="N201" i="30"/>
  <c r="O201" i="30"/>
  <c r="P201" i="30"/>
  <c r="R201" i="30"/>
  <c r="W201" i="30"/>
  <c r="X201" i="30"/>
  <c r="K202" i="30"/>
  <c r="L202" i="30"/>
  <c r="M202" i="30"/>
  <c r="N202" i="30"/>
  <c r="O202" i="30"/>
  <c r="P202" i="30"/>
  <c r="R202" i="30"/>
  <c r="W202" i="30"/>
  <c r="X202" i="30"/>
  <c r="K203" i="30"/>
  <c r="L203" i="30"/>
  <c r="M203" i="30"/>
  <c r="N203" i="30"/>
  <c r="O203" i="30"/>
  <c r="P203" i="30"/>
  <c r="R203" i="30"/>
  <c r="W203" i="30"/>
  <c r="X203" i="30"/>
  <c r="K204" i="30"/>
  <c r="L204" i="30"/>
  <c r="M204" i="30"/>
  <c r="N204" i="30"/>
  <c r="O204" i="30"/>
  <c r="P204" i="30"/>
  <c r="R204" i="30"/>
  <c r="W204" i="30"/>
  <c r="X204" i="30"/>
  <c r="K205" i="30"/>
  <c r="L205" i="30"/>
  <c r="M205" i="30"/>
  <c r="N205" i="30"/>
  <c r="O205" i="30"/>
  <c r="P205" i="30"/>
  <c r="R205" i="30"/>
  <c r="W205" i="30"/>
  <c r="X205" i="30"/>
  <c r="K206" i="30"/>
  <c r="L206" i="30"/>
  <c r="M206" i="30"/>
  <c r="N206" i="30"/>
  <c r="O206" i="30"/>
  <c r="P206" i="30"/>
  <c r="R206" i="30"/>
  <c r="W206" i="30"/>
  <c r="X206" i="30"/>
  <c r="K207" i="30"/>
  <c r="L207" i="30"/>
  <c r="M207" i="30"/>
  <c r="N207" i="30"/>
  <c r="O207" i="30"/>
  <c r="P207" i="30"/>
  <c r="R207" i="30"/>
  <c r="W207" i="30"/>
  <c r="X207" i="30"/>
  <c r="K208" i="30"/>
  <c r="L208" i="30"/>
  <c r="M208" i="30"/>
  <c r="N208" i="30"/>
  <c r="O208" i="30"/>
  <c r="P208" i="30"/>
  <c r="R208" i="30"/>
  <c r="W208" i="30"/>
  <c r="X208" i="30"/>
  <c r="D47" i="29"/>
  <c r="J49" i="31" s="1"/>
  <c r="D46" i="29"/>
  <c r="J48" i="31" s="1"/>
  <c r="D8" i="29"/>
  <c r="J10" i="31" s="1"/>
  <c r="D7" i="29"/>
  <c r="D6" i="29"/>
  <c r="D5" i="29"/>
  <c r="E35" i="31"/>
  <c r="E29" i="31"/>
  <c r="E30" i="31" s="1"/>
  <c r="T7" i="35"/>
  <c r="E36" i="31"/>
  <c r="E37" i="31" s="1"/>
  <c r="E38" i="31"/>
  <c r="E39" i="31" s="1"/>
  <c r="E40" i="31" s="1"/>
  <c r="H7" i="31" l="1"/>
  <c r="K8" i="31" s="1"/>
  <c r="K9" i="35"/>
  <c r="K24" i="35"/>
  <c r="N16" i="35"/>
  <c r="D26" i="35" s="1"/>
  <c r="R16" i="35"/>
  <c r="D10" i="25"/>
  <c r="G10" i="25" s="1"/>
  <c r="G7" i="25"/>
  <c r="T16" i="35"/>
  <c r="D27" i="35" s="1"/>
  <c r="D9" i="25"/>
  <c r="E9" i="25" s="1"/>
  <c r="H9" i="25" s="1"/>
  <c r="L16" i="35"/>
  <c r="E7" i="25"/>
  <c r="H7" i="25" s="1"/>
  <c r="I7" i="25" s="1"/>
  <c r="J8" i="25" s="1"/>
  <c r="K8" i="25" s="1"/>
  <c r="L8" i="25" s="1"/>
  <c r="E31" i="31"/>
  <c r="F9" i="31"/>
  <c r="H9" i="31" s="1"/>
  <c r="K10" i="31" s="1"/>
  <c r="D15" i="25"/>
  <c r="K25" i="35"/>
  <c r="D20" i="25" s="1"/>
  <c r="D11" i="25"/>
  <c r="D12" i="25"/>
  <c r="D17" i="25"/>
  <c r="K10" i="35"/>
  <c r="D18" i="25"/>
  <c r="D13" i="25"/>
  <c r="D19" i="25"/>
  <c r="D14" i="25"/>
  <c r="F8" i="31"/>
  <c r="H8" i="31" s="1"/>
  <c r="K9" i="31" s="1"/>
  <c r="E8" i="25"/>
  <c r="H8" i="25" s="1"/>
  <c r="G8" i="25"/>
  <c r="E10" i="25" l="1"/>
  <c r="H10" i="25" s="1"/>
  <c r="I10" i="25" s="1"/>
  <c r="G9" i="25"/>
  <c r="I9" i="25" s="1"/>
  <c r="I8" i="25"/>
  <c r="J9" i="25" s="1"/>
  <c r="K9" i="25" s="1"/>
  <c r="L9" i="25" s="1"/>
  <c r="E18" i="25"/>
  <c r="H18" i="25" s="1"/>
  <c r="G18" i="25"/>
  <c r="E12" i="25"/>
  <c r="H12" i="25" s="1"/>
  <c r="G12" i="25"/>
  <c r="E20" i="25"/>
  <c r="H20" i="25" s="1"/>
  <c r="G20" i="25"/>
  <c r="F11" i="31"/>
  <c r="H11" i="31" s="1"/>
  <c r="K12" i="31" s="1"/>
  <c r="D16" i="25"/>
  <c r="G14" i="25"/>
  <c r="E14" i="25"/>
  <c r="H14" i="25" s="1"/>
  <c r="G13" i="25"/>
  <c r="E13" i="25"/>
  <c r="H13" i="25" s="1"/>
  <c r="G17" i="25"/>
  <c r="E17" i="25"/>
  <c r="H17" i="25" s="1"/>
  <c r="K11" i="35"/>
  <c r="K26" i="35"/>
  <c r="D25" i="25" s="1"/>
  <c r="G19" i="25"/>
  <c r="E19" i="25"/>
  <c r="H19" i="25" s="1"/>
  <c r="G11" i="25"/>
  <c r="E11" i="25"/>
  <c r="H11" i="25" s="1"/>
  <c r="G15" i="25"/>
  <c r="E15" i="25"/>
  <c r="H15" i="25" s="1"/>
  <c r="F10" i="31"/>
  <c r="H10" i="31" s="1"/>
  <c r="K11" i="31" s="1"/>
  <c r="J10" i="25" l="1"/>
  <c r="K10" i="25" s="1"/>
  <c r="L10" i="25" s="1"/>
  <c r="G25" i="25"/>
  <c r="E25" i="25"/>
  <c r="H25" i="25" s="1"/>
  <c r="F12" i="31"/>
  <c r="H12" i="31" s="1"/>
  <c r="K13" i="31" s="1"/>
  <c r="I19" i="25"/>
  <c r="P56" i="30"/>
  <c r="R56" i="30" s="1"/>
  <c r="X56" i="30" s="1"/>
  <c r="G16" i="25"/>
  <c r="E16" i="25"/>
  <c r="H16" i="25" s="1"/>
  <c r="I11" i="25"/>
  <c r="I13" i="25"/>
  <c r="I20" i="25"/>
  <c r="I18" i="25"/>
  <c r="I15" i="25"/>
  <c r="I17" i="25"/>
  <c r="I14" i="25"/>
  <c r="I12" i="25"/>
  <c r="K12" i="35"/>
  <c r="K27" i="35"/>
  <c r="D29" i="25" s="1"/>
  <c r="D21" i="25"/>
  <c r="D22" i="25"/>
  <c r="D24" i="25"/>
  <c r="D31" i="25"/>
  <c r="D23" i="25"/>
  <c r="D27" i="25"/>
  <c r="J11" i="25"/>
  <c r="K11" i="25" s="1"/>
  <c r="L11" i="25" s="1"/>
  <c r="D28" i="25" l="1"/>
  <c r="D30" i="25"/>
  <c r="E30" i="25" s="1"/>
  <c r="H30" i="25" s="1"/>
  <c r="I16" i="25"/>
  <c r="G24" i="25"/>
  <c r="E24" i="25"/>
  <c r="H24" i="25" s="1"/>
  <c r="G22" i="25"/>
  <c r="E22" i="25"/>
  <c r="H22" i="25" s="1"/>
  <c r="G21" i="25"/>
  <c r="E21" i="25"/>
  <c r="H21" i="25" s="1"/>
  <c r="J12" i="25"/>
  <c r="K12" i="25" s="1"/>
  <c r="L12" i="25" s="1"/>
  <c r="G28" i="25"/>
  <c r="E28" i="25"/>
  <c r="H28" i="25" s="1"/>
  <c r="P63" i="30"/>
  <c r="R63" i="30" s="1"/>
  <c r="X63" i="30" s="1"/>
  <c r="G27" i="25"/>
  <c r="E27" i="25"/>
  <c r="H27" i="25" s="1"/>
  <c r="F16" i="31"/>
  <c r="H16" i="31" s="1"/>
  <c r="K17" i="31" s="1"/>
  <c r="G23" i="25"/>
  <c r="E23" i="25"/>
  <c r="H23" i="25" s="1"/>
  <c r="E29" i="25"/>
  <c r="H29" i="25" s="1"/>
  <c r="G29" i="25"/>
  <c r="E31" i="25"/>
  <c r="H31" i="25" s="1"/>
  <c r="G31" i="25"/>
  <c r="K13" i="35"/>
  <c r="K28" i="35"/>
  <c r="D43" i="25" s="1"/>
  <c r="D26" i="25"/>
  <c r="D39" i="25"/>
  <c r="I25" i="25"/>
  <c r="D42" i="25" l="1"/>
  <c r="G42" i="25" s="1"/>
  <c r="G30" i="25"/>
  <c r="I30" i="25" s="1"/>
  <c r="I29" i="25"/>
  <c r="I23" i="25"/>
  <c r="J13" i="25"/>
  <c r="K13" i="25" s="1"/>
  <c r="L13" i="25" s="1"/>
  <c r="I22" i="25"/>
  <c r="G43" i="25"/>
  <c r="E43" i="25"/>
  <c r="H43" i="25" s="1"/>
  <c r="P32" i="30"/>
  <c r="R32" i="30" s="1"/>
  <c r="X32" i="30" s="1"/>
  <c r="I27" i="25"/>
  <c r="I28" i="25"/>
  <c r="I21" i="25"/>
  <c r="I24" i="25"/>
  <c r="E39" i="25"/>
  <c r="H39" i="25" s="1"/>
  <c r="G39" i="25"/>
  <c r="G26" i="25"/>
  <c r="E26" i="25"/>
  <c r="H26" i="25" s="1"/>
  <c r="P53" i="30"/>
  <c r="R53" i="30" s="1"/>
  <c r="X53" i="30" s="1"/>
  <c r="K14" i="35"/>
  <c r="D41" i="25"/>
  <c r="D33" i="25"/>
  <c r="D34" i="25"/>
  <c r="D37" i="25"/>
  <c r="D48" i="25"/>
  <c r="D36" i="25"/>
  <c r="D40" i="25"/>
  <c r="D47" i="25"/>
  <c r="D49" i="25"/>
  <c r="E49" i="25" s="1"/>
  <c r="D46" i="25"/>
  <c r="D35" i="25"/>
  <c r="D38" i="25"/>
  <c r="D44" i="25"/>
  <c r="D45" i="25"/>
  <c r="D32" i="25"/>
  <c r="I31" i="25"/>
  <c r="F13" i="31"/>
  <c r="H13" i="31" s="1"/>
  <c r="K14" i="31" s="1"/>
  <c r="E42" i="25" l="1"/>
  <c r="H42" i="25" s="1"/>
  <c r="J14" i="25"/>
  <c r="J15" i="25" s="1"/>
  <c r="I39" i="25"/>
  <c r="G32" i="25"/>
  <c r="E32" i="25"/>
  <c r="H32" i="25" s="1"/>
  <c r="G35" i="25"/>
  <c r="E35" i="25"/>
  <c r="H35" i="25" s="1"/>
  <c r="E40" i="25"/>
  <c r="H40" i="25" s="1"/>
  <c r="G40" i="25"/>
  <c r="G34" i="25"/>
  <c r="E34" i="25"/>
  <c r="H34" i="25" s="1"/>
  <c r="I26" i="25"/>
  <c r="E37" i="25"/>
  <c r="H37" i="25" s="1"/>
  <c r="G37" i="25"/>
  <c r="P27" i="30"/>
  <c r="R27" i="30" s="1"/>
  <c r="X27" i="30" s="1"/>
  <c r="P28" i="30"/>
  <c r="R28" i="30" s="1"/>
  <c r="X28" i="30" s="1"/>
  <c r="F14" i="31"/>
  <c r="H14" i="31" s="1"/>
  <c r="K15" i="31" s="1"/>
  <c r="P60" i="30"/>
  <c r="R60" i="30" s="1"/>
  <c r="X60" i="30" s="1"/>
  <c r="E45" i="25"/>
  <c r="H45" i="25" s="1"/>
  <c r="G45" i="25"/>
  <c r="E33" i="25"/>
  <c r="H33" i="25" s="1"/>
  <c r="G33" i="25"/>
  <c r="P39" i="30"/>
  <c r="R39" i="30" s="1"/>
  <c r="X39" i="30" s="1"/>
  <c r="E38" i="25"/>
  <c r="H38" i="25" s="1"/>
  <c r="G38" i="25"/>
  <c r="E47" i="25"/>
  <c r="H47" i="25" s="1"/>
  <c r="G47" i="25"/>
  <c r="E46" i="25"/>
  <c r="H46" i="25" s="1"/>
  <c r="G46" i="25"/>
  <c r="G36" i="25"/>
  <c r="E36" i="25"/>
  <c r="H36" i="25" s="1"/>
  <c r="E44" i="25"/>
  <c r="H44" i="25" s="1"/>
  <c r="G44" i="25"/>
  <c r="G48" i="25"/>
  <c r="E48" i="25"/>
  <c r="H48" i="25" s="1"/>
  <c r="G41" i="25"/>
  <c r="E41" i="25"/>
  <c r="H41" i="25" s="1"/>
  <c r="P42" i="30"/>
  <c r="R42" i="30" s="1"/>
  <c r="X42" i="30" s="1"/>
  <c r="F17" i="31"/>
  <c r="H17" i="31" s="1"/>
  <c r="K18" i="31" s="1"/>
  <c r="I42" i="25"/>
  <c r="I43" i="25"/>
  <c r="K14" i="25" l="1"/>
  <c r="L14" i="25" s="1"/>
  <c r="I40" i="25"/>
  <c r="I45" i="25"/>
  <c r="I37" i="25"/>
  <c r="I38" i="25"/>
  <c r="I33" i="25"/>
  <c r="I41" i="25"/>
  <c r="I36" i="25"/>
  <c r="K15" i="25"/>
  <c r="L15" i="25" s="1"/>
  <c r="J16" i="25"/>
  <c r="I46" i="25"/>
  <c r="I34" i="25"/>
  <c r="I35" i="25"/>
  <c r="P61" i="30"/>
  <c r="R61" i="30" s="1"/>
  <c r="X61" i="30" s="1"/>
  <c r="P46" i="30"/>
  <c r="R46" i="30" s="1"/>
  <c r="X46" i="30" s="1"/>
  <c r="P16" i="30"/>
  <c r="R16" i="30" s="1"/>
  <c r="X16" i="30" s="1"/>
  <c r="P17" i="30"/>
  <c r="R17" i="30" s="1"/>
  <c r="X17" i="30" s="1"/>
  <c r="P44" i="30"/>
  <c r="R44" i="30" s="1"/>
  <c r="X44" i="30" s="1"/>
  <c r="P47" i="30"/>
  <c r="R47" i="30" s="1"/>
  <c r="X47" i="30" s="1"/>
  <c r="P59" i="30"/>
  <c r="R59" i="30" s="1"/>
  <c r="X59" i="30" s="1"/>
  <c r="P58" i="30"/>
  <c r="R58" i="30" s="1"/>
  <c r="X58" i="30" s="1"/>
  <c r="P14" i="30"/>
  <c r="R14" i="30" s="1"/>
  <c r="X14" i="30" s="1"/>
  <c r="I48" i="25"/>
  <c r="F32" i="31"/>
  <c r="H32" i="31" s="1"/>
  <c r="K33" i="31" s="1"/>
  <c r="I44" i="25"/>
  <c r="I47" i="25"/>
  <c r="F26" i="31"/>
  <c r="H26" i="31" s="1"/>
  <c r="K27" i="31" s="1"/>
  <c r="I32" i="25"/>
  <c r="P45" i="30" l="1"/>
  <c r="R45" i="30" s="1"/>
  <c r="X45" i="30" s="1"/>
  <c r="P15" i="30"/>
  <c r="R15" i="30" s="1"/>
  <c r="X15" i="30" s="1"/>
  <c r="F15" i="31"/>
  <c r="H15" i="31" s="1"/>
  <c r="K16" i="31" s="1"/>
  <c r="P52" i="30"/>
  <c r="R52" i="30" s="1"/>
  <c r="X52" i="30" s="1"/>
  <c r="K16" i="25"/>
  <c r="L16" i="25" s="1"/>
  <c r="J17" i="25"/>
  <c r="P22" i="30"/>
  <c r="R22" i="30" s="1"/>
  <c r="X22" i="30" s="1"/>
  <c r="P34" i="30"/>
  <c r="R34" i="30" s="1"/>
  <c r="X34" i="30" s="1"/>
  <c r="F27" i="31"/>
  <c r="H27" i="31" s="1"/>
  <c r="K28" i="31" s="1"/>
  <c r="F33" i="31"/>
  <c r="H33" i="31" s="1"/>
  <c r="K34" i="31" s="1"/>
  <c r="F18" i="31"/>
  <c r="H18" i="31" s="1"/>
  <c r="K19" i="31" s="1"/>
  <c r="F41" i="31" l="1"/>
  <c r="H41" i="31" s="1"/>
  <c r="K42" i="31" s="1"/>
  <c r="F28" i="31"/>
  <c r="H28" i="31" s="1"/>
  <c r="K29" i="31" s="1"/>
  <c r="F19" i="31"/>
  <c r="H19" i="31" s="1"/>
  <c r="K20" i="31" s="1"/>
  <c r="K17" i="25"/>
  <c r="L17" i="25" s="1"/>
  <c r="J18" i="25"/>
  <c r="F34" i="31"/>
  <c r="H34" i="31" s="1"/>
  <c r="K35" i="31" s="1"/>
  <c r="P41" i="30"/>
  <c r="R41" i="30" s="1"/>
  <c r="X41" i="30" s="1"/>
  <c r="P31" i="30"/>
  <c r="R31" i="30" s="1"/>
  <c r="X31" i="30" s="1"/>
  <c r="F21" i="31"/>
  <c r="H21" i="31" s="1"/>
  <c r="K22" i="31" s="1"/>
  <c r="P36" i="30"/>
  <c r="R36" i="30" s="1"/>
  <c r="X36" i="30" s="1"/>
  <c r="P38" i="30"/>
  <c r="R38" i="30" s="1"/>
  <c r="X38" i="30" s="1"/>
  <c r="P48" i="30"/>
  <c r="R48" i="30" s="1"/>
  <c r="X48" i="30" s="1"/>
  <c r="P18" i="30"/>
  <c r="R18" i="30" s="1"/>
  <c r="X18" i="30" s="1"/>
  <c r="F29" i="31" l="1"/>
  <c r="H29" i="31" s="1"/>
  <c r="K30" i="31" s="1"/>
  <c r="F42" i="31"/>
  <c r="H42" i="31" s="1"/>
  <c r="K43" i="31" s="1"/>
  <c r="K18" i="25"/>
  <c r="L18" i="25" s="1"/>
  <c r="J19" i="25"/>
  <c r="P43" i="30"/>
  <c r="R43" i="30" s="1"/>
  <c r="X43" i="30" s="1"/>
  <c r="P37" i="30"/>
  <c r="R37" i="30" s="1"/>
  <c r="X37" i="30" s="1"/>
  <c r="F35" i="31"/>
  <c r="H35" i="31" s="1"/>
  <c r="K36" i="31" s="1"/>
  <c r="P20" i="30"/>
  <c r="R20" i="30" s="1"/>
  <c r="X20" i="30" s="1"/>
  <c r="P51" i="30"/>
  <c r="R51" i="30" s="1"/>
  <c r="X51" i="30" s="1"/>
  <c r="P50" i="30"/>
  <c r="R50" i="30" s="1"/>
  <c r="X50" i="30" s="1"/>
  <c r="F36" i="31" l="1"/>
  <c r="H36" i="31" s="1"/>
  <c r="K37" i="31" s="1"/>
  <c r="P55" i="30"/>
  <c r="R55" i="30" s="1"/>
  <c r="X55" i="30" s="1"/>
  <c r="P9" i="30"/>
  <c r="R9" i="30" s="1"/>
  <c r="X9" i="30" s="1"/>
  <c r="K19" i="25"/>
  <c r="L19" i="25" s="1"/>
  <c r="J20" i="25"/>
  <c r="F20" i="31"/>
  <c r="H20" i="31" s="1"/>
  <c r="K21" i="31" s="1"/>
  <c r="F22" i="31"/>
  <c r="H22" i="31" s="1"/>
  <c r="K23" i="31" s="1"/>
  <c r="F30" i="31"/>
  <c r="H30" i="31" s="1"/>
  <c r="K31" i="31" s="1"/>
  <c r="P57" i="30" l="1"/>
  <c r="R57" i="30" s="1"/>
  <c r="X57" i="30" s="1"/>
  <c r="P40" i="30"/>
  <c r="R40" i="30" s="1"/>
  <c r="X40" i="30" s="1"/>
  <c r="K20" i="25"/>
  <c r="L20" i="25" s="1"/>
  <c r="J21" i="25"/>
  <c r="F43" i="31"/>
  <c r="H43" i="31" s="1"/>
  <c r="K44" i="31" s="1"/>
  <c r="F31" i="31"/>
  <c r="H31" i="31" s="1"/>
  <c r="K32" i="31" s="1"/>
  <c r="P49" i="30"/>
  <c r="R49" i="30" s="1"/>
  <c r="X49" i="30" s="1"/>
  <c r="P19" i="30"/>
  <c r="R19" i="30" s="1"/>
  <c r="X19" i="30" s="1"/>
  <c r="F37" i="31"/>
  <c r="H37" i="31" s="1"/>
  <c r="K38" i="31" s="1"/>
  <c r="P12" i="30" l="1"/>
  <c r="R12" i="30" s="1"/>
  <c r="X12" i="30" s="1"/>
  <c r="P23" i="30"/>
  <c r="R23" i="30" s="1"/>
  <c r="X23" i="30" s="1"/>
  <c r="P54" i="30"/>
  <c r="R54" i="30" s="1"/>
  <c r="X54" i="30" s="1"/>
  <c r="P33" i="30"/>
  <c r="R33" i="30" s="1"/>
  <c r="X33" i="30" s="1"/>
  <c r="K21" i="25"/>
  <c r="L21" i="25" s="1"/>
  <c r="J22" i="25"/>
  <c r="P62" i="30"/>
  <c r="R62" i="30" s="1"/>
  <c r="X62" i="30" s="1"/>
  <c r="F44" i="31"/>
  <c r="H44" i="31" s="1"/>
  <c r="K45" i="31" s="1"/>
  <c r="F23" i="31" l="1"/>
  <c r="H23" i="31" s="1"/>
  <c r="K24" i="31" s="1"/>
  <c r="P25" i="30"/>
  <c r="R25" i="30" s="1"/>
  <c r="X25" i="30" s="1"/>
  <c r="P11" i="30"/>
  <c r="R11" i="30" s="1"/>
  <c r="X11" i="30" s="1"/>
  <c r="F45" i="31"/>
  <c r="H45" i="31" s="1"/>
  <c r="K46" i="31" s="1"/>
  <c r="K22" i="25"/>
  <c r="L22" i="25" s="1"/>
  <c r="J23" i="25"/>
  <c r="F38" i="31"/>
  <c r="H38" i="31" s="1"/>
  <c r="K39" i="31" s="1"/>
  <c r="K23" i="25" l="1"/>
  <c r="L23" i="25" s="1"/>
  <c r="J24" i="25"/>
  <c r="F39" i="31"/>
  <c r="H39" i="31" s="1"/>
  <c r="K40" i="31" s="1"/>
  <c r="F46" i="31"/>
  <c r="H46" i="31" s="1"/>
  <c r="K47" i="31" s="1"/>
  <c r="F24" i="31"/>
  <c r="H24" i="31" s="1"/>
  <c r="K25" i="31" s="1"/>
  <c r="P35" i="30" l="1"/>
  <c r="R35" i="30" s="1"/>
  <c r="X35" i="30" s="1"/>
  <c r="F40" i="31"/>
  <c r="H40" i="31" s="1"/>
  <c r="K41" i="31" s="1"/>
  <c r="F47" i="31"/>
  <c r="H47" i="31" s="1"/>
  <c r="K48" i="31" s="1"/>
  <c r="K24" i="25"/>
  <c r="L24" i="25" s="1"/>
  <c r="J25" i="25"/>
  <c r="K25" i="25" l="1"/>
  <c r="L25" i="25" s="1"/>
  <c r="J26" i="25"/>
  <c r="F48" i="31"/>
  <c r="H48" i="31" s="1"/>
  <c r="K49" i="31" s="1"/>
  <c r="F25" i="31"/>
  <c r="H25" i="31" s="1"/>
  <c r="K26" i="31" s="1"/>
  <c r="K26" i="25" l="1"/>
  <c r="L26" i="25" s="1"/>
  <c r="J27" i="25"/>
  <c r="P21" i="30"/>
  <c r="R21" i="30" s="1"/>
  <c r="X21" i="30" s="1"/>
  <c r="P24" i="30" l="1"/>
  <c r="R24" i="30" s="1"/>
  <c r="X24" i="30" s="1"/>
  <c r="K27" i="25"/>
  <c r="L27" i="25" s="1"/>
  <c r="J28" i="25"/>
  <c r="K28" i="25" l="1"/>
  <c r="L28" i="25" s="1"/>
  <c r="J29" i="25"/>
  <c r="P26" i="30"/>
  <c r="R26" i="30" s="1"/>
  <c r="X26" i="30" s="1"/>
  <c r="K29" i="25" l="1"/>
  <c r="L29" i="25" s="1"/>
  <c r="J30" i="25"/>
  <c r="P13" i="30"/>
  <c r="R13" i="30" s="1"/>
  <c r="X13" i="30" s="1"/>
  <c r="P30" i="30" l="1"/>
  <c r="R30" i="30" s="1"/>
  <c r="X30" i="30" s="1"/>
  <c r="P29" i="30"/>
  <c r="R29" i="30" s="1"/>
  <c r="X29" i="30" s="1"/>
  <c r="P10" i="30"/>
  <c r="R10" i="30" s="1"/>
  <c r="X10" i="30" s="1"/>
  <c r="K30" i="25"/>
  <c r="L30" i="25" s="1"/>
  <c r="J31" i="25"/>
  <c r="K31" i="25" l="1"/>
  <c r="L31" i="25" s="1"/>
  <c r="J32" i="25"/>
  <c r="K32" i="25" l="1"/>
  <c r="L32" i="25" s="1"/>
  <c r="J33" i="25"/>
  <c r="K33" i="25" l="1"/>
  <c r="L33" i="25" s="1"/>
  <c r="J34" i="25"/>
  <c r="K34" i="25" l="1"/>
  <c r="L34" i="25" s="1"/>
  <c r="J35" i="25"/>
  <c r="K35" i="25" l="1"/>
  <c r="L35" i="25" s="1"/>
  <c r="J36" i="25"/>
  <c r="K36" i="25" l="1"/>
  <c r="L36" i="25" s="1"/>
  <c r="J37" i="25"/>
  <c r="K37" i="25" l="1"/>
  <c r="L37" i="25" s="1"/>
  <c r="J38" i="25"/>
  <c r="K38" i="25" l="1"/>
  <c r="L38" i="25" s="1"/>
  <c r="J39" i="25"/>
  <c r="K39" i="25" l="1"/>
  <c r="L39" i="25" s="1"/>
  <c r="J40" i="25"/>
  <c r="K40" i="25" l="1"/>
  <c r="L40" i="25" s="1"/>
  <c r="J41" i="25"/>
  <c r="K41" i="25" l="1"/>
  <c r="L41" i="25" s="1"/>
  <c r="J42" i="25"/>
  <c r="K42" i="25" l="1"/>
  <c r="L42" i="25" s="1"/>
  <c r="J43" i="25"/>
  <c r="K43" i="25" l="1"/>
  <c r="L43" i="25" s="1"/>
  <c r="J44" i="25"/>
  <c r="K44" i="25" l="1"/>
  <c r="L44" i="25" s="1"/>
  <c r="J45" i="25"/>
  <c r="K45" i="25" l="1"/>
  <c r="L45" i="25" s="1"/>
  <c r="J46" i="25"/>
  <c r="K46" i="25" l="1"/>
  <c r="L46" i="25" s="1"/>
  <c r="J47" i="25"/>
  <c r="K47" i="25" l="1"/>
  <c r="L47" i="25" s="1"/>
  <c r="J48" i="25"/>
  <c r="K48" i="25" l="1"/>
  <c r="L48" i="25" s="1"/>
  <c r="J49" i="25"/>
  <c r="K49" i="25" s="1"/>
  <c r="L49" i="25" s="1"/>
  <c r="D25" i="35" l="1"/>
  <c r="D28" i="35" l="1"/>
  <c r="E25" i="35" s="1"/>
  <c r="E27" i="35" l="1"/>
  <c r="E26" i="35"/>
  <c r="E28" i="35" l="1"/>
</calcChain>
</file>

<file path=xl/sharedStrings.xml><?xml version="1.0" encoding="utf-8"?>
<sst xmlns="http://schemas.openxmlformats.org/spreadsheetml/2006/main" count="661" uniqueCount="241">
  <si>
    <t>作成日</t>
  </si>
  <si>
    <t>勤続</t>
    <rPh sb="0" eb="2">
      <t>キンゾク</t>
    </rPh>
    <phoneticPr fontId="2"/>
  </si>
  <si>
    <t>年齢</t>
    <rPh sb="0" eb="2">
      <t>ネンレイ</t>
    </rPh>
    <phoneticPr fontId="2"/>
  </si>
  <si>
    <t>年齢</t>
    <rPh sb="0" eb="2">
      <t>ネンレイ</t>
    </rPh>
    <phoneticPr fontId="10"/>
  </si>
  <si>
    <t>勤続</t>
    <rPh sb="0" eb="2">
      <t>キンゾク</t>
    </rPh>
    <phoneticPr fontId="10"/>
  </si>
  <si>
    <t>合　計</t>
    <rPh sb="0" eb="1">
      <t>ゴウ</t>
    </rPh>
    <rPh sb="2" eb="3">
      <t>ケイ</t>
    </rPh>
    <phoneticPr fontId="10"/>
  </si>
  <si>
    <t>号数</t>
    <rPh sb="0" eb="2">
      <t>ゴウスウ</t>
    </rPh>
    <phoneticPr fontId="10"/>
  </si>
  <si>
    <t>課長</t>
    <rPh sb="0" eb="2">
      <t>カチョウ</t>
    </rPh>
    <phoneticPr fontId="2"/>
  </si>
  <si>
    <t>係長</t>
    <rPh sb="0" eb="2">
      <t>カカリチョウ</t>
    </rPh>
    <phoneticPr fontId="2"/>
  </si>
  <si>
    <r>
      <t>社名</t>
    </r>
    <r>
      <rPr>
        <u/>
        <sz val="14"/>
        <rFont val="ＭＳ ゴシック"/>
        <family val="3"/>
        <charset val="128"/>
      </rPr>
      <t>　　○○　株式会社　</t>
    </r>
    <r>
      <rPr>
        <sz val="14"/>
        <rFont val="ＭＳ ゴシック"/>
        <family val="3"/>
        <charset val="128"/>
      </rPr>
      <t>社員基礎データ</t>
    </r>
    <rPh sb="0" eb="2">
      <t>シャメイ</t>
    </rPh>
    <rPh sb="7" eb="11">
      <t>カブシキガイシャ</t>
    </rPh>
    <rPh sb="12" eb="14">
      <t>シャイン</t>
    </rPh>
    <rPh sb="14" eb="16">
      <t>キソ</t>
    </rPh>
    <phoneticPr fontId="10"/>
  </si>
  <si>
    <t>青字＝入力セル</t>
    <rPh sb="0" eb="1">
      <t>アオ</t>
    </rPh>
    <rPh sb="1" eb="2">
      <t>ジ</t>
    </rPh>
    <rPh sb="3" eb="5">
      <t>ニュウリョク</t>
    </rPh>
    <phoneticPr fontId="10"/>
  </si>
  <si>
    <t>黒字＝自動計算セル</t>
    <rPh sb="0" eb="2">
      <t>クロジ</t>
    </rPh>
    <rPh sb="3" eb="5">
      <t>ジドウ</t>
    </rPh>
    <rPh sb="5" eb="7">
      <t>ケイサン</t>
    </rPh>
    <phoneticPr fontId="10"/>
  </si>
  <si>
    <t>データ入力ゾーン</t>
    <rPh sb="3" eb="5">
      <t>ニュウリョク</t>
    </rPh>
    <phoneticPr fontId="10"/>
  </si>
  <si>
    <t>男=1</t>
  </si>
  <si>
    <t>氏　　名</t>
    <rPh sb="0" eb="1">
      <t>シ</t>
    </rPh>
    <rPh sb="3" eb="4">
      <t>メイ</t>
    </rPh>
    <phoneticPr fontId="10"/>
  </si>
  <si>
    <t>等級</t>
    <rPh sb="0" eb="2">
      <t>トウキュウ</t>
    </rPh>
    <phoneticPr fontId="10"/>
  </si>
  <si>
    <t>役職</t>
    <rPh sb="0" eb="1">
      <t>エキ</t>
    </rPh>
    <rPh sb="1" eb="2">
      <t>ショク</t>
    </rPh>
    <phoneticPr fontId="10"/>
  </si>
  <si>
    <t>生年月日</t>
    <rPh sb="0" eb="2">
      <t>セイネン</t>
    </rPh>
    <rPh sb="2" eb="4">
      <t>ガッピ</t>
    </rPh>
    <phoneticPr fontId="10"/>
  </si>
  <si>
    <t>入社年月日</t>
    <rPh sb="0" eb="2">
      <t>ニュウシャ</t>
    </rPh>
    <rPh sb="2" eb="5">
      <t>ネンガッピ</t>
    </rPh>
    <phoneticPr fontId="10"/>
  </si>
  <si>
    <t>女=2</t>
  </si>
  <si>
    <t>年</t>
    <rPh sb="0" eb="1">
      <t>ネン</t>
    </rPh>
    <phoneticPr fontId="10"/>
  </si>
  <si>
    <t>月</t>
    <rPh sb="0" eb="1">
      <t>ツキ</t>
    </rPh>
    <phoneticPr fontId="10"/>
  </si>
  <si>
    <t>AA</t>
  </si>
  <si>
    <t>AB</t>
  </si>
  <si>
    <t>AC</t>
  </si>
  <si>
    <t>AD</t>
  </si>
  <si>
    <t>AE</t>
  </si>
  <si>
    <t>AF</t>
  </si>
  <si>
    <t>AG</t>
  </si>
  <si>
    <t>AH</t>
  </si>
  <si>
    <t>AI</t>
  </si>
  <si>
    <t>AJ</t>
  </si>
  <si>
    <t>AK</t>
  </si>
  <si>
    <t>AL</t>
  </si>
  <si>
    <t/>
  </si>
  <si>
    <t>勤続年数区分</t>
    <rPh sb="0" eb="2">
      <t>キンゾク</t>
    </rPh>
    <rPh sb="2" eb="4">
      <t>ネンスウ</t>
    </rPh>
    <rPh sb="4" eb="6">
      <t>クブン</t>
    </rPh>
    <phoneticPr fontId="10"/>
  </si>
  <si>
    <t>対象モデル</t>
    <rPh sb="0" eb="2">
      <t>タイショウ</t>
    </rPh>
    <phoneticPr fontId="10"/>
  </si>
  <si>
    <t>資格等級</t>
    <rPh sb="0" eb="2">
      <t>シカク</t>
    </rPh>
    <rPh sb="2" eb="4">
      <t>トウキュウ</t>
    </rPh>
    <phoneticPr fontId="10"/>
  </si>
  <si>
    <t>モデル年令</t>
    <rPh sb="3" eb="5">
      <t>ネンレイ</t>
    </rPh>
    <phoneticPr fontId="10"/>
  </si>
  <si>
    <t>高校卒業入社</t>
    <rPh sb="0" eb="2">
      <t>コウコウ</t>
    </rPh>
    <rPh sb="2" eb="3">
      <t>ソツ</t>
    </rPh>
    <rPh sb="3" eb="4">
      <t>ギョウ</t>
    </rPh>
    <rPh sb="4" eb="6">
      <t>ニュウシャ</t>
    </rPh>
    <phoneticPr fontId="10"/>
  </si>
  <si>
    <t>短大・専門卒業入社</t>
    <rPh sb="0" eb="2">
      <t>タンダイ</t>
    </rPh>
    <rPh sb="3" eb="5">
      <t>センモン</t>
    </rPh>
    <rPh sb="5" eb="7">
      <t>ソツギョウ</t>
    </rPh>
    <rPh sb="7" eb="9">
      <t>ニュウシャ</t>
    </rPh>
    <phoneticPr fontId="10"/>
  </si>
  <si>
    <t>大学卒業入社</t>
    <rPh sb="0" eb="2">
      <t>ダイガク</t>
    </rPh>
    <rPh sb="2" eb="4">
      <t>ソツギョウ</t>
    </rPh>
    <rPh sb="4" eb="6">
      <t>ニュウシャ</t>
    </rPh>
    <phoneticPr fontId="10"/>
  </si>
  <si>
    <t>モデル滞留年数</t>
    <rPh sb="3" eb="5">
      <t>タイリュウ</t>
    </rPh>
    <rPh sb="5" eb="7">
      <t>ネンスウ</t>
    </rPh>
    <phoneticPr fontId="10"/>
  </si>
  <si>
    <t>勤務年数</t>
    <rPh sb="0" eb="2">
      <t>キンム</t>
    </rPh>
    <rPh sb="2" eb="4">
      <t>ネンスウ</t>
    </rPh>
    <phoneticPr fontId="10"/>
  </si>
  <si>
    <t>部長</t>
    <rPh sb="0" eb="2">
      <t>ブチョウ</t>
    </rPh>
    <phoneticPr fontId="6"/>
  </si>
  <si>
    <t>主任</t>
    <rPh sb="0" eb="2">
      <t>シュニン</t>
    </rPh>
    <phoneticPr fontId="6"/>
  </si>
  <si>
    <t>AM</t>
  </si>
  <si>
    <t>AN</t>
  </si>
  <si>
    <t>AO</t>
  </si>
  <si>
    <t>AP</t>
  </si>
  <si>
    <t>AQ</t>
  </si>
  <si>
    <t>AR</t>
  </si>
  <si>
    <t>AS</t>
  </si>
  <si>
    <t>AT</t>
  </si>
  <si>
    <t>AU</t>
  </si>
  <si>
    <t>AV</t>
  </si>
  <si>
    <t>AW</t>
  </si>
  <si>
    <t>AX</t>
  </si>
  <si>
    <t>AY</t>
  </si>
  <si>
    <t>AZ</t>
  </si>
  <si>
    <t>BA</t>
  </si>
  <si>
    <t>BB</t>
  </si>
  <si>
    <t>BC</t>
  </si>
  <si>
    <t>BD</t>
  </si>
  <si>
    <t>DE</t>
  </si>
  <si>
    <t>BF</t>
  </si>
  <si>
    <t>BG</t>
  </si>
  <si>
    <t>BH</t>
  </si>
  <si>
    <t>BI</t>
  </si>
  <si>
    <t>BJ</t>
  </si>
  <si>
    <t>BK</t>
  </si>
  <si>
    <t>BL</t>
  </si>
  <si>
    <t>BM</t>
  </si>
  <si>
    <t>BN</t>
  </si>
  <si>
    <t>BO</t>
  </si>
  <si>
    <t>BP</t>
  </si>
  <si>
    <t>BQ</t>
  </si>
  <si>
    <t>BR</t>
  </si>
  <si>
    <t>BS</t>
  </si>
  <si>
    <t>BT</t>
  </si>
  <si>
    <t>BU</t>
  </si>
  <si>
    <t>BV</t>
  </si>
  <si>
    <t>BW</t>
  </si>
  <si>
    <t>BX</t>
  </si>
  <si>
    <t>BY</t>
  </si>
  <si>
    <t>BZ</t>
  </si>
  <si>
    <t>CA</t>
  </si>
  <si>
    <t>CB</t>
  </si>
  <si>
    <t>CD</t>
  </si>
  <si>
    <t>年齢</t>
  </si>
  <si>
    <t>年齢給</t>
  </si>
  <si>
    <t>年齢給表</t>
    <rPh sb="0" eb="3">
      <t>ネンレイキュウ</t>
    </rPh>
    <rPh sb="3" eb="4">
      <t>ヒョウ</t>
    </rPh>
    <phoneticPr fontId="2"/>
  </si>
  <si>
    <t>号俸表</t>
    <rPh sb="0" eb="2">
      <t>ゴウホウ</t>
    </rPh>
    <rPh sb="2" eb="3">
      <t>ヒョウ</t>
    </rPh>
    <phoneticPr fontId="2"/>
  </si>
  <si>
    <t>自動計算セル</t>
    <rPh sb="0" eb="2">
      <t>ジドウ</t>
    </rPh>
    <rPh sb="2" eb="4">
      <t>ケイサン</t>
    </rPh>
    <phoneticPr fontId="10"/>
  </si>
  <si>
    <t>（注）年齢給・職種給セル：現行賃金表があれば自動計算、使えなければ手入力する。</t>
    <rPh sb="1" eb="2">
      <t>チュウ</t>
    </rPh>
    <rPh sb="3" eb="6">
      <t>ネンレイキュウ</t>
    </rPh>
    <rPh sb="7" eb="9">
      <t>ショクシュ</t>
    </rPh>
    <rPh sb="9" eb="10">
      <t>キュウ</t>
    </rPh>
    <rPh sb="13" eb="15">
      <t>ゲンコウ</t>
    </rPh>
    <rPh sb="15" eb="18">
      <t>チンギンヒョウ</t>
    </rPh>
    <rPh sb="22" eb="24">
      <t>ジドウ</t>
    </rPh>
    <rPh sb="24" eb="26">
      <t>ケイサン</t>
    </rPh>
    <rPh sb="27" eb="28">
      <t>ツカ</t>
    </rPh>
    <rPh sb="33" eb="34">
      <t>テ</t>
    </rPh>
    <rPh sb="34" eb="36">
      <t>ニュウリョク</t>
    </rPh>
    <phoneticPr fontId="10"/>
  </si>
  <si>
    <t>手　　　当</t>
    <rPh sb="0" eb="1">
      <t>テ</t>
    </rPh>
    <rPh sb="4" eb="5">
      <t>トウ</t>
    </rPh>
    <phoneticPr fontId="10"/>
  </si>
  <si>
    <t>賃金合計</t>
    <rPh sb="0" eb="2">
      <t>チンギン</t>
    </rPh>
    <rPh sb="2" eb="4">
      <t>ゴウケイ</t>
    </rPh>
    <phoneticPr fontId="10"/>
  </si>
  <si>
    <t>年齢給</t>
    <rPh sb="0" eb="3">
      <t>ネンレイキュウ</t>
    </rPh>
    <phoneticPr fontId="10"/>
  </si>
  <si>
    <t>基本給計</t>
    <rPh sb="0" eb="3">
      <t>キホンキュウ</t>
    </rPh>
    <rPh sb="3" eb="4">
      <t>ケイ</t>
    </rPh>
    <phoneticPr fontId="10"/>
  </si>
  <si>
    <t>役職手当</t>
    <rPh sb="0" eb="2">
      <t>ヤクショク</t>
    </rPh>
    <rPh sb="2" eb="4">
      <t>テアテ</t>
    </rPh>
    <phoneticPr fontId="10"/>
  </si>
  <si>
    <t>家族手当</t>
    <rPh sb="0" eb="2">
      <t>カゾク</t>
    </rPh>
    <rPh sb="2" eb="4">
      <t>テアテ</t>
    </rPh>
    <phoneticPr fontId="10"/>
  </si>
  <si>
    <t>手当計</t>
    <rPh sb="0" eb="2">
      <t>テアテ</t>
    </rPh>
    <rPh sb="2" eb="3">
      <t>ケイ</t>
    </rPh>
    <phoneticPr fontId="10"/>
  </si>
  <si>
    <t>基本給</t>
    <rPh sb="0" eb="3">
      <t>キホンキュウ</t>
    </rPh>
    <phoneticPr fontId="2"/>
  </si>
  <si>
    <t>職能給</t>
    <rPh sb="0" eb="3">
      <t>ショクノウキュウ</t>
    </rPh>
    <phoneticPr fontId="10"/>
  </si>
  <si>
    <t>※現行規定を入力</t>
  </si>
  <si>
    <t>支給率</t>
  </si>
  <si>
    <t>自己都合</t>
  </si>
  <si>
    <t>会社都合</t>
  </si>
  <si>
    <t>退職金支給係数</t>
    <rPh sb="0" eb="3">
      <t>タイショクキン</t>
    </rPh>
    <rPh sb="3" eb="5">
      <t>シキュウ</t>
    </rPh>
    <rPh sb="5" eb="7">
      <t>ケイスウ</t>
    </rPh>
    <phoneticPr fontId="2"/>
  </si>
  <si>
    <t>年数</t>
    <rPh sb="0" eb="2">
      <t>ネンスウ</t>
    </rPh>
    <phoneticPr fontId="2"/>
  </si>
  <si>
    <t>算定基準日▼</t>
    <phoneticPr fontId="10"/>
  </si>
  <si>
    <t>No.</t>
    <phoneticPr fontId="10"/>
  </si>
  <si>
    <t>モデル
等級</t>
    <rPh sb="4" eb="6">
      <t>トウキュウ</t>
    </rPh>
    <phoneticPr fontId="10"/>
  </si>
  <si>
    <t>モデル
号俸</t>
    <rPh sb="4" eb="6">
      <t>ゴウホウ</t>
    </rPh>
    <phoneticPr fontId="10"/>
  </si>
  <si>
    <t>モデル
賃金</t>
    <rPh sb="4" eb="6">
      <t>チンギン</t>
    </rPh>
    <phoneticPr fontId="10"/>
  </si>
  <si>
    <t>現行モデル基本給とモデル退職金</t>
    <rPh sb="0" eb="2">
      <t>ゲンコウ</t>
    </rPh>
    <rPh sb="5" eb="8">
      <t>キホンキュウ</t>
    </rPh>
    <rPh sb="12" eb="15">
      <t>タイショクキン</t>
    </rPh>
    <phoneticPr fontId="2"/>
  </si>
  <si>
    <t>＜モデル格付けとモデル基本給（現状より推計）＞</t>
    <rPh sb="4" eb="6">
      <t>カクヅ</t>
    </rPh>
    <rPh sb="11" eb="14">
      <t>キホンキュウ</t>
    </rPh>
    <rPh sb="15" eb="17">
      <t>ゲンジョウ</t>
    </rPh>
    <rPh sb="19" eb="21">
      <t>スイケイ</t>
    </rPh>
    <phoneticPr fontId="2"/>
  </si>
  <si>
    <t>退職金係数</t>
    <rPh sb="0" eb="3">
      <t>タイショクキン</t>
    </rPh>
    <rPh sb="3" eb="5">
      <t>ケイスウ</t>
    </rPh>
    <phoneticPr fontId="2"/>
  </si>
  <si>
    <t>現行
モデル退職金</t>
    <rPh sb="0" eb="2">
      <t>ゲンコウ</t>
    </rPh>
    <rPh sb="6" eb="9">
      <t>タイショクキン</t>
    </rPh>
    <phoneticPr fontId="2"/>
  </si>
  <si>
    <t>次長</t>
    <rPh sb="0" eb="2">
      <t>ジチョウ</t>
    </rPh>
    <phoneticPr fontId="2"/>
  </si>
  <si>
    <t>モデル役職</t>
    <rPh sb="3" eb="5">
      <t>ヤクショク</t>
    </rPh>
    <phoneticPr fontId="10"/>
  </si>
  <si>
    <t>年未満</t>
    <rPh sb="0" eb="1">
      <t>ネン</t>
    </rPh>
    <rPh sb="1" eb="3">
      <t>ミマン</t>
    </rPh>
    <phoneticPr fontId="2"/>
  </si>
  <si>
    <t>年以上</t>
    <rPh sb="0" eb="1">
      <t>ネン</t>
    </rPh>
    <rPh sb="1" eb="3">
      <t>イジョウ</t>
    </rPh>
    <phoneticPr fontId="2"/>
  </si>
  <si>
    <t>勤続
(満)</t>
    <rPh sb="0" eb="2">
      <t>キンゾク</t>
    </rPh>
    <rPh sb="4" eb="5">
      <t>マン</t>
    </rPh>
    <phoneticPr fontId="10"/>
  </si>
  <si>
    <t>一般（初級）</t>
    <rPh sb="0" eb="2">
      <t>イッパン</t>
    </rPh>
    <rPh sb="3" eb="5">
      <t>ショキュウ</t>
    </rPh>
    <phoneticPr fontId="2"/>
  </si>
  <si>
    <t>一般（中級）</t>
    <rPh sb="0" eb="2">
      <t>イッパン</t>
    </rPh>
    <rPh sb="3" eb="5">
      <t>チュウキュウ</t>
    </rPh>
    <phoneticPr fontId="2"/>
  </si>
  <si>
    <t>一般（上級）</t>
    <rPh sb="0" eb="2">
      <t>イッパン</t>
    </rPh>
    <rPh sb="3" eb="5">
      <t>ジョウキュウ</t>
    </rPh>
    <phoneticPr fontId="2"/>
  </si>
  <si>
    <t>本部長</t>
    <rPh sb="0" eb="3">
      <t>ホンブチョウ</t>
    </rPh>
    <phoneticPr fontId="10"/>
  </si>
  <si>
    <t>　　年齢給がある場合は昇給基準日を入力</t>
    <rPh sb="2" eb="5">
      <t>ネンレイキュウ</t>
    </rPh>
    <rPh sb="8" eb="10">
      <t>バアイ</t>
    </rPh>
    <rPh sb="11" eb="13">
      <t>ショウキュウ</t>
    </rPh>
    <rPh sb="13" eb="16">
      <t>キジュンビ</t>
    </rPh>
    <rPh sb="17" eb="19">
      <t>ニュウリョク</t>
    </rPh>
    <phoneticPr fontId="10"/>
  </si>
  <si>
    <t>入力</t>
    <rPh sb="0" eb="2">
      <t>ニュウリョク</t>
    </rPh>
    <phoneticPr fontId="2"/>
  </si>
  <si>
    <t>このソフトウェアは次のことを確認の上、自己責任でお使い下さい！</t>
    <rPh sb="9" eb="10">
      <t>ツギ</t>
    </rPh>
    <rPh sb="14" eb="16">
      <t>カクニン</t>
    </rPh>
    <rPh sb="17" eb="18">
      <t>ウエ</t>
    </rPh>
    <rPh sb="19" eb="21">
      <t>ジコ</t>
    </rPh>
    <rPh sb="21" eb="23">
      <t>セキニン</t>
    </rPh>
    <rPh sb="25" eb="26">
      <t>ツカ</t>
    </rPh>
    <rPh sb="27" eb="28">
      <t>クダ</t>
    </rPh>
    <phoneticPr fontId="10"/>
  </si>
  <si>
    <t>１．免責について</t>
    <rPh sb="2" eb="4">
      <t>メンセキ</t>
    </rPh>
    <phoneticPr fontId="10"/>
  </si>
  <si>
    <t>　あなたがこのソフトウェアをご利用になることで生じたいかなる損害に対しても、</t>
    <rPh sb="23" eb="24">
      <t>ショウ</t>
    </rPh>
    <rPh sb="30" eb="32">
      <t>ソンガイ</t>
    </rPh>
    <rPh sb="33" eb="34">
      <t>タイ</t>
    </rPh>
    <phoneticPr fontId="10"/>
  </si>
  <si>
    <t>当方は一切の補償はいたしません。</t>
    <rPh sb="0" eb="2">
      <t>トウホウ</t>
    </rPh>
    <rPh sb="3" eb="5">
      <t>イッサイ</t>
    </rPh>
    <rPh sb="6" eb="8">
      <t>ホショウ</t>
    </rPh>
    <phoneticPr fontId="10"/>
  </si>
  <si>
    <t>　このことを了解の上、利用者の責任でご使用下さい。</t>
    <rPh sb="6" eb="8">
      <t>リョウカイ</t>
    </rPh>
    <rPh sb="9" eb="10">
      <t>ウエ</t>
    </rPh>
    <rPh sb="11" eb="14">
      <t>リヨウシャ</t>
    </rPh>
    <rPh sb="15" eb="17">
      <t>セキニン</t>
    </rPh>
    <rPh sb="19" eb="21">
      <t>シヨウ</t>
    </rPh>
    <rPh sb="21" eb="22">
      <t>クダ</t>
    </rPh>
    <phoneticPr fontId="10"/>
  </si>
  <si>
    <t>２．解析・改造について</t>
    <rPh sb="2" eb="4">
      <t>カイセキ</t>
    </rPh>
    <rPh sb="5" eb="7">
      <t>カイゾウ</t>
    </rPh>
    <phoneticPr fontId="10"/>
  </si>
  <si>
    <t>　このソフトウェアはクライアントのニーズに合わせて自由に設計変更して</t>
    <rPh sb="21" eb="22">
      <t>ア</t>
    </rPh>
    <rPh sb="25" eb="27">
      <t>ジユウ</t>
    </rPh>
    <rPh sb="28" eb="30">
      <t>セッケイ</t>
    </rPh>
    <rPh sb="30" eb="32">
      <t>ヘンコウ</t>
    </rPh>
    <phoneticPr fontId="10"/>
  </si>
  <si>
    <t>ご使用下さい。</t>
    <rPh sb="1" eb="3">
      <t>シヨウ</t>
    </rPh>
    <rPh sb="3" eb="4">
      <t>クダ</t>
    </rPh>
    <phoneticPr fontId="10"/>
  </si>
  <si>
    <t>３．第三者への配布禁止</t>
    <rPh sb="2" eb="5">
      <t>ダイサンシャ</t>
    </rPh>
    <rPh sb="7" eb="9">
      <t>ハイフ</t>
    </rPh>
    <rPh sb="9" eb="11">
      <t>キンシ</t>
    </rPh>
    <phoneticPr fontId="10"/>
  </si>
  <si>
    <t>　このソフトウェアを複製して第三者に配布することは禁止いたします。</t>
    <rPh sb="10" eb="12">
      <t>フクセイ</t>
    </rPh>
    <rPh sb="14" eb="17">
      <t>ダイサンシャ</t>
    </rPh>
    <rPh sb="18" eb="20">
      <t>ハイフ</t>
    </rPh>
    <rPh sb="25" eb="27">
      <t>キンシ</t>
    </rPh>
    <phoneticPr fontId="10"/>
  </si>
  <si>
    <t>　パスワードをご購入頂いた利用者の方も同様ですのでご注意下さい。</t>
    <rPh sb="8" eb="10">
      <t>コウニュウ</t>
    </rPh>
    <rPh sb="10" eb="11">
      <t>イタダ</t>
    </rPh>
    <rPh sb="13" eb="16">
      <t>リヨウシャ</t>
    </rPh>
    <rPh sb="17" eb="18">
      <t>カタ</t>
    </rPh>
    <rPh sb="19" eb="21">
      <t>ドウヨウ</t>
    </rPh>
    <rPh sb="26" eb="28">
      <t>チュウイ</t>
    </rPh>
    <rPh sb="28" eb="29">
      <t>クダ</t>
    </rPh>
    <phoneticPr fontId="10"/>
  </si>
  <si>
    <t>横井人事労務サポート事務所</t>
    <rPh sb="0" eb="2">
      <t>ヨコイ</t>
    </rPh>
    <rPh sb="2" eb="4">
      <t>ジンジ</t>
    </rPh>
    <rPh sb="4" eb="6">
      <t>ロウム</t>
    </rPh>
    <rPh sb="10" eb="13">
      <t>ジムショ</t>
    </rPh>
    <phoneticPr fontId="10"/>
  </si>
  <si>
    <t>　　横　井　明　徳</t>
    <rPh sb="2" eb="3">
      <t>ヨコ</t>
    </rPh>
    <rPh sb="4" eb="5">
      <t>セイ</t>
    </rPh>
    <rPh sb="6" eb="7">
      <t>メイ</t>
    </rPh>
    <rPh sb="8" eb="9">
      <t>トク</t>
    </rPh>
    <phoneticPr fontId="10"/>
  </si>
  <si>
    <t>１．社員データシート</t>
    <rPh sb="2" eb="4">
      <t>シャイン</t>
    </rPh>
    <phoneticPr fontId="10"/>
  </si>
  <si>
    <t>２．賃金表シート</t>
    <rPh sb="2" eb="4">
      <t>チンギン</t>
    </rPh>
    <rPh sb="4" eb="5">
      <t>ヒョウ</t>
    </rPh>
    <phoneticPr fontId="10"/>
  </si>
  <si>
    <t>現行賃金表を入力します。</t>
    <rPh sb="0" eb="2">
      <t>ゲンコウ</t>
    </rPh>
    <rPh sb="2" eb="5">
      <t>チンギンヒョウ</t>
    </rPh>
    <rPh sb="6" eb="8">
      <t>ニュウリョク</t>
    </rPh>
    <phoneticPr fontId="10"/>
  </si>
  <si>
    <t>必ずお読み下さい</t>
    <rPh sb="0" eb="1">
      <t>カナラ</t>
    </rPh>
    <rPh sb="3" eb="4">
      <t>ヨ</t>
    </rPh>
    <rPh sb="5" eb="6">
      <t>クダ</t>
    </rPh>
    <phoneticPr fontId="10"/>
  </si>
  <si>
    <t>基本給は必須データ</t>
    <rPh sb="0" eb="3">
      <t>キホンキュウ</t>
    </rPh>
    <rPh sb="4" eb="6">
      <t>ヒッス</t>
    </rPh>
    <phoneticPr fontId="10"/>
  </si>
  <si>
    <t>手当は参考データ</t>
    <rPh sb="0" eb="2">
      <t>テアテ</t>
    </rPh>
    <rPh sb="3" eb="5">
      <t>サンコウ</t>
    </rPh>
    <phoneticPr fontId="10"/>
  </si>
  <si>
    <t>（注）基本給：自動計算できなければ手入力する　　　　</t>
    <rPh sb="1" eb="2">
      <t>チュウ</t>
    </rPh>
    <rPh sb="3" eb="6">
      <t>キホンキュウ</t>
    </rPh>
    <rPh sb="7" eb="9">
      <t>ジドウ</t>
    </rPh>
    <rPh sb="9" eb="11">
      <t>ケイサン</t>
    </rPh>
    <rPh sb="17" eb="18">
      <t>テ</t>
    </rPh>
    <rPh sb="18" eb="20">
      <t>ニュウリョク</t>
    </rPh>
    <phoneticPr fontId="10"/>
  </si>
  <si>
    <t>年齢給</t>
    <rPh sb="0" eb="2">
      <t>ネンレイ</t>
    </rPh>
    <rPh sb="2" eb="3">
      <t>キュウ</t>
    </rPh>
    <phoneticPr fontId="10"/>
  </si>
  <si>
    <t>氏名・入社年月日・生年月日等の必要データを入力します。</t>
    <rPh sb="0" eb="2">
      <t>シメイ</t>
    </rPh>
    <rPh sb="3" eb="5">
      <t>ニュウシャ</t>
    </rPh>
    <rPh sb="5" eb="8">
      <t>ネンガッピ</t>
    </rPh>
    <rPh sb="9" eb="11">
      <t>セイネン</t>
    </rPh>
    <rPh sb="11" eb="13">
      <t>ガッピ</t>
    </rPh>
    <rPh sb="13" eb="14">
      <t>トウ</t>
    </rPh>
    <rPh sb="15" eb="17">
      <t>ヒツヨウ</t>
    </rPh>
    <rPh sb="21" eb="23">
      <t>ニュウリョク</t>
    </rPh>
    <phoneticPr fontId="10"/>
  </si>
  <si>
    <t>３．退職金支給係数シート</t>
    <rPh sb="2" eb="5">
      <t>タイショクキン</t>
    </rPh>
    <rPh sb="5" eb="7">
      <t>シキュウ</t>
    </rPh>
    <rPh sb="7" eb="9">
      <t>ケイスウ</t>
    </rPh>
    <phoneticPr fontId="10"/>
  </si>
  <si>
    <t>支給係数</t>
    <rPh sb="0" eb="2">
      <t>シキュウ</t>
    </rPh>
    <rPh sb="2" eb="4">
      <t>ケイスウ</t>
    </rPh>
    <phoneticPr fontId="2"/>
  </si>
  <si>
    <t>４．現行モデル退職金シート</t>
    <rPh sb="2" eb="4">
      <t>ゲンコウ</t>
    </rPh>
    <rPh sb="7" eb="10">
      <t>タイショクキン</t>
    </rPh>
    <phoneticPr fontId="10"/>
  </si>
  <si>
    <t>現行のモデル賃金と退職金支給係数を使ってモデル退職金を計算します。</t>
    <rPh sb="0" eb="2">
      <t>ゲンコウ</t>
    </rPh>
    <rPh sb="6" eb="8">
      <t>チンギン</t>
    </rPh>
    <rPh sb="9" eb="12">
      <t>タイショクキン</t>
    </rPh>
    <rPh sb="12" eb="14">
      <t>シキュウ</t>
    </rPh>
    <rPh sb="14" eb="16">
      <t>ケイスウ</t>
    </rPh>
    <rPh sb="17" eb="18">
      <t>ツカ</t>
    </rPh>
    <rPh sb="23" eb="26">
      <t>タイショクキン</t>
    </rPh>
    <rPh sb="27" eb="29">
      <t>ケイサン</t>
    </rPh>
    <phoneticPr fontId="2"/>
  </si>
  <si>
    <t>再設計案との水準比較に使います。</t>
    <rPh sb="0" eb="3">
      <t>サイセッケイ</t>
    </rPh>
    <rPh sb="3" eb="4">
      <t>アン</t>
    </rPh>
    <rPh sb="6" eb="8">
      <t>スイジュン</t>
    </rPh>
    <rPh sb="8" eb="10">
      <t>ヒカク</t>
    </rPh>
    <rPh sb="11" eb="12">
      <t>ツカ</t>
    </rPh>
    <phoneticPr fontId="2"/>
  </si>
  <si>
    <t>支給最低勤続年数</t>
    <rPh sb="0" eb="2">
      <t>シキュウ</t>
    </rPh>
    <rPh sb="2" eb="4">
      <t>サイテイ</t>
    </rPh>
    <rPh sb="4" eb="6">
      <t>キンゾク</t>
    </rPh>
    <rPh sb="6" eb="8">
      <t>ネンスウ</t>
    </rPh>
    <phoneticPr fontId="2"/>
  </si>
  <si>
    <t>　</t>
    <phoneticPr fontId="10"/>
  </si>
  <si>
    <t>勤続ポイント</t>
    <rPh sb="0" eb="2">
      <t>キンゾク</t>
    </rPh>
    <phoneticPr fontId="10"/>
  </si>
  <si>
    <t>付与ポイント数</t>
    <rPh sb="0" eb="2">
      <t>フヨ</t>
    </rPh>
    <rPh sb="6" eb="7">
      <t>スウ</t>
    </rPh>
    <phoneticPr fontId="10"/>
  </si>
  <si>
    <t>ポイント累計</t>
  </si>
  <si>
    <t>累計</t>
    <rPh sb="0" eb="2">
      <t>ルイケイ</t>
    </rPh>
    <phoneticPr fontId="10"/>
  </si>
  <si>
    <t>ポイント数を設計・入力</t>
    <rPh sb="4" eb="5">
      <t>スウ</t>
    </rPh>
    <rPh sb="6" eb="8">
      <t>セッケイ</t>
    </rPh>
    <rPh sb="9" eb="11">
      <t>ニュウリョク</t>
    </rPh>
    <phoneticPr fontId="10"/>
  </si>
  <si>
    <t>ポイント設計モデル退職金シミュレーション</t>
    <rPh sb="4" eb="6">
      <t>セッケイ</t>
    </rPh>
    <rPh sb="9" eb="12">
      <t>タイショクキン</t>
    </rPh>
    <phoneticPr fontId="2"/>
  </si>
  <si>
    <t>モデル格付とモデルポイント付与</t>
    <rPh sb="3" eb="5">
      <t>カクヅケ</t>
    </rPh>
    <rPh sb="13" eb="15">
      <t>フヨ</t>
    </rPh>
    <phoneticPr fontId="2"/>
  </si>
  <si>
    <t>資格ポイント</t>
    <rPh sb="0" eb="2">
      <t>シカク</t>
    </rPh>
    <phoneticPr fontId="10"/>
  </si>
  <si>
    <t>役職ポイント</t>
    <rPh sb="0" eb="2">
      <t>ヤクショク</t>
    </rPh>
    <phoneticPr fontId="10"/>
  </si>
  <si>
    <t>ポイント単価</t>
    <rPh sb="4" eb="6">
      <t>タンカ</t>
    </rPh>
    <phoneticPr fontId="2"/>
  </si>
  <si>
    <t>ポイント累計</t>
    <rPh sb="4" eb="6">
      <t>ルイケイ</t>
    </rPh>
    <phoneticPr fontId="10"/>
  </si>
  <si>
    <t>モデル退職金
（自己都合）</t>
    <rPh sb="3" eb="6">
      <t>タイショクキン</t>
    </rPh>
    <rPh sb="8" eb="10">
      <t>ジコ</t>
    </rPh>
    <rPh sb="10" eb="12">
      <t>ツゴウ</t>
    </rPh>
    <phoneticPr fontId="2"/>
  </si>
  <si>
    <t>モデル退職金
（会社都合）</t>
    <rPh sb="3" eb="6">
      <t>タイショクキン</t>
    </rPh>
    <rPh sb="8" eb="10">
      <t>カイシャ</t>
    </rPh>
    <rPh sb="10" eb="12">
      <t>ツゴウ</t>
    </rPh>
    <phoneticPr fontId="2"/>
  </si>
  <si>
    <t>　　現行支給係数を使用</t>
    <rPh sb="2" eb="4">
      <t>ゲンコウ</t>
    </rPh>
    <rPh sb="4" eb="6">
      <t>シキュウ</t>
    </rPh>
    <rPh sb="6" eb="8">
      <t>ケイスウ</t>
    </rPh>
    <rPh sb="9" eb="11">
      <t>シヨウ</t>
    </rPh>
    <phoneticPr fontId="2"/>
  </si>
  <si>
    <t>　　現行自己都合支給係数を使用</t>
    <rPh sb="2" eb="4">
      <t>ゲンコウ</t>
    </rPh>
    <rPh sb="4" eb="6">
      <t>ジコ</t>
    </rPh>
    <rPh sb="6" eb="8">
      <t>ツゴウ</t>
    </rPh>
    <rPh sb="8" eb="10">
      <t>シキュウ</t>
    </rPh>
    <rPh sb="10" eb="12">
      <t>ケイスウ</t>
    </rPh>
    <rPh sb="13" eb="15">
      <t>シヨウ</t>
    </rPh>
    <phoneticPr fontId="2"/>
  </si>
  <si>
    <t>対象年数</t>
    <rPh sb="0" eb="2">
      <t>タイショウ</t>
    </rPh>
    <rPh sb="2" eb="4">
      <t>ネンスウ</t>
    </rPh>
    <phoneticPr fontId="10"/>
  </si>
  <si>
    <t>勤務年数</t>
    <rPh sb="0" eb="2">
      <t>キンム</t>
    </rPh>
    <rPh sb="2" eb="4">
      <t>ネンスウ</t>
    </rPh>
    <phoneticPr fontId="2"/>
  </si>
  <si>
    <t>－</t>
    <phoneticPr fontId="10"/>
  </si>
  <si>
    <t>ポイント設計</t>
    <rPh sb="4" eb="6">
      <t>セッケイ</t>
    </rPh>
    <phoneticPr fontId="10"/>
  </si>
  <si>
    <t>年功的運用から貢献度を反映する成果反映型の仕組みに再設計します。</t>
    <rPh sb="0" eb="3">
      <t>ネンコウテキ</t>
    </rPh>
    <rPh sb="3" eb="5">
      <t>ウンヨウ</t>
    </rPh>
    <rPh sb="7" eb="10">
      <t>コウケンド</t>
    </rPh>
    <rPh sb="11" eb="13">
      <t>ハンエイ</t>
    </rPh>
    <rPh sb="15" eb="17">
      <t>セイカ</t>
    </rPh>
    <rPh sb="17" eb="19">
      <t>ハンエイ</t>
    </rPh>
    <rPh sb="19" eb="20">
      <t>ガタ</t>
    </rPh>
    <rPh sb="21" eb="23">
      <t>シク</t>
    </rPh>
    <rPh sb="25" eb="28">
      <t>サイセッケイ</t>
    </rPh>
    <phoneticPr fontId="2"/>
  </si>
  <si>
    <t>５．フレーム設計＆ポイント配分設計シート</t>
    <rPh sb="6" eb="8">
      <t>セッケイ</t>
    </rPh>
    <rPh sb="13" eb="15">
      <t>ハイブン</t>
    </rPh>
    <rPh sb="15" eb="17">
      <t>セッケイ</t>
    </rPh>
    <phoneticPr fontId="10"/>
  </si>
  <si>
    <t>ひな形が合わなければ、社員データシートまたはモデル退職金シートに直接手入力します。</t>
    <rPh sb="2" eb="3">
      <t>ガタ</t>
    </rPh>
    <rPh sb="4" eb="5">
      <t>ア</t>
    </rPh>
    <rPh sb="11" eb="13">
      <t>シャイン</t>
    </rPh>
    <rPh sb="25" eb="28">
      <t>タイショクキン</t>
    </rPh>
    <rPh sb="32" eb="34">
      <t>チョクセツ</t>
    </rPh>
    <rPh sb="34" eb="35">
      <t>テ</t>
    </rPh>
    <rPh sb="35" eb="37">
      <t>ニュウリョク</t>
    </rPh>
    <phoneticPr fontId="10"/>
  </si>
  <si>
    <t>現行退職金の支給係数を入力します。</t>
    <rPh sb="0" eb="2">
      <t>ゲンコウ</t>
    </rPh>
    <rPh sb="2" eb="5">
      <t>タイショクキン</t>
    </rPh>
    <rPh sb="6" eb="8">
      <t>シキュウ</t>
    </rPh>
    <rPh sb="8" eb="10">
      <t>ケイスウ</t>
    </rPh>
    <rPh sb="11" eb="13">
      <t>ニュウリョク</t>
    </rPh>
    <phoneticPr fontId="2"/>
  </si>
  <si>
    <t>会社都合支給係数、自己都合支給率を入力します。</t>
    <rPh sb="0" eb="2">
      <t>カイシャ</t>
    </rPh>
    <rPh sb="2" eb="4">
      <t>ツゴウ</t>
    </rPh>
    <rPh sb="4" eb="6">
      <t>シキュウ</t>
    </rPh>
    <rPh sb="6" eb="8">
      <t>ケイスウ</t>
    </rPh>
    <rPh sb="9" eb="11">
      <t>ジコ</t>
    </rPh>
    <rPh sb="11" eb="13">
      <t>ツゴウ</t>
    </rPh>
    <rPh sb="13" eb="16">
      <t>シキュウリツ</t>
    </rPh>
    <rPh sb="17" eb="19">
      <t>ニュウリョク</t>
    </rPh>
    <phoneticPr fontId="2"/>
  </si>
  <si>
    <t>勤続基準</t>
    <rPh sb="0" eb="2">
      <t>キンゾク</t>
    </rPh>
    <rPh sb="2" eb="4">
      <t>キジュン</t>
    </rPh>
    <phoneticPr fontId="10"/>
  </si>
  <si>
    <t>資格基準</t>
    <rPh sb="0" eb="2">
      <t>シカク</t>
    </rPh>
    <rPh sb="2" eb="4">
      <t>キジュン</t>
    </rPh>
    <phoneticPr fontId="10"/>
  </si>
  <si>
    <t>役職基準</t>
    <rPh sb="0" eb="2">
      <t>ヤクショク</t>
    </rPh>
    <rPh sb="2" eb="4">
      <t>キジュン</t>
    </rPh>
    <phoneticPr fontId="10"/>
  </si>
  <si>
    <t>配分ウエイト</t>
    <rPh sb="0" eb="2">
      <t>ハイブン</t>
    </rPh>
    <phoneticPr fontId="10"/>
  </si>
  <si>
    <t>６．ポイント制モデル退職金シミュレーションシート</t>
    <rPh sb="6" eb="7">
      <t>セイ</t>
    </rPh>
    <rPh sb="10" eb="13">
      <t>タイショクキン</t>
    </rPh>
    <phoneticPr fontId="10"/>
  </si>
  <si>
    <t>事例の退職金支給係数は現行と同じにしています。</t>
    <rPh sb="0" eb="2">
      <t>ジレイ</t>
    </rPh>
    <rPh sb="3" eb="6">
      <t>タイショクキン</t>
    </rPh>
    <rPh sb="6" eb="8">
      <t>シキュウ</t>
    </rPh>
    <rPh sb="8" eb="10">
      <t>ケイスウ</t>
    </rPh>
    <rPh sb="11" eb="13">
      <t>ゲンコウ</t>
    </rPh>
    <rPh sb="14" eb="15">
      <t>オナ</t>
    </rPh>
    <phoneticPr fontId="2"/>
  </si>
  <si>
    <t>７．モデル退職金シミュレーション比較グラフシート</t>
    <rPh sb="5" eb="8">
      <t>タイショクキン</t>
    </rPh>
    <rPh sb="16" eb="18">
      <t>ヒカク</t>
    </rPh>
    <phoneticPr fontId="10"/>
  </si>
  <si>
    <t>このグラフも参考にしながら、シート５のポイント配分の調整判断をします。</t>
    <rPh sb="6" eb="8">
      <t>サンコウ</t>
    </rPh>
    <rPh sb="23" eb="25">
      <t>ハイブン</t>
    </rPh>
    <rPh sb="26" eb="28">
      <t>チョウセイ</t>
    </rPh>
    <rPh sb="28" eb="30">
      <t>ハンダン</t>
    </rPh>
    <phoneticPr fontId="2"/>
  </si>
  <si>
    <t>８．使用上の注意</t>
    <rPh sb="2" eb="5">
      <t>シヨウジョウ</t>
    </rPh>
    <rPh sb="6" eb="8">
      <t>チュウイ</t>
    </rPh>
    <phoneticPr fontId="10"/>
  </si>
  <si>
    <t>基本給連動型の退職金設計から　→　貢献度反映型のポイント制退職金設計へ！！</t>
    <rPh sb="0" eb="3">
      <t>キホンキュウ</t>
    </rPh>
    <rPh sb="3" eb="6">
      <t>レンドウガタ</t>
    </rPh>
    <rPh sb="7" eb="10">
      <t>タイショクキン</t>
    </rPh>
    <rPh sb="10" eb="12">
      <t>セッケイ</t>
    </rPh>
    <rPh sb="17" eb="20">
      <t>コウケンド</t>
    </rPh>
    <rPh sb="20" eb="22">
      <t>ハンエイ</t>
    </rPh>
    <rPh sb="22" eb="23">
      <t>ガタ</t>
    </rPh>
    <rPh sb="28" eb="29">
      <t>セイ</t>
    </rPh>
    <rPh sb="29" eb="32">
      <t>タイショクキン</t>
    </rPh>
    <rPh sb="32" eb="34">
      <t>セッケイ</t>
    </rPh>
    <phoneticPr fontId="2"/>
  </si>
  <si>
    <t>合 計</t>
    <rPh sb="0" eb="1">
      <t>ゴウ</t>
    </rPh>
    <rPh sb="2" eb="3">
      <t>ケイ</t>
    </rPh>
    <phoneticPr fontId="10"/>
  </si>
  <si>
    <r>
      <t>　　</t>
    </r>
    <r>
      <rPr>
        <u/>
        <sz val="10"/>
        <color indexed="10"/>
        <rFont val="ＭＳ ゴシック"/>
        <family val="3"/>
        <charset val="128"/>
      </rPr>
      <t>入力、又はモデル基本給分析（Ver.２-2）からコピー・貼付する</t>
    </r>
    <rPh sb="2" eb="4">
      <t>ニュウリョク</t>
    </rPh>
    <rPh sb="5" eb="6">
      <t>マタ</t>
    </rPh>
    <rPh sb="10" eb="13">
      <t>キホンキュウ</t>
    </rPh>
    <rPh sb="13" eb="15">
      <t>ブンセキ</t>
    </rPh>
    <rPh sb="30" eb="32">
      <t>ハリツケ</t>
    </rPh>
    <phoneticPr fontId="2"/>
  </si>
  <si>
    <t>現行モデル退職金とポイント制新モデル退職金を比較してグラフ化しています。</t>
    <rPh sb="0" eb="2">
      <t>ゲンコウ</t>
    </rPh>
    <rPh sb="5" eb="8">
      <t>タイショクキン</t>
    </rPh>
    <rPh sb="13" eb="14">
      <t>セイ</t>
    </rPh>
    <rPh sb="14" eb="15">
      <t>シン</t>
    </rPh>
    <rPh sb="18" eb="21">
      <t>タイショクキン</t>
    </rPh>
    <rPh sb="22" eb="24">
      <t>ヒカク</t>
    </rPh>
    <rPh sb="29" eb="30">
      <t>カ</t>
    </rPh>
    <phoneticPr fontId="2"/>
  </si>
  <si>
    <t>ポイント制退職金設計（Ver.３-01） 説明</t>
    <rPh sb="4" eb="5">
      <t>セイ</t>
    </rPh>
    <rPh sb="5" eb="8">
      <t>タイショクキン</t>
    </rPh>
    <rPh sb="8" eb="10">
      <t>セッケイ</t>
    </rPh>
    <rPh sb="21" eb="23">
      <t>セツメイ</t>
    </rPh>
    <phoneticPr fontId="10"/>
  </si>
  <si>
    <r>
      <rPr>
        <sz val="11"/>
        <color indexed="10"/>
        <rFont val="ＭＳ ゴシック"/>
        <family val="3"/>
        <charset val="128"/>
      </rPr>
      <t>　　</t>
    </r>
    <r>
      <rPr>
        <u/>
        <sz val="11"/>
        <color indexed="10"/>
        <rFont val="ＭＳ ゴシック"/>
        <family val="3"/>
        <charset val="128"/>
      </rPr>
      <t>役職モデルを入力</t>
    </r>
    <rPh sb="2" eb="4">
      <t>ヤクショク</t>
    </rPh>
    <rPh sb="8" eb="10">
      <t>ニュウリョク</t>
    </rPh>
    <phoneticPr fontId="10"/>
  </si>
  <si>
    <r>
      <rPr>
        <sz val="11"/>
        <color indexed="10"/>
        <rFont val="ＭＳ ゴシック"/>
        <family val="3"/>
        <charset val="128"/>
      </rPr>
      <t>　　</t>
    </r>
    <r>
      <rPr>
        <u/>
        <sz val="11"/>
        <color indexed="10"/>
        <rFont val="ＭＳ ゴシック"/>
        <family val="3"/>
        <charset val="128"/>
      </rPr>
      <t>ポイント数を設計・入力</t>
    </r>
    <rPh sb="6" eb="7">
      <t>スウ</t>
    </rPh>
    <rPh sb="8" eb="10">
      <t>セッケイ</t>
    </rPh>
    <rPh sb="11" eb="13">
      <t>ニュウリョク</t>
    </rPh>
    <phoneticPr fontId="10"/>
  </si>
  <si>
    <t>等級及びモデル滞留年数を入力</t>
    <rPh sb="0" eb="2">
      <t>トウキュウ</t>
    </rPh>
    <rPh sb="2" eb="3">
      <t>オヨ</t>
    </rPh>
    <rPh sb="7" eb="9">
      <t>タイリュウ</t>
    </rPh>
    <rPh sb="9" eb="11">
      <t>ネンスウ</t>
    </rPh>
    <rPh sb="12" eb="14">
      <t>ニュウリョク</t>
    </rPh>
    <phoneticPr fontId="10"/>
  </si>
  <si>
    <t>反映</t>
    <rPh sb="0" eb="2">
      <t>ハンエイ</t>
    </rPh>
    <phoneticPr fontId="10"/>
  </si>
  <si>
    <t>勤続区分及びポイント数を設計・入力（設計なしは、空白）</t>
    <rPh sb="0" eb="2">
      <t>キンゾク</t>
    </rPh>
    <rPh sb="2" eb="4">
      <t>クブン</t>
    </rPh>
    <rPh sb="4" eb="5">
      <t>オヨ</t>
    </rPh>
    <rPh sb="10" eb="11">
      <t>スウ</t>
    </rPh>
    <rPh sb="12" eb="14">
      <t>セッケイ</t>
    </rPh>
    <rPh sb="15" eb="17">
      <t>ニュウリョク</t>
    </rPh>
    <phoneticPr fontId="10"/>
  </si>
  <si>
    <r>
      <rPr>
        <sz val="11"/>
        <color rgb="FFFF0000"/>
        <rFont val="ＭＳ ゴシック"/>
        <family val="3"/>
        <charset val="128"/>
      </rPr>
      <t>　　　</t>
    </r>
    <r>
      <rPr>
        <u/>
        <sz val="11"/>
        <color rgb="FFFF0000"/>
        <rFont val="ＭＳ ゴシック"/>
        <family val="3"/>
        <charset val="128"/>
      </rPr>
      <t>セルNO.「B13」は空白にしない（勤続年数の変更は可）！</t>
    </r>
    <rPh sb="14" eb="16">
      <t>クウハク</t>
    </rPh>
    <rPh sb="21" eb="23">
      <t>キンゾク</t>
    </rPh>
    <rPh sb="23" eb="25">
      <t>ネンスウ</t>
    </rPh>
    <rPh sb="26" eb="28">
      <t>ヘンコウ</t>
    </rPh>
    <rPh sb="29" eb="30">
      <t>カ</t>
    </rPh>
    <phoneticPr fontId="10"/>
  </si>
  <si>
    <t>■原則として、ポイントは入社時より付与する。</t>
    <rPh sb="1" eb="3">
      <t>ゲンソク</t>
    </rPh>
    <rPh sb="12" eb="15">
      <t>ニュウシャジ</t>
    </rPh>
    <rPh sb="17" eb="19">
      <t>フヨ</t>
    </rPh>
    <phoneticPr fontId="10"/>
  </si>
  <si>
    <t>■退職金は２～３年目からの支給としてもよい。</t>
    <rPh sb="1" eb="4">
      <t>タイショクキン</t>
    </rPh>
    <rPh sb="8" eb="10">
      <t>ネンメ</t>
    </rPh>
    <rPh sb="13" eb="15">
      <t>シキュウ</t>
    </rPh>
    <phoneticPr fontId="2"/>
  </si>
  <si>
    <t>ポイント項目</t>
    <rPh sb="4" eb="6">
      <t>コウモク</t>
    </rPh>
    <phoneticPr fontId="10"/>
  </si>
  <si>
    <t>標準者の
累計ポイント</t>
    <rPh sb="0" eb="2">
      <t>ヒョウジュン</t>
    </rPh>
    <rPh sb="2" eb="3">
      <t>シャ</t>
    </rPh>
    <rPh sb="5" eb="7">
      <t>ルイケイ</t>
    </rPh>
    <phoneticPr fontId="10"/>
  </si>
  <si>
    <t>【標準者のポイントシミュレーション】</t>
    <rPh sb="1" eb="3">
      <t>ヒョウジュン</t>
    </rPh>
    <rPh sb="3" eb="4">
      <t>シャ</t>
    </rPh>
    <phoneticPr fontId="10"/>
  </si>
  <si>
    <t>（１）勤続基準ポイント設計</t>
    <rPh sb="3" eb="5">
      <t>キンゾク</t>
    </rPh>
    <rPh sb="5" eb="7">
      <t>キジュン</t>
    </rPh>
    <rPh sb="11" eb="13">
      <t>セッケイ</t>
    </rPh>
    <phoneticPr fontId="10"/>
  </si>
  <si>
    <t>（２）‐2 資格等級基準ポイント設計</t>
    <rPh sb="6" eb="8">
      <t>シカク</t>
    </rPh>
    <rPh sb="8" eb="10">
      <t>トウキュウ</t>
    </rPh>
    <rPh sb="10" eb="12">
      <t>キジュン</t>
    </rPh>
    <rPh sb="16" eb="18">
      <t>セッケイ</t>
    </rPh>
    <phoneticPr fontId="10"/>
  </si>
  <si>
    <t>（２）-1 社員等級フレーム</t>
    <rPh sb="8" eb="10">
      <t>トウキュウ</t>
    </rPh>
    <phoneticPr fontId="10"/>
  </si>
  <si>
    <t>（３）役職（役割）基準ポイント設計</t>
    <rPh sb="3" eb="5">
      <t>ヤクショク</t>
    </rPh>
    <rPh sb="6" eb="8">
      <t>ヤクワリ</t>
    </rPh>
    <rPh sb="9" eb="11">
      <t>キジュン</t>
    </rPh>
    <rPh sb="15" eb="17">
      <t>セッケイ</t>
    </rPh>
    <phoneticPr fontId="10"/>
  </si>
  <si>
    <t>（４）ポイント単価および標準者のポイントシミュレーション</t>
    <rPh sb="7" eb="9">
      <t>タンカ</t>
    </rPh>
    <rPh sb="12" eb="15">
      <t>ヒョウジュンシャ</t>
    </rPh>
    <phoneticPr fontId="10"/>
  </si>
  <si>
    <t>します。</t>
    <phoneticPr fontId="2"/>
  </si>
  <si>
    <t>多くの会社で実施している基本給連動型の退職金制度を見直し、ポイント制退職金に再設計</t>
    <rPh sb="0" eb="1">
      <t>オオ</t>
    </rPh>
    <rPh sb="3" eb="5">
      <t>カイシャ</t>
    </rPh>
    <rPh sb="6" eb="8">
      <t>ジッシ</t>
    </rPh>
    <rPh sb="12" eb="15">
      <t>キホンキュウ</t>
    </rPh>
    <rPh sb="15" eb="18">
      <t>レンドウガタ</t>
    </rPh>
    <rPh sb="19" eb="22">
      <t>タイショクキン</t>
    </rPh>
    <rPh sb="22" eb="24">
      <t>セイド</t>
    </rPh>
    <rPh sb="25" eb="27">
      <t>ミナオ</t>
    </rPh>
    <phoneticPr fontId="2"/>
  </si>
  <si>
    <t>(1)勤続基準ポイント設計</t>
    <rPh sb="3" eb="5">
      <t>キンゾク</t>
    </rPh>
    <rPh sb="5" eb="7">
      <t>キジュン</t>
    </rPh>
    <rPh sb="11" eb="13">
      <t>セッケイ</t>
    </rPh>
    <phoneticPr fontId="2"/>
  </si>
  <si>
    <t>(2)-1 資格等級フレームの入力</t>
    <rPh sb="6" eb="8">
      <t>シカク</t>
    </rPh>
    <rPh sb="8" eb="10">
      <t>トウキュウ</t>
    </rPh>
    <rPh sb="15" eb="17">
      <t>ニュウリョク</t>
    </rPh>
    <phoneticPr fontId="2"/>
  </si>
  <si>
    <t>(2)-2 資格等級基準ポイントの設計</t>
    <rPh sb="6" eb="8">
      <t>シカク</t>
    </rPh>
    <rPh sb="8" eb="10">
      <t>トウキュウ</t>
    </rPh>
    <rPh sb="10" eb="12">
      <t>キジュン</t>
    </rPh>
    <rPh sb="17" eb="19">
      <t>セッケイ</t>
    </rPh>
    <phoneticPr fontId="2"/>
  </si>
  <si>
    <t>(3)役職（役割）基準のポイント設計</t>
    <rPh sb="3" eb="5">
      <t>ヤクショク</t>
    </rPh>
    <rPh sb="6" eb="8">
      <t>ヤクワリ</t>
    </rPh>
    <rPh sb="9" eb="11">
      <t>キジュン</t>
    </rPh>
    <rPh sb="16" eb="18">
      <t>セッケイ</t>
    </rPh>
    <phoneticPr fontId="2"/>
  </si>
  <si>
    <t>(4)ポイント単価および標準者のポイントシミュレーション</t>
    <phoneticPr fontId="2"/>
  </si>
  <si>
    <t>　ポイントは、ポイント集計表や６～７のシート及びグラフを参照しながら調整します。</t>
    <rPh sb="11" eb="14">
      <t>シュウケイヒョウ</t>
    </rPh>
    <rPh sb="22" eb="23">
      <t>オヨ</t>
    </rPh>
    <rPh sb="28" eb="30">
      <t>サンショウ</t>
    </rPh>
    <rPh sb="34" eb="36">
      <t>チョウセイ</t>
    </rPh>
    <phoneticPr fontId="2"/>
  </si>
  <si>
    <t>　・勤続年数による区分と付与ポイントを設計します。</t>
    <rPh sb="2" eb="4">
      <t>キンゾク</t>
    </rPh>
    <rPh sb="4" eb="6">
      <t>ネンスウ</t>
    </rPh>
    <rPh sb="9" eb="11">
      <t>クブン</t>
    </rPh>
    <rPh sb="12" eb="14">
      <t>フヨ</t>
    </rPh>
    <rPh sb="19" eb="21">
      <t>セッケイ</t>
    </rPh>
    <phoneticPr fontId="2"/>
  </si>
  <si>
    <t>　・職能資格基準による付与ポイントを設計します。</t>
    <rPh sb="2" eb="4">
      <t>ショクノウ</t>
    </rPh>
    <rPh sb="4" eb="6">
      <t>シカク</t>
    </rPh>
    <rPh sb="6" eb="8">
      <t>キジュン</t>
    </rPh>
    <rPh sb="11" eb="13">
      <t>フヨ</t>
    </rPh>
    <rPh sb="18" eb="20">
      <t>セッケイ</t>
    </rPh>
    <phoneticPr fontId="2"/>
  </si>
  <si>
    <t>　・等級に対応するモデル役職を入力し付与ポイントを設計します。</t>
    <rPh sb="2" eb="4">
      <t>トウキュウ</t>
    </rPh>
    <rPh sb="5" eb="7">
      <t>タイオウ</t>
    </rPh>
    <rPh sb="12" eb="14">
      <t>ヤクショク</t>
    </rPh>
    <rPh sb="15" eb="17">
      <t>ニュウリョク</t>
    </rPh>
    <rPh sb="18" eb="20">
      <t>フヨ</t>
    </rPh>
    <rPh sb="25" eb="27">
      <t>セッケイ</t>
    </rPh>
    <phoneticPr fontId="2"/>
  </si>
  <si>
    <t>　・ポイント単価を入力します（１ポイント=10,000円が一般的）</t>
    <rPh sb="6" eb="8">
      <t>タンカ</t>
    </rPh>
    <rPh sb="9" eb="11">
      <t>ニュウリョク</t>
    </rPh>
    <rPh sb="27" eb="28">
      <t>エン</t>
    </rPh>
    <rPh sb="29" eb="32">
      <t>イッパンテキ</t>
    </rPh>
    <phoneticPr fontId="2"/>
  </si>
  <si>
    <t>　・ポイント集計表の合計や目標水準を確認しながら項目ごとのポイント配分を調整します。</t>
    <rPh sb="6" eb="8">
      <t>シュウケイ</t>
    </rPh>
    <rPh sb="8" eb="9">
      <t>ヒョウ</t>
    </rPh>
    <rPh sb="10" eb="12">
      <t>ゴウケイ</t>
    </rPh>
    <rPh sb="13" eb="15">
      <t>モクヒョウ</t>
    </rPh>
    <rPh sb="15" eb="17">
      <t>スイジュン</t>
    </rPh>
    <rPh sb="18" eb="20">
      <t>カクニン</t>
    </rPh>
    <rPh sb="24" eb="26">
      <t>コウモク</t>
    </rPh>
    <rPh sb="33" eb="35">
      <t>ハイブン</t>
    </rPh>
    <rPh sb="36" eb="38">
      <t>チョウセイ</t>
    </rPh>
    <phoneticPr fontId="2"/>
  </si>
  <si>
    <t>シート５のフレーム設計及びポイント設計を受けて、モデル退職金をシミュレーション</t>
    <rPh sb="9" eb="11">
      <t>セッケイ</t>
    </rPh>
    <rPh sb="11" eb="12">
      <t>オヨ</t>
    </rPh>
    <rPh sb="17" eb="19">
      <t>セッケイ</t>
    </rPh>
    <rPh sb="20" eb="21">
      <t>ウ</t>
    </rPh>
    <rPh sb="27" eb="30">
      <t>タイショクキン</t>
    </rPh>
    <phoneticPr fontId="2"/>
  </si>
  <si>
    <t>します。</t>
    <phoneticPr fontId="2"/>
  </si>
  <si>
    <t>　・社員等級のモデルフレームを設計します。</t>
    <rPh sb="2" eb="4">
      <t>シャイン</t>
    </rPh>
    <rPh sb="4" eb="6">
      <t>トウキュウ</t>
    </rPh>
    <rPh sb="15" eb="17">
      <t>セッケイ</t>
    </rPh>
    <phoneticPr fontId="2"/>
  </si>
  <si>
    <t>一般（上級）</t>
    <rPh sb="0" eb="2">
      <t>イッパン</t>
    </rPh>
    <rPh sb="3" eb="5">
      <t>ジョウキュウ</t>
    </rPh>
    <phoneticPr fontId="3"/>
  </si>
  <si>
    <t>係長</t>
    <rPh sb="0" eb="2">
      <t>カカリチョウ</t>
    </rPh>
    <phoneticPr fontId="3"/>
  </si>
  <si>
    <t>課長</t>
    <rPh sb="0" eb="2">
      <t>カチョウ</t>
    </rPh>
    <phoneticPr fontId="3"/>
  </si>
  <si>
    <t>主任</t>
    <rPh sb="0" eb="2">
      <t>シュニン</t>
    </rPh>
    <phoneticPr fontId="3"/>
  </si>
  <si>
    <t>部長</t>
    <rPh sb="0" eb="2">
      <t>ブチョウ</t>
    </rPh>
    <phoneticPr fontId="7"/>
  </si>
  <si>
    <t>主任</t>
    <rPh sb="0" eb="2">
      <t>シュニン</t>
    </rPh>
    <phoneticPr fontId="7"/>
  </si>
  <si>
    <t>一般（中級）</t>
    <rPh sb="0" eb="2">
      <t>イッパン</t>
    </rPh>
    <rPh sb="3" eb="5">
      <t>チュウキュウ</t>
    </rPh>
    <phoneticPr fontId="3"/>
  </si>
  <si>
    <t>標準
滞留年数</t>
    <rPh sb="0" eb="2">
      <t>ヒョウジュン</t>
    </rPh>
    <rPh sb="3" eb="5">
      <t>タイリュウ</t>
    </rPh>
    <rPh sb="5" eb="7">
      <t>ネンスウ</t>
    </rPh>
    <phoneticPr fontId="4"/>
  </si>
  <si>
    <t>昇格昇給</t>
    <rPh sb="0" eb="2">
      <t>ショウカク</t>
    </rPh>
    <rPh sb="2" eb="4">
      <t>ショウキュウ</t>
    </rPh>
    <phoneticPr fontId="4"/>
  </si>
  <si>
    <t>習熟昇給
ピッチ</t>
    <rPh sb="0" eb="2">
      <t>シュウジュク</t>
    </rPh>
    <rPh sb="2" eb="4">
      <t>ショウキュウ</t>
    </rPh>
    <phoneticPr fontId="18"/>
  </si>
  <si>
    <t>号俸ピッチ</t>
    <rPh sb="0" eb="2">
      <t>ゴウホウ</t>
    </rPh>
    <phoneticPr fontId="18"/>
  </si>
  <si>
    <t>張り出し
号俸ピッチ</t>
    <rPh sb="0" eb="1">
      <t>ハ</t>
    </rPh>
    <rPh sb="2" eb="3">
      <t>ダ</t>
    </rPh>
    <rPh sb="5" eb="7">
      <t>ゴウホウ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</si>
</sst>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e\.mm\.dd"/>
    <numFmt numFmtId="177" formatCode="[$-411]ggge&quot;年&quot;m&quot;月&quot;d&quot;日&quot;;@"/>
    <numFmt numFmtId="178" formatCode="0.00_);[Red]\(0.00\)"/>
    <numFmt numFmtId="179" formatCode="0.0%"/>
  </numFmts>
  <fonts count="45" x14ac:knownFonts="1">
    <font>
      <sz val="10"/>
      <name val="ＭＳ 明朝"/>
      <family val="1"/>
      <charset val="128"/>
    </font>
    <font>
      <sz val="10"/>
      <name val="ＭＳ 明朝"/>
      <family val="1"/>
      <charset val="128"/>
    </font>
    <font>
      <sz val="6"/>
      <name val="ＭＳ 明朝"/>
      <family val="1"/>
      <charset val="128"/>
    </font>
    <font>
      <sz val="10"/>
      <color indexed="12"/>
      <name val="ＭＳ ゴシック"/>
      <family val="3"/>
      <charset val="128"/>
    </font>
    <font>
      <sz val="10"/>
      <name val="ＭＳ ゴシック"/>
      <family val="3"/>
      <charset val="128"/>
    </font>
    <font>
      <sz val="11"/>
      <name val="ＭＳ ゴシック"/>
      <family val="3"/>
      <charset val="128"/>
    </font>
    <font>
      <sz val="11"/>
      <name val="ＭＳ 明朝"/>
      <family val="1"/>
      <charset val="128"/>
    </font>
    <font>
      <sz val="11"/>
      <color indexed="12"/>
      <name val="ＭＳ ゴシック"/>
      <family val="3"/>
      <charset val="128"/>
    </font>
    <font>
      <sz val="11"/>
      <color indexed="8"/>
      <name val="ＭＳ ゴシック"/>
      <family val="3"/>
      <charset val="128"/>
    </font>
    <font>
      <sz val="14"/>
      <name val="ＭＳ ゴシック"/>
      <family val="3"/>
      <charset val="128"/>
    </font>
    <font>
      <sz val="6"/>
      <name val="ＭＳ Ｐゴシック"/>
      <family val="3"/>
      <charset val="128"/>
    </font>
    <font>
      <u/>
      <sz val="11"/>
      <name val="ＭＳ ゴシック"/>
      <family val="3"/>
      <charset val="128"/>
    </font>
    <font>
      <u/>
      <sz val="14"/>
      <name val="ＭＳ ゴシック"/>
      <family val="3"/>
      <charset val="128"/>
    </font>
    <font>
      <sz val="10"/>
      <color indexed="10"/>
      <name val="ＭＳ ゴシック"/>
      <family val="3"/>
      <charset val="128"/>
    </font>
    <font>
      <b/>
      <sz val="10"/>
      <name val="ＭＳ ゴシック"/>
      <family val="3"/>
      <charset val="128"/>
    </font>
    <font>
      <b/>
      <sz val="11"/>
      <color indexed="10"/>
      <name val="ＭＳ ゴシック"/>
      <family val="3"/>
      <charset val="128"/>
    </font>
    <font>
      <sz val="10"/>
      <color indexed="8"/>
      <name val="ＭＳ ゴシック"/>
      <family val="3"/>
      <charset val="128"/>
    </font>
    <font>
      <b/>
      <sz val="11"/>
      <name val="ＭＳ ゴシック"/>
      <family val="3"/>
      <charset val="128"/>
    </font>
    <font>
      <b/>
      <sz val="11"/>
      <color indexed="12"/>
      <name val="ＭＳ ゴシック"/>
      <family val="3"/>
      <charset val="128"/>
    </font>
    <font>
      <u/>
      <sz val="10"/>
      <color indexed="10"/>
      <name val="ＭＳ ゴシック"/>
      <family val="3"/>
      <charset val="128"/>
    </font>
    <font>
      <b/>
      <u/>
      <sz val="11"/>
      <name val="ＭＳ ゴシック"/>
      <family val="3"/>
      <charset val="128"/>
    </font>
    <font>
      <u/>
      <sz val="12"/>
      <name val="ＭＳ ゴシック"/>
      <family val="3"/>
      <charset val="128"/>
    </font>
    <font>
      <sz val="8"/>
      <name val="ＭＳ ゴシック"/>
      <family val="3"/>
      <charset val="128"/>
    </font>
    <font>
      <sz val="12"/>
      <name val="ＭＳ ゴシック"/>
      <family val="3"/>
      <charset val="128"/>
    </font>
    <font>
      <b/>
      <sz val="10"/>
      <color indexed="8"/>
      <name val="ＭＳ ゴシック"/>
      <family val="3"/>
      <charset val="128"/>
    </font>
    <font>
      <sz val="12"/>
      <color indexed="12"/>
      <name val="ＭＳ ゴシック"/>
      <family val="3"/>
      <charset val="128"/>
    </font>
    <font>
      <b/>
      <u/>
      <sz val="10"/>
      <color indexed="10"/>
      <name val="ＭＳ ゴシック"/>
      <family val="3"/>
      <charset val="128"/>
    </font>
    <font>
      <u/>
      <sz val="10"/>
      <name val="ＭＳ ゴシック"/>
      <family val="3"/>
      <charset val="128"/>
    </font>
    <font>
      <u/>
      <sz val="10"/>
      <color indexed="12"/>
      <name val="ＭＳ ゴシック"/>
      <family val="3"/>
      <charset val="128"/>
    </font>
    <font>
      <b/>
      <u/>
      <sz val="12"/>
      <color indexed="10"/>
      <name val="ＭＳ Ｐゴシック"/>
      <family val="3"/>
      <charset val="128"/>
    </font>
    <font>
      <b/>
      <u/>
      <sz val="11"/>
      <color indexed="10"/>
      <name val="ＭＳ Ｐゴシック"/>
      <family val="3"/>
      <charset val="128"/>
    </font>
    <font>
      <b/>
      <u/>
      <sz val="12"/>
      <name val="ＭＳ Ｐゴシック"/>
      <family val="3"/>
      <charset val="128"/>
    </font>
    <font>
      <b/>
      <sz val="11"/>
      <color indexed="12"/>
      <name val="ＭＳ Ｐゴシック"/>
      <family val="3"/>
      <charset val="128"/>
    </font>
    <font>
      <sz val="11"/>
      <color indexed="12"/>
      <name val="ＭＳ Ｐゴシック"/>
      <family val="3"/>
      <charset val="128"/>
    </font>
    <font>
      <b/>
      <sz val="11"/>
      <name val="ＭＳ Ｐゴシック"/>
      <family val="3"/>
      <charset val="128"/>
    </font>
    <font>
      <sz val="10"/>
      <color indexed="11"/>
      <name val="ＭＳ ゴシック"/>
      <family val="3"/>
      <charset val="128"/>
    </font>
    <font>
      <u/>
      <sz val="10"/>
      <color indexed="17"/>
      <name val="ＭＳ ゴシック"/>
      <family val="3"/>
      <charset val="128"/>
    </font>
    <font>
      <u/>
      <sz val="11"/>
      <color indexed="10"/>
      <name val="ＭＳ ゴシック"/>
      <family val="3"/>
      <charset val="128"/>
    </font>
    <font>
      <sz val="11"/>
      <color indexed="10"/>
      <name val="ＭＳ ゴシック"/>
      <family val="3"/>
      <charset val="128"/>
    </font>
    <font>
      <b/>
      <sz val="12"/>
      <color indexed="10"/>
      <name val="ＭＳ 明朝"/>
      <family val="1"/>
      <charset val="128"/>
    </font>
    <font>
      <b/>
      <u/>
      <sz val="12"/>
      <name val="ＭＳ ゴシック"/>
      <family val="3"/>
      <charset val="128"/>
    </font>
    <font>
      <u/>
      <sz val="12"/>
      <color indexed="12"/>
      <name val="ＭＳ ゴシック"/>
      <family val="3"/>
      <charset val="128"/>
    </font>
    <font>
      <sz val="11"/>
      <color rgb="FFFF0000"/>
      <name val="ＭＳ ゴシック"/>
      <family val="3"/>
      <charset val="128"/>
    </font>
    <font>
      <b/>
      <u/>
      <sz val="12"/>
      <color indexed="12"/>
      <name val="ＭＳ ゴシック"/>
      <family val="3"/>
      <charset val="128"/>
    </font>
    <font>
      <u/>
      <sz val="11"/>
      <color rgb="FFFF0000"/>
      <name val="ＭＳ ゴシック"/>
      <family val="3"/>
      <charset val="128"/>
    </font>
  </fonts>
  <fills count="10">
    <fill>
      <patternFill patternType="none"/>
    </fill>
    <fill>
      <patternFill patternType="gray125"/>
    </fill>
    <fill>
      <patternFill patternType="solid">
        <fgColor indexed="41"/>
        <bgColor indexed="64"/>
      </patternFill>
    </fill>
    <fill>
      <patternFill patternType="solid">
        <fgColor indexed="15"/>
        <bgColor indexed="64"/>
      </patternFill>
    </fill>
    <fill>
      <patternFill patternType="solid">
        <fgColor theme="9" tint="0.59999389629810485"/>
        <bgColor indexed="64"/>
      </patternFill>
    </fill>
    <fill>
      <patternFill patternType="solid">
        <fgColor rgb="FFFEF6F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0.14999847407452621"/>
        <bgColor indexed="64"/>
      </patternFill>
    </fill>
  </fills>
  <borders count="5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hair">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64"/>
      </top>
      <bottom style="hair">
        <color indexed="8"/>
      </bottom>
      <diagonal/>
    </border>
    <border>
      <left/>
      <right style="thin">
        <color indexed="64"/>
      </right>
      <top style="thin">
        <color indexed="8"/>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double">
        <color indexed="64"/>
      </right>
      <top style="double">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9" fontId="1" fillId="0" borderId="0" applyFont="0" applyFill="0" applyBorder="0" applyAlignment="0" applyProtection="0"/>
    <xf numFmtId="38" fontId="1" fillId="0" borderId="0" applyFont="0" applyFill="0" applyBorder="0" applyAlignment="0" applyProtection="0"/>
    <xf numFmtId="37" fontId="9" fillId="0" borderId="0"/>
  </cellStyleXfs>
  <cellXfs count="303">
    <xf numFmtId="0" fontId="0" fillId="0" borderId="0" xfId="0"/>
    <xf numFmtId="0" fontId="6" fillId="0" borderId="0" xfId="0" applyFont="1"/>
    <xf numFmtId="0" fontId="5" fillId="0" borderId="0" xfId="0" applyFont="1" applyAlignment="1" applyProtection="1">
      <alignment horizontal="center" vertical="center"/>
      <protection hidden="1"/>
    </xf>
    <xf numFmtId="0" fontId="5" fillId="0" borderId="0" xfId="0" applyFont="1" applyProtection="1">
      <protection hidden="1"/>
    </xf>
    <xf numFmtId="0" fontId="11" fillId="0" borderId="0" xfId="0" applyFont="1" applyAlignment="1" applyProtection="1">
      <alignment horizontal="center" vertical="center"/>
      <protection hidden="1"/>
    </xf>
    <xf numFmtId="0" fontId="13" fillId="0" borderId="0" xfId="0" applyFont="1" applyAlignment="1" applyProtection="1">
      <alignment horizontal="left" vertical="center"/>
      <protection hidden="1"/>
    </xf>
    <xf numFmtId="0" fontId="11" fillId="0" borderId="0" xfId="0" applyFont="1" applyAlignment="1" applyProtection="1">
      <alignment vertical="center"/>
      <protection hidden="1"/>
    </xf>
    <xf numFmtId="0" fontId="11" fillId="0" borderId="0" xfId="0" applyFont="1" applyAlignment="1" applyProtection="1">
      <alignment horizontal="left" vertical="center"/>
      <protection hidden="1"/>
    </xf>
    <xf numFmtId="0" fontId="5" fillId="2" borderId="0" xfId="0" applyFont="1" applyFill="1" applyProtection="1">
      <protection hidden="1"/>
    </xf>
    <xf numFmtId="0" fontId="15" fillId="2" borderId="0" xfId="0" applyFont="1" applyFill="1" applyAlignment="1" applyProtection="1">
      <alignment horizontal="center" vertical="center"/>
      <protection hidden="1"/>
    </xf>
    <xf numFmtId="0" fontId="5" fillId="2" borderId="0" xfId="0" applyFont="1" applyFill="1" applyAlignment="1" applyProtection="1">
      <alignment horizontal="center" vertical="center"/>
      <protection hidden="1"/>
    </xf>
    <xf numFmtId="0" fontId="3" fillId="0" borderId="5" xfId="0" applyFont="1" applyBorder="1" applyAlignment="1" applyProtection="1">
      <alignment horizontal="center" vertical="center"/>
      <protection locked="0"/>
    </xf>
    <xf numFmtId="0" fontId="3" fillId="0" borderId="5" xfId="0" applyFont="1" applyBorder="1" applyAlignment="1" applyProtection="1">
      <alignment horizontal="center" wrapText="1"/>
      <protection locked="0"/>
    </xf>
    <xf numFmtId="176" fontId="3" fillId="0" borderId="5" xfId="0" applyNumberFormat="1" applyFont="1" applyBorder="1" applyAlignment="1" applyProtection="1">
      <alignment horizontal="center" wrapText="1"/>
      <protection locked="0"/>
    </xf>
    <xf numFmtId="14" fontId="5" fillId="0" borderId="0" xfId="0" applyNumberFormat="1" applyFont="1" applyProtection="1">
      <protection hidden="1"/>
    </xf>
    <xf numFmtId="0" fontId="19" fillId="0" borderId="0" xfId="0" applyFont="1" applyAlignment="1" applyProtection="1">
      <alignment horizontal="left" vertical="center"/>
      <protection hidden="1"/>
    </xf>
    <xf numFmtId="0" fontId="7" fillId="0" borderId="0" xfId="0" applyFont="1" applyProtection="1">
      <protection hidden="1"/>
    </xf>
    <xf numFmtId="0" fontId="4" fillId="0" borderId="0" xfId="0" applyFont="1" applyAlignment="1" applyProtection="1">
      <alignment vertical="top"/>
      <protection hidden="1"/>
    </xf>
    <xf numFmtId="0" fontId="5" fillId="0" borderId="0" xfId="0" applyFont="1" applyAlignment="1" applyProtection="1">
      <alignment vertical="top"/>
      <protection hidden="1"/>
    </xf>
    <xf numFmtId="0" fontId="4" fillId="0" borderId="0" xfId="0" applyFont="1" applyProtection="1">
      <protection hidden="1"/>
    </xf>
    <xf numFmtId="0" fontId="26" fillId="0" borderId="0" xfId="0" applyFont="1" applyAlignment="1" applyProtection="1">
      <alignment horizontal="left" vertical="center"/>
      <protection hidden="1"/>
    </xf>
    <xf numFmtId="0" fontId="4" fillId="0" borderId="0" xfId="0" applyFont="1" applyAlignment="1" applyProtection="1">
      <alignment horizontal="center" vertical="center"/>
      <protection hidden="1"/>
    </xf>
    <xf numFmtId="0" fontId="13" fillId="0" borderId="0" xfId="0" applyFont="1" applyProtection="1">
      <protection hidden="1"/>
    </xf>
    <xf numFmtId="0" fontId="3" fillId="0" borderId="7"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4" fillId="0" borderId="0" xfId="0" applyFont="1" applyAlignment="1" applyProtection="1">
      <alignment horizontal="left" vertical="center"/>
      <protection hidden="1"/>
    </xf>
    <xf numFmtId="0" fontId="27" fillId="0" borderId="0" xfId="0" applyFont="1" applyAlignment="1" applyProtection="1">
      <alignment horizontal="center" vertical="center"/>
      <protection hidden="1"/>
    </xf>
    <xf numFmtId="0" fontId="27" fillId="0" borderId="0" xfId="0" applyFont="1" applyProtection="1">
      <protection hidden="1"/>
    </xf>
    <xf numFmtId="0" fontId="28" fillId="0" borderId="0" xfId="0" applyFont="1" applyAlignment="1" applyProtection="1">
      <alignment horizontal="left" vertical="center"/>
      <protection hidden="1"/>
    </xf>
    <xf numFmtId="0" fontId="16" fillId="0" borderId="0" xfId="0" applyFont="1" applyAlignment="1" applyProtection="1">
      <alignment horizontal="left" vertical="center"/>
      <protection hidden="1"/>
    </xf>
    <xf numFmtId="0" fontId="0" fillId="0" borderId="0" xfId="0" applyProtection="1">
      <protection hidden="1"/>
    </xf>
    <xf numFmtId="0" fontId="5" fillId="0" borderId="0" xfId="0" quotePrefix="1" applyFont="1" applyAlignment="1" applyProtection="1">
      <alignment horizontal="left"/>
      <protection hidden="1"/>
    </xf>
    <xf numFmtId="55" fontId="0" fillId="0" borderId="0" xfId="0" applyNumberFormat="1" applyProtection="1">
      <protection hidden="1"/>
    </xf>
    <xf numFmtId="0" fontId="23" fillId="0" borderId="0" xfId="0" applyFont="1" applyAlignment="1" applyProtection="1">
      <alignment horizontal="left" vertical="center"/>
      <protection hidden="1"/>
    </xf>
    <xf numFmtId="0" fontId="35" fillId="0" borderId="0" xfId="0" applyFont="1" applyAlignment="1" applyProtection="1">
      <alignment horizontal="center" vertical="center"/>
      <protection hidden="1"/>
    </xf>
    <xf numFmtId="0" fontId="36" fillId="0" borderId="0" xfId="0" applyFont="1" applyAlignment="1" applyProtection="1">
      <alignment horizontal="right" vertical="center"/>
      <protection hidden="1"/>
    </xf>
    <xf numFmtId="0" fontId="3" fillId="0" borderId="0" xfId="0" applyFont="1" applyProtection="1">
      <protection hidden="1"/>
    </xf>
    <xf numFmtId="0" fontId="5" fillId="0" borderId="0" xfId="0" applyFont="1" applyAlignment="1" applyProtection="1">
      <alignment horizontal="center"/>
      <protection hidden="1"/>
    </xf>
    <xf numFmtId="0" fontId="37" fillId="0" borderId="0" xfId="0" applyFont="1" applyAlignment="1" applyProtection="1">
      <alignment vertical="center"/>
      <protection hidden="1"/>
    </xf>
    <xf numFmtId="0" fontId="38" fillId="0" borderId="0" xfId="0" applyFont="1" applyAlignment="1" applyProtection="1">
      <alignment vertical="center"/>
      <protection hidden="1"/>
    </xf>
    <xf numFmtId="0" fontId="7" fillId="0" borderId="9" xfId="0" applyFont="1" applyBorder="1" applyAlignment="1" applyProtection="1">
      <alignment vertical="center"/>
      <protection hidden="1"/>
    </xf>
    <xf numFmtId="0" fontId="7" fillId="0" borderId="0" xfId="0" applyFont="1" applyAlignment="1" applyProtection="1">
      <alignment vertical="center"/>
      <protection hidden="1"/>
    </xf>
    <xf numFmtId="0" fontId="7" fillId="0" borderId="9" xfId="0" applyFont="1" applyBorder="1" applyAlignment="1" applyProtection="1">
      <alignment horizontal="center" vertical="center"/>
      <protection hidden="1"/>
    </xf>
    <xf numFmtId="0" fontId="5" fillId="3" borderId="5" xfId="0" applyFont="1" applyFill="1" applyBorder="1" applyAlignment="1" applyProtection="1">
      <alignment horizontal="center" vertical="center" wrapText="1"/>
      <protection hidden="1"/>
    </xf>
    <xf numFmtId="0" fontId="5" fillId="0" borderId="0" xfId="0" applyFont="1" applyAlignment="1" applyProtection="1">
      <alignment wrapText="1"/>
      <protection hidden="1"/>
    </xf>
    <xf numFmtId="0" fontId="38" fillId="0" borderId="0" xfId="0" applyFont="1" applyProtection="1">
      <protection hidden="1"/>
    </xf>
    <xf numFmtId="38" fontId="5" fillId="0" borderId="0" xfId="2" applyFont="1" applyFill="1" applyBorder="1" applyAlignment="1" applyProtection="1">
      <alignment vertical="center"/>
      <protection hidden="1"/>
    </xf>
    <xf numFmtId="0" fontId="38" fillId="0" borderId="0" xfId="0" applyFont="1" applyAlignment="1" applyProtection="1">
      <alignment horizontal="left" vertical="center"/>
      <protection hidden="1"/>
    </xf>
    <xf numFmtId="38" fontId="7" fillId="0" borderId="0" xfId="0" applyNumberFormat="1" applyFont="1" applyAlignment="1" applyProtection="1">
      <alignment vertical="center"/>
      <protection hidden="1"/>
    </xf>
    <xf numFmtId="0" fontId="5" fillId="0" borderId="0" xfId="0" applyFont="1" applyAlignment="1" applyProtection="1">
      <alignment vertical="center"/>
      <protection hidden="1"/>
    </xf>
    <xf numFmtId="0" fontId="7" fillId="0" borderId="7" xfId="0" applyFont="1" applyBorder="1" applyAlignment="1" applyProtection="1">
      <alignment horizontal="center" vertical="center"/>
      <protection locked="0"/>
    </xf>
    <xf numFmtId="38" fontId="7" fillId="0" borderId="5" xfId="2" applyFont="1" applyFill="1" applyBorder="1" applyAlignment="1" applyProtection="1">
      <alignment horizontal="center" vertical="center"/>
      <protection locked="0"/>
    </xf>
    <xf numFmtId="0" fontId="4" fillId="0" borderId="0" xfId="0" applyFont="1" applyAlignment="1" applyProtection="1">
      <alignment horizontal="center"/>
      <protection hidden="1"/>
    </xf>
    <xf numFmtId="0" fontId="16" fillId="0" borderId="0" xfId="0" applyFont="1" applyProtection="1">
      <protection hidden="1"/>
    </xf>
    <xf numFmtId="0" fontId="4" fillId="0" borderId="0" xfId="0" applyFont="1" applyAlignment="1" applyProtection="1">
      <alignment horizontal="right"/>
      <protection hidden="1"/>
    </xf>
    <xf numFmtId="38" fontId="4" fillId="0" borderId="0" xfId="2" applyFont="1" applyProtection="1">
      <protection hidden="1"/>
    </xf>
    <xf numFmtId="0" fontId="25" fillId="0" borderId="0" xfId="0" applyFont="1" applyAlignment="1" applyProtection="1">
      <alignment vertical="center"/>
      <protection hidden="1"/>
    </xf>
    <xf numFmtId="0" fontId="24" fillId="0" borderId="0" xfId="0" applyFont="1" applyAlignment="1" applyProtection="1">
      <alignment vertical="center"/>
      <protection hidden="1"/>
    </xf>
    <xf numFmtId="0" fontId="4" fillId="0" borderId="0" xfId="0" applyFont="1" applyAlignment="1" applyProtection="1">
      <alignment vertical="center"/>
      <protection hidden="1"/>
    </xf>
    <xf numFmtId="38" fontId="4" fillId="0" borderId="0" xfId="2" applyFont="1" applyBorder="1" applyAlignment="1" applyProtection="1">
      <alignment vertical="center"/>
      <protection hidden="1"/>
    </xf>
    <xf numFmtId="0" fontId="13" fillId="0" borderId="0" xfId="0" applyFont="1" applyAlignment="1" applyProtection="1">
      <alignment vertical="center"/>
      <protection hidden="1"/>
    </xf>
    <xf numFmtId="38" fontId="4" fillId="0" borderId="0" xfId="2" applyFont="1" applyBorder="1" applyProtection="1">
      <protection hidden="1"/>
    </xf>
    <xf numFmtId="10" fontId="5" fillId="0" borderId="0" xfId="0" applyNumberFormat="1" applyFont="1" applyProtection="1">
      <protection hidden="1"/>
    </xf>
    <xf numFmtId="0" fontId="3" fillId="0" borderId="0" xfId="0" applyFont="1" applyAlignment="1" applyProtection="1">
      <alignment vertical="top"/>
      <protection hidden="1"/>
    </xf>
    <xf numFmtId="0" fontId="3" fillId="0" borderId="0" xfId="0" applyFont="1" applyAlignment="1" applyProtection="1">
      <alignment vertical="center"/>
      <protection hidden="1"/>
    </xf>
    <xf numFmtId="37" fontId="5" fillId="0" borderId="0" xfId="3" applyFont="1" applyProtection="1">
      <protection hidden="1"/>
    </xf>
    <xf numFmtId="0" fontId="19" fillId="0" borderId="0" xfId="0" applyFont="1" applyAlignment="1" applyProtection="1">
      <alignment horizontal="left"/>
      <protection hidden="1"/>
    </xf>
    <xf numFmtId="0" fontId="13" fillId="0" borderId="0" xfId="0" applyFont="1" applyAlignment="1" applyProtection="1">
      <alignment horizontal="right"/>
      <protection hidden="1"/>
    </xf>
    <xf numFmtId="0" fontId="40" fillId="0" borderId="0" xfId="0" applyFont="1" applyAlignment="1" applyProtection="1">
      <alignment vertical="center"/>
      <protection hidden="1"/>
    </xf>
    <xf numFmtId="0" fontId="37" fillId="0" borderId="0" xfId="0" applyFont="1" applyAlignment="1" applyProtection="1">
      <alignment horizontal="center" vertical="center"/>
      <protection hidden="1"/>
    </xf>
    <xf numFmtId="0" fontId="37" fillId="0" borderId="0" xfId="0" applyFont="1" applyAlignment="1" applyProtection="1">
      <alignment horizontal="left" vertical="center"/>
      <protection hidden="1"/>
    </xf>
    <xf numFmtId="0" fontId="41" fillId="0" borderId="0" xfId="0" applyFont="1" applyAlignment="1" applyProtection="1">
      <alignment vertical="center"/>
      <protection hidden="1"/>
    </xf>
    <xf numFmtId="0" fontId="41" fillId="0" borderId="0" xfId="0" applyFont="1" applyAlignment="1" applyProtection="1">
      <alignment horizontal="left" vertical="center"/>
      <protection hidden="1"/>
    </xf>
    <xf numFmtId="0" fontId="25" fillId="0" borderId="9" xfId="0" applyFont="1" applyBorder="1" applyAlignment="1" applyProtection="1">
      <alignment horizontal="center" vertical="center"/>
      <protection hidden="1"/>
    </xf>
    <xf numFmtId="0" fontId="42" fillId="0" borderId="0" xfId="0" applyFont="1" applyAlignment="1" applyProtection="1">
      <alignment horizontal="center" vertical="center"/>
      <protection hidden="1"/>
    </xf>
    <xf numFmtId="38" fontId="5" fillId="5" borderId="5" xfId="0" quotePrefix="1" applyNumberFormat="1" applyFont="1" applyFill="1" applyBorder="1" applyAlignment="1" applyProtection="1">
      <alignment horizontal="right" vertical="center"/>
      <protection hidden="1"/>
    </xf>
    <xf numFmtId="0" fontId="43" fillId="0" borderId="0" xfId="0" applyFont="1" applyAlignment="1" applyProtection="1">
      <alignment horizontal="left" vertical="center"/>
      <protection hidden="1"/>
    </xf>
    <xf numFmtId="0" fontId="44" fillId="0" borderId="0" xfId="0" applyFont="1" applyAlignment="1" applyProtection="1">
      <alignment vertical="center"/>
      <protection hidden="1"/>
    </xf>
    <xf numFmtId="179" fontId="5" fillId="5" borderId="53" xfId="1" quotePrefix="1" applyNumberFormat="1" applyFont="1" applyFill="1" applyBorder="1" applyAlignment="1" applyProtection="1">
      <alignment horizontal="right" vertical="center"/>
      <protection hidden="1"/>
    </xf>
    <xf numFmtId="38" fontId="5" fillId="5" borderId="54" xfId="0" quotePrefix="1" applyNumberFormat="1" applyFont="1" applyFill="1" applyBorder="1" applyAlignment="1" applyProtection="1">
      <alignment horizontal="right" vertical="center"/>
      <protection hidden="1"/>
    </xf>
    <xf numFmtId="179" fontId="5" fillId="5" borderId="45" xfId="1" quotePrefix="1" applyNumberFormat="1" applyFont="1" applyFill="1" applyBorder="1" applyAlignment="1" applyProtection="1">
      <alignment horizontal="right" vertical="center"/>
      <protection hidden="1"/>
    </xf>
    <xf numFmtId="0" fontId="4" fillId="3" borderId="8" xfId="0" applyFont="1" applyFill="1" applyBorder="1" applyAlignment="1" applyProtection="1">
      <alignment horizontal="center" vertical="center"/>
      <protection hidden="1"/>
    </xf>
    <xf numFmtId="0" fontId="4" fillId="3" borderId="9" xfId="0" applyFont="1" applyFill="1" applyBorder="1" applyAlignment="1" applyProtection="1">
      <alignment horizontal="center" vertical="center"/>
      <protection hidden="1"/>
    </xf>
    <xf numFmtId="37" fontId="23" fillId="0" borderId="0" xfId="3" applyFont="1" applyProtection="1">
      <protection hidden="1"/>
    </xf>
    <xf numFmtId="37" fontId="9" fillId="0" borderId="0" xfId="3" applyProtection="1">
      <protection hidden="1"/>
    </xf>
    <xf numFmtId="9" fontId="9" fillId="0" borderId="0" xfId="3" applyNumberFormat="1" applyProtection="1">
      <protection hidden="1"/>
    </xf>
    <xf numFmtId="37" fontId="7" fillId="0" borderId="0" xfId="3" quotePrefix="1" applyFont="1" applyAlignment="1" applyProtection="1">
      <alignment horizontal="left"/>
      <protection hidden="1"/>
    </xf>
    <xf numFmtId="9" fontId="5" fillId="0" borderId="0" xfId="3" quotePrefix="1" applyNumberFormat="1" applyFont="1" applyAlignment="1" applyProtection="1">
      <alignment horizontal="left"/>
      <protection hidden="1"/>
    </xf>
    <xf numFmtId="37" fontId="4" fillId="3" borderId="5" xfId="3" applyFont="1" applyFill="1" applyBorder="1" applyAlignment="1" applyProtection="1">
      <alignment horizontal="center"/>
      <protection hidden="1"/>
    </xf>
    <xf numFmtId="9" fontId="4" fillId="3" borderId="5" xfId="3" applyNumberFormat="1" applyFont="1" applyFill="1" applyBorder="1" applyAlignment="1" applyProtection="1">
      <alignment horizontal="center"/>
      <protection hidden="1"/>
    </xf>
    <xf numFmtId="0" fontId="6" fillId="0" borderId="0" xfId="0" applyFont="1" applyProtection="1">
      <protection hidden="1"/>
    </xf>
    <xf numFmtId="37" fontId="5" fillId="0" borderId="0" xfId="3" applyFont="1" applyAlignment="1" applyProtection="1">
      <alignment horizontal="center"/>
      <protection hidden="1"/>
    </xf>
    <xf numFmtId="0" fontId="5" fillId="3" borderId="7" xfId="0" applyFont="1" applyFill="1" applyBorder="1" applyAlignment="1" applyProtection="1">
      <alignment horizontal="center" vertical="center" wrapText="1"/>
      <protection hidden="1"/>
    </xf>
    <xf numFmtId="0" fontId="5" fillId="3" borderId="5" xfId="0" applyFont="1" applyFill="1" applyBorder="1" applyAlignment="1" applyProtection="1">
      <alignment horizontal="center" vertical="center"/>
      <protection hidden="1"/>
    </xf>
    <xf numFmtId="0" fontId="5" fillId="3" borderId="5" xfId="0" applyFont="1" applyFill="1" applyBorder="1" applyAlignment="1" applyProtection="1">
      <alignment horizontal="center" vertical="center"/>
      <protection locked="0"/>
    </xf>
    <xf numFmtId="38" fontId="4" fillId="0" borderId="5" xfId="2" applyFont="1" applyFill="1" applyBorder="1" applyAlignment="1" applyProtection="1">
      <alignment vertical="center"/>
      <protection locked="0"/>
    </xf>
    <xf numFmtId="0" fontId="5" fillId="3" borderId="5" xfId="0" applyFont="1" applyFill="1" applyBorder="1" applyProtection="1">
      <protection locked="0"/>
    </xf>
    <xf numFmtId="0" fontId="4" fillId="0" borderId="5" xfId="0" applyFont="1" applyBorder="1" applyProtection="1">
      <protection locked="0"/>
    </xf>
    <xf numFmtId="0" fontId="21" fillId="0" borderId="0" xfId="0" applyFont="1" applyProtection="1">
      <protection locked="0"/>
    </xf>
    <xf numFmtId="38" fontId="5" fillId="0" borderId="0" xfId="2" applyFont="1" applyProtection="1">
      <protection locked="0"/>
    </xf>
    <xf numFmtId="0" fontId="5" fillId="0" borderId="0" xfId="0" applyFont="1" applyProtection="1">
      <protection locked="0"/>
    </xf>
    <xf numFmtId="0" fontId="20" fillId="0" borderId="0" xfId="0" applyFont="1" applyProtection="1">
      <protection locked="0"/>
    </xf>
    <xf numFmtId="0" fontId="3" fillId="0" borderId="0" xfId="0" applyFont="1" applyProtection="1">
      <protection locked="0"/>
    </xf>
    <xf numFmtId="38" fontId="5" fillId="0" borderId="0" xfId="2" applyFont="1" applyFill="1" applyBorder="1" applyAlignment="1" applyProtection="1">
      <alignment horizontal="center"/>
      <protection locked="0"/>
    </xf>
    <xf numFmtId="0" fontId="22" fillId="0" borderId="0" xfId="0" applyFont="1" applyAlignment="1" applyProtection="1">
      <alignment horizontal="center"/>
      <protection locked="0"/>
    </xf>
    <xf numFmtId="38" fontId="5" fillId="3" borderId="5" xfId="2" applyFont="1" applyFill="1" applyBorder="1" applyAlignment="1" applyProtection="1">
      <alignment horizontal="center"/>
      <protection locked="0"/>
    </xf>
    <xf numFmtId="0" fontId="22" fillId="0" borderId="0" xfId="0" applyFont="1" applyProtection="1">
      <protection locked="0"/>
    </xf>
    <xf numFmtId="0" fontId="17" fillId="3" borderId="7" xfId="0" applyFont="1" applyFill="1" applyBorder="1" applyAlignment="1" applyProtection="1">
      <alignment horizontal="center" vertical="center"/>
      <protection locked="0"/>
    </xf>
    <xf numFmtId="0" fontId="17" fillId="3" borderId="5" xfId="0" applyFont="1" applyFill="1" applyBorder="1" applyAlignment="1" applyProtection="1">
      <alignment horizontal="center" vertical="center"/>
      <protection locked="0"/>
    </xf>
    <xf numFmtId="38" fontId="7" fillId="0" borderId="22" xfId="2" applyFont="1" applyBorder="1" applyProtection="1">
      <protection locked="0"/>
    </xf>
    <xf numFmtId="38" fontId="7" fillId="0" borderId="7" xfId="2" applyFont="1" applyFill="1" applyBorder="1" applyAlignment="1" applyProtection="1">
      <alignment vertical="center"/>
      <protection locked="0"/>
    </xf>
    <xf numFmtId="38" fontId="7" fillId="0" borderId="5" xfId="2" applyFont="1" applyFill="1" applyBorder="1" applyAlignment="1" applyProtection="1">
      <alignment horizontal="right" vertical="center"/>
      <protection locked="0"/>
    </xf>
    <xf numFmtId="38" fontId="7" fillId="0" borderId="23" xfId="2" applyFont="1" applyBorder="1" applyProtection="1">
      <protection locked="0"/>
    </xf>
    <xf numFmtId="38" fontId="18" fillId="0" borderId="7" xfId="2" applyFont="1" applyFill="1" applyBorder="1" applyAlignment="1" applyProtection="1">
      <alignment vertical="center"/>
      <protection locked="0"/>
    </xf>
    <xf numFmtId="38" fontId="7" fillId="0" borderId="5" xfId="2" applyFont="1" applyFill="1" applyBorder="1" applyAlignment="1" applyProtection="1">
      <alignment vertical="center"/>
      <protection locked="0"/>
    </xf>
    <xf numFmtId="38" fontId="7" fillId="0" borderId="7" xfId="2" applyFont="1" applyFill="1" applyBorder="1" applyAlignment="1" applyProtection="1">
      <alignment vertical="center" wrapText="1"/>
      <protection locked="0"/>
    </xf>
    <xf numFmtId="38" fontId="7" fillId="0" borderId="5" xfId="2" applyFont="1" applyFill="1" applyBorder="1" applyAlignment="1" applyProtection="1">
      <alignment vertical="center" wrapText="1"/>
      <protection locked="0"/>
    </xf>
    <xf numFmtId="38" fontId="18" fillId="0" borderId="12" xfId="0" applyNumberFormat="1" applyFont="1" applyBorder="1" applyAlignment="1" applyProtection="1">
      <alignment vertical="center"/>
      <protection locked="0"/>
    </xf>
    <xf numFmtId="38" fontId="7" fillId="0" borderId="14" xfId="0" applyNumberFormat="1" applyFont="1" applyBorder="1" applyAlignment="1" applyProtection="1">
      <alignment vertical="center"/>
      <protection locked="0"/>
    </xf>
    <xf numFmtId="38" fontId="7" fillId="0" borderId="21" xfId="0" applyNumberFormat="1" applyFont="1" applyBorder="1" applyAlignment="1" applyProtection="1">
      <alignment vertical="center"/>
      <protection locked="0"/>
    </xf>
    <xf numFmtId="38" fontId="7" fillId="0" borderId="16" xfId="0" applyNumberFormat="1" applyFont="1" applyBorder="1" applyAlignment="1" applyProtection="1">
      <alignment vertical="center"/>
      <protection locked="0"/>
    </xf>
    <xf numFmtId="38" fontId="7" fillId="0" borderId="17" xfId="0" applyNumberFormat="1" applyFont="1" applyBorder="1" applyAlignment="1" applyProtection="1">
      <alignment vertical="center"/>
      <protection locked="0"/>
    </xf>
    <xf numFmtId="38" fontId="7" fillId="0" borderId="16" xfId="0" applyNumberFormat="1" applyFont="1" applyBorder="1" applyProtection="1">
      <protection locked="0"/>
    </xf>
    <xf numFmtId="38" fontId="7" fillId="0" borderId="23" xfId="2" applyFont="1" applyFill="1" applyBorder="1" applyProtection="1">
      <protection locked="0"/>
    </xf>
    <xf numFmtId="0" fontId="7" fillId="0" borderId="16" xfId="0" applyFont="1" applyBorder="1" applyProtection="1">
      <protection locked="0"/>
    </xf>
    <xf numFmtId="38" fontId="7" fillId="0" borderId="24" xfId="2" applyFont="1" applyBorder="1" applyProtection="1">
      <protection locked="0"/>
    </xf>
    <xf numFmtId="0" fontId="7" fillId="0" borderId="19" xfId="0" applyFont="1" applyBorder="1" applyProtection="1">
      <protection locked="0"/>
    </xf>
    <xf numFmtId="38" fontId="7" fillId="0" borderId="19" xfId="0" applyNumberFormat="1" applyFont="1" applyBorder="1" applyAlignment="1" applyProtection="1">
      <alignment vertical="center"/>
      <protection locked="0"/>
    </xf>
    <xf numFmtId="38" fontId="7" fillId="0" borderId="20" xfId="0" applyNumberFormat="1" applyFont="1" applyBorder="1" applyAlignment="1" applyProtection="1">
      <alignment vertical="center"/>
      <protection locked="0"/>
    </xf>
    <xf numFmtId="0" fontId="5" fillId="0" borderId="0" xfId="0" applyFont="1" applyAlignment="1" applyProtection="1">
      <alignment horizontal="center"/>
      <protection locked="0"/>
    </xf>
    <xf numFmtId="178" fontId="3" fillId="0" borderId="5" xfId="3" applyNumberFormat="1" applyFont="1" applyBorder="1" applyAlignment="1" applyProtection="1">
      <alignment horizontal="center"/>
      <protection locked="0"/>
    </xf>
    <xf numFmtId="9" fontId="3" fillId="0" borderId="5" xfId="3" applyNumberFormat="1" applyFont="1" applyBorder="1" applyAlignment="1" applyProtection="1">
      <alignment horizontal="center"/>
      <protection locked="0"/>
    </xf>
    <xf numFmtId="0" fontId="0" fillId="6" borderId="25" xfId="0" applyFill="1" applyBorder="1"/>
    <xf numFmtId="0" fontId="0" fillId="6" borderId="26" xfId="0" applyFill="1" applyBorder="1"/>
    <xf numFmtId="0" fontId="0" fillId="6" borderId="27" xfId="0" applyFill="1" applyBorder="1"/>
    <xf numFmtId="0" fontId="0" fillId="6" borderId="28" xfId="0" applyFill="1" applyBorder="1"/>
    <xf numFmtId="0" fontId="31" fillId="6" borderId="0" xfId="0" applyFont="1" applyFill="1"/>
    <xf numFmtId="0" fontId="0" fillId="6" borderId="0" xfId="0" applyFill="1"/>
    <xf numFmtId="0" fontId="0" fillId="6" borderId="29" xfId="0" applyFill="1" applyBorder="1"/>
    <xf numFmtId="0" fontId="39" fillId="6" borderId="0" xfId="0" applyFont="1" applyFill="1"/>
    <xf numFmtId="0" fontId="32" fillId="6" borderId="0" xfId="0" applyFont="1" applyFill="1"/>
    <xf numFmtId="0" fontId="6" fillId="6" borderId="28" xfId="0" applyFont="1" applyFill="1" applyBorder="1"/>
    <xf numFmtId="0" fontId="6" fillId="6" borderId="0" xfId="0" applyFont="1" applyFill="1"/>
    <xf numFmtId="0" fontId="33" fillId="6" borderId="0" xfId="0" applyFont="1" applyFill="1"/>
    <xf numFmtId="0" fontId="6" fillId="6" borderId="29" xfId="0" applyFont="1" applyFill="1" applyBorder="1"/>
    <xf numFmtId="0" fontId="34" fillId="6" borderId="0" xfId="0" applyFont="1" applyFill="1"/>
    <xf numFmtId="0" fontId="34" fillId="6" borderId="0" xfId="0" applyFont="1" applyFill="1" applyAlignment="1">
      <alignment horizontal="left" vertical="center"/>
    </xf>
    <xf numFmtId="0" fontId="0" fillId="6" borderId="30" xfId="0" applyFill="1" applyBorder="1"/>
    <xf numFmtId="0" fontId="0" fillId="6" borderId="31" xfId="0" applyFill="1" applyBorder="1"/>
    <xf numFmtId="0" fontId="0" fillId="6" borderId="32" xfId="0" applyFill="1" applyBorder="1"/>
    <xf numFmtId="0" fontId="8" fillId="6" borderId="4" xfId="0" applyFont="1" applyFill="1" applyBorder="1" applyAlignment="1" applyProtection="1">
      <alignment horizontal="center" vertical="center"/>
      <protection hidden="1"/>
    </xf>
    <xf numFmtId="0" fontId="5" fillId="6" borderId="4" xfId="0" applyFont="1" applyFill="1" applyBorder="1" applyAlignment="1" applyProtection="1">
      <alignment horizontal="center" vertical="center"/>
      <protection hidden="1"/>
    </xf>
    <xf numFmtId="38" fontId="8" fillId="6" borderId="5" xfId="2" applyFont="1" applyFill="1" applyBorder="1" applyAlignment="1" applyProtection="1">
      <alignment horizontal="right" vertical="center"/>
      <protection hidden="1"/>
    </xf>
    <xf numFmtId="38" fontId="5" fillId="6" borderId="5" xfId="0" applyNumberFormat="1" applyFont="1" applyFill="1" applyBorder="1" applyAlignment="1" applyProtection="1">
      <alignment horizontal="right" vertical="center"/>
      <protection hidden="1"/>
    </xf>
    <xf numFmtId="38" fontId="5" fillId="6" borderId="5" xfId="0" applyNumberFormat="1" applyFont="1" applyFill="1" applyBorder="1" applyAlignment="1" applyProtection="1">
      <alignment horizontal="center" vertical="center"/>
      <protection hidden="1"/>
    </xf>
    <xf numFmtId="0" fontId="8" fillId="6" borderId="5" xfId="0" quotePrefix="1" applyFont="1" applyFill="1" applyBorder="1" applyAlignment="1" applyProtection="1">
      <alignment horizontal="center" vertical="center"/>
      <protection hidden="1"/>
    </xf>
    <xf numFmtId="0" fontId="8" fillId="6" borderId="5" xfId="0" applyFont="1" applyFill="1" applyBorder="1" applyAlignment="1" applyProtection="1">
      <alignment horizontal="center" vertical="center"/>
      <protection hidden="1"/>
    </xf>
    <xf numFmtId="38" fontId="8" fillId="6" borderId="5" xfId="2" applyFont="1" applyFill="1" applyBorder="1" applyAlignment="1" applyProtection="1">
      <alignment horizontal="center" vertical="center"/>
      <protection hidden="1"/>
    </xf>
    <xf numFmtId="0" fontId="5" fillId="6" borderId="5" xfId="0" applyFont="1" applyFill="1" applyBorder="1" applyAlignment="1" applyProtection="1">
      <alignment horizontal="center" vertical="center"/>
      <protection hidden="1"/>
    </xf>
    <xf numFmtId="38" fontId="5" fillId="6" borderId="5" xfId="2" applyFont="1" applyFill="1" applyBorder="1" applyAlignment="1" applyProtection="1">
      <alignment horizontal="right" vertical="center"/>
      <protection hidden="1"/>
    </xf>
    <xf numFmtId="0" fontId="8" fillId="6" borderId="7" xfId="0" applyFont="1" applyFill="1" applyBorder="1" applyAlignment="1" applyProtection="1">
      <alignment horizontal="center" vertical="center"/>
      <protection hidden="1"/>
    </xf>
    <xf numFmtId="0" fontId="5" fillId="7" borderId="4" xfId="0" applyFont="1" applyFill="1" applyBorder="1" applyAlignment="1" applyProtection="1">
      <alignment horizontal="center" vertical="center" wrapText="1"/>
      <protection hidden="1"/>
    </xf>
    <xf numFmtId="0" fontId="5" fillId="7" borderId="5" xfId="0" applyFont="1" applyFill="1" applyBorder="1" applyAlignment="1" applyProtection="1">
      <alignment horizontal="center" vertical="center" wrapText="1"/>
      <protection hidden="1"/>
    </xf>
    <xf numFmtId="38" fontId="5" fillId="6" borderId="5" xfId="2" applyFont="1" applyFill="1" applyBorder="1" applyAlignment="1" applyProtection="1">
      <alignment vertical="center"/>
      <protection hidden="1"/>
    </xf>
    <xf numFmtId="38" fontId="16" fillId="6" borderId="5" xfId="2" applyFont="1" applyFill="1" applyBorder="1" applyAlignment="1" applyProtection="1">
      <alignment horizontal="center" vertical="center"/>
      <protection hidden="1"/>
    </xf>
    <xf numFmtId="38" fontId="4" fillId="6" borderId="3" xfId="2" applyFont="1" applyFill="1" applyBorder="1" applyAlignment="1" applyProtection="1">
      <alignment horizontal="center" vertical="center"/>
      <protection hidden="1"/>
    </xf>
    <xf numFmtId="38" fontId="4" fillId="6" borderId="5" xfId="2" applyFont="1" applyFill="1" applyBorder="1" applyAlignment="1" applyProtection="1">
      <alignment horizontal="right" vertical="center"/>
      <protection hidden="1"/>
    </xf>
    <xf numFmtId="38" fontId="4" fillId="6" borderId="3" xfId="2" applyFont="1" applyFill="1" applyBorder="1" applyAlignment="1" applyProtection="1">
      <alignment horizontal="right" vertical="center"/>
      <protection hidden="1"/>
    </xf>
    <xf numFmtId="38" fontId="4" fillId="6" borderId="5" xfId="2" applyFont="1" applyFill="1" applyBorder="1" applyAlignment="1" applyProtection="1">
      <alignment horizontal="center" vertical="center"/>
      <protection hidden="1"/>
    </xf>
    <xf numFmtId="0" fontId="5" fillId="7" borderId="5" xfId="0" applyFont="1" applyFill="1" applyBorder="1" applyAlignment="1" applyProtection="1">
      <alignment horizontal="center" vertical="center"/>
      <protection hidden="1"/>
    </xf>
    <xf numFmtId="0" fontId="4" fillId="6" borderId="6" xfId="0" applyFont="1" applyFill="1" applyBorder="1" applyAlignment="1" applyProtection="1">
      <alignment horizontal="right" vertical="center"/>
      <protection hidden="1"/>
    </xf>
    <xf numFmtId="0" fontId="4" fillId="6" borderId="10" xfId="0" applyFont="1" applyFill="1" applyBorder="1" applyAlignment="1" applyProtection="1">
      <alignment horizontal="right" vertical="center"/>
      <protection hidden="1"/>
    </xf>
    <xf numFmtId="0" fontId="4" fillId="6" borderId="5" xfId="0" applyFont="1" applyFill="1" applyBorder="1" applyAlignment="1" applyProtection="1">
      <alignment horizontal="right" vertical="center"/>
      <protection hidden="1"/>
    </xf>
    <xf numFmtId="0" fontId="16" fillId="6" borderId="5" xfId="0" applyFont="1" applyFill="1" applyBorder="1" applyAlignment="1" applyProtection="1">
      <alignment horizontal="right"/>
      <protection hidden="1"/>
    </xf>
    <xf numFmtId="0" fontId="16" fillId="6" borderId="7" xfId="0" applyFont="1" applyFill="1" applyBorder="1" applyAlignment="1" applyProtection="1">
      <alignment horizontal="right"/>
      <protection hidden="1"/>
    </xf>
    <xf numFmtId="0" fontId="4" fillId="6" borderId="7" xfId="0" applyFont="1" applyFill="1" applyBorder="1" applyAlignment="1" applyProtection="1">
      <alignment horizontal="right" vertical="center"/>
      <protection hidden="1"/>
    </xf>
    <xf numFmtId="38" fontId="4" fillId="6" borderId="5" xfId="2" applyFont="1" applyFill="1" applyBorder="1" applyAlignment="1" applyProtection="1">
      <alignment vertical="center"/>
      <protection hidden="1"/>
    </xf>
    <xf numFmtId="0" fontId="4" fillId="6" borderId="5" xfId="0" applyFont="1" applyFill="1" applyBorder="1" applyProtection="1">
      <protection hidden="1"/>
    </xf>
    <xf numFmtId="38" fontId="4" fillId="6" borderId="6" xfId="0" applyNumberFormat="1" applyFont="1" applyFill="1" applyBorder="1" applyProtection="1">
      <protection hidden="1"/>
    </xf>
    <xf numFmtId="38" fontId="4" fillId="6" borderId="6" xfId="2" applyFont="1" applyFill="1" applyBorder="1" applyAlignment="1" applyProtection="1">
      <alignment vertical="center"/>
      <protection hidden="1"/>
    </xf>
    <xf numFmtId="0" fontId="5" fillId="7" borderId="7" xfId="0" applyFont="1" applyFill="1" applyBorder="1" applyAlignment="1" applyProtection="1">
      <alignment horizontal="center" vertical="center"/>
      <protection hidden="1"/>
    </xf>
    <xf numFmtId="0" fontId="5" fillId="7" borderId="4" xfId="0" applyFont="1" applyFill="1" applyBorder="1" applyAlignment="1" applyProtection="1">
      <alignment horizontal="center" vertical="center"/>
      <protection hidden="1"/>
    </xf>
    <xf numFmtId="37" fontId="14" fillId="7" borderId="1" xfId="3" applyFont="1" applyFill="1" applyBorder="1" applyAlignment="1" applyProtection="1">
      <alignment horizontal="center" vertical="center"/>
      <protection hidden="1"/>
    </xf>
    <xf numFmtId="176" fontId="5" fillId="6" borderId="2" xfId="3" applyNumberFormat="1" applyFont="1" applyFill="1" applyBorder="1" applyAlignment="1" applyProtection="1">
      <alignment horizontal="center" vertical="center"/>
      <protection hidden="1"/>
    </xf>
    <xf numFmtId="0" fontId="4" fillId="6" borderId="0" xfId="0" applyFont="1" applyFill="1" applyAlignment="1" applyProtection="1">
      <alignment vertical="center"/>
      <protection hidden="1"/>
    </xf>
    <xf numFmtId="0" fontId="4" fillId="8" borderId="3" xfId="0" applyFont="1" applyFill="1" applyBorder="1" applyAlignment="1" applyProtection="1">
      <alignment horizontal="center" vertical="center"/>
      <protection hidden="1"/>
    </xf>
    <xf numFmtId="0" fontId="4" fillId="8" borderId="6" xfId="0" applyFont="1" applyFill="1" applyBorder="1" applyAlignment="1" applyProtection="1">
      <alignment vertical="center"/>
      <protection hidden="1"/>
    </xf>
    <xf numFmtId="0" fontId="5" fillId="8" borderId="5" xfId="0" applyFont="1" applyFill="1" applyBorder="1" applyAlignment="1" applyProtection="1">
      <alignment horizontal="center" vertical="center"/>
      <protection hidden="1"/>
    </xf>
    <xf numFmtId="0" fontId="4" fillId="7" borderId="5" xfId="0" applyFont="1" applyFill="1" applyBorder="1" applyAlignment="1" applyProtection="1">
      <alignment horizontal="center" vertical="center"/>
      <protection hidden="1"/>
    </xf>
    <xf numFmtId="38" fontId="4" fillId="7" borderId="5" xfId="2" applyFont="1" applyFill="1" applyBorder="1" applyAlignment="1" applyProtection="1">
      <alignment vertical="center"/>
      <protection hidden="1"/>
    </xf>
    <xf numFmtId="0" fontId="0" fillId="6" borderId="25" xfId="0" applyFill="1" applyBorder="1" applyProtection="1">
      <protection hidden="1"/>
    </xf>
    <xf numFmtId="0" fontId="5" fillId="6" borderId="26" xfId="0" applyFont="1" applyFill="1" applyBorder="1" applyProtection="1">
      <protection hidden="1"/>
    </xf>
    <xf numFmtId="0" fontId="0" fillId="6" borderId="27" xfId="0" applyFill="1" applyBorder="1" applyProtection="1">
      <protection hidden="1"/>
    </xf>
    <xf numFmtId="0" fontId="0" fillId="6" borderId="28" xfId="0" applyFill="1" applyBorder="1" applyProtection="1">
      <protection hidden="1"/>
    </xf>
    <xf numFmtId="0" fontId="29" fillId="6" borderId="0" xfId="0" applyFont="1" applyFill="1" applyProtection="1">
      <protection hidden="1"/>
    </xf>
    <xf numFmtId="0" fontId="5" fillId="6" borderId="0" xfId="0" applyFont="1" applyFill="1" applyProtection="1">
      <protection hidden="1"/>
    </xf>
    <xf numFmtId="0" fontId="0" fillId="6" borderId="29" xfId="0" applyFill="1" applyBorder="1" applyProtection="1">
      <protection hidden="1"/>
    </xf>
    <xf numFmtId="0" fontId="30" fillId="6" borderId="0" xfId="0" applyFont="1" applyFill="1" applyProtection="1">
      <protection hidden="1"/>
    </xf>
    <xf numFmtId="0" fontId="0" fillId="6" borderId="30" xfId="0" applyFill="1" applyBorder="1" applyProtection="1">
      <protection hidden="1"/>
    </xf>
    <xf numFmtId="0" fontId="5" fillId="6" borderId="31" xfId="0" applyFont="1" applyFill="1" applyBorder="1" applyProtection="1">
      <protection hidden="1"/>
    </xf>
    <xf numFmtId="0" fontId="0" fillId="6" borderId="32" xfId="0" applyFill="1" applyBorder="1" applyProtection="1">
      <protection hidden="1"/>
    </xf>
    <xf numFmtId="40" fontId="4" fillId="6" borderId="7" xfId="2" applyNumberFormat="1" applyFont="1" applyFill="1" applyBorder="1" applyAlignment="1" applyProtection="1">
      <alignment horizontal="center" vertical="center"/>
      <protection hidden="1"/>
    </xf>
    <xf numFmtId="38" fontId="4" fillId="6" borderId="37" xfId="2" applyFont="1" applyFill="1" applyBorder="1" applyAlignment="1" applyProtection="1">
      <alignment horizontal="right" vertical="center"/>
      <protection hidden="1"/>
    </xf>
    <xf numFmtId="40" fontId="4" fillId="6" borderId="5" xfId="2" applyNumberFormat="1" applyFont="1" applyFill="1" applyBorder="1" applyAlignment="1" applyProtection="1">
      <alignment horizontal="center" vertical="center"/>
      <protection hidden="1"/>
    </xf>
    <xf numFmtId="38" fontId="4" fillId="7" borderId="33" xfId="2" applyFont="1" applyFill="1" applyBorder="1" applyAlignment="1" applyProtection="1">
      <alignment vertical="center"/>
      <protection hidden="1"/>
    </xf>
    <xf numFmtId="38" fontId="4" fillId="7" borderId="34" xfId="2" applyFont="1" applyFill="1" applyBorder="1" applyAlignment="1" applyProtection="1">
      <alignment vertical="center"/>
      <protection hidden="1"/>
    </xf>
    <xf numFmtId="38" fontId="4" fillId="7" borderId="35" xfId="2" applyFont="1" applyFill="1" applyBorder="1" applyAlignment="1" applyProtection="1">
      <alignment vertical="center"/>
      <protection hidden="1"/>
    </xf>
    <xf numFmtId="38" fontId="4" fillId="7" borderId="36" xfId="2" applyFont="1" applyFill="1" applyBorder="1" applyAlignment="1" applyProtection="1">
      <alignment vertical="center"/>
      <protection hidden="1"/>
    </xf>
    <xf numFmtId="0" fontId="4" fillId="7" borderId="7" xfId="0" applyFont="1" applyFill="1" applyBorder="1" applyAlignment="1" applyProtection="1">
      <alignment horizontal="center" vertical="center"/>
      <protection hidden="1"/>
    </xf>
    <xf numFmtId="37" fontId="4" fillId="7" borderId="5" xfId="3" applyFont="1" applyFill="1" applyBorder="1" applyAlignment="1" applyProtection="1">
      <alignment horizontal="center"/>
      <protection hidden="1"/>
    </xf>
    <xf numFmtId="178" fontId="16" fillId="6" borderId="5" xfId="3" applyNumberFormat="1" applyFont="1" applyFill="1" applyBorder="1" applyAlignment="1" applyProtection="1">
      <alignment horizontal="center"/>
      <protection hidden="1"/>
    </xf>
    <xf numFmtId="37" fontId="4" fillId="8" borderId="5" xfId="3" applyFont="1" applyFill="1" applyBorder="1" applyAlignment="1" applyProtection="1">
      <alignment horizontal="center"/>
      <protection hidden="1"/>
    </xf>
    <xf numFmtId="0" fontId="5" fillId="7" borderId="11" xfId="0" applyFont="1" applyFill="1" applyBorder="1" applyAlignment="1" applyProtection="1">
      <alignment horizontal="center" vertical="center"/>
      <protection locked="0"/>
    </xf>
    <xf numFmtId="0" fontId="5" fillId="7" borderId="13" xfId="0" applyFont="1" applyFill="1" applyBorder="1" applyAlignment="1" applyProtection="1">
      <alignment horizontal="center" vertical="center"/>
      <protection locked="0"/>
    </xf>
    <xf numFmtId="0" fontId="5" fillId="7" borderId="15" xfId="0" applyFont="1" applyFill="1" applyBorder="1" applyAlignment="1" applyProtection="1">
      <alignment horizontal="center" vertical="center"/>
      <protection locked="0"/>
    </xf>
    <xf numFmtId="0" fontId="5" fillId="7" borderId="18" xfId="0" applyFont="1" applyFill="1" applyBorder="1" applyAlignment="1" applyProtection="1">
      <alignment horizontal="center" vertical="center"/>
      <protection locked="0"/>
    </xf>
    <xf numFmtId="0" fontId="5" fillId="7" borderId="22" xfId="0" applyFont="1" applyFill="1" applyBorder="1" applyProtection="1">
      <protection locked="0"/>
    </xf>
    <xf numFmtId="0" fontId="5" fillId="7" borderId="23" xfId="0" applyFont="1" applyFill="1" applyBorder="1" applyProtection="1">
      <protection locked="0"/>
    </xf>
    <xf numFmtId="0" fontId="5" fillId="7" borderId="24" xfId="0" applyFont="1" applyFill="1" applyBorder="1" applyProtection="1">
      <protection locked="0"/>
    </xf>
    <xf numFmtId="0" fontId="17" fillId="8" borderId="5" xfId="0" applyFont="1" applyFill="1" applyBorder="1" applyAlignment="1" applyProtection="1">
      <alignment horizontal="center" vertical="center"/>
      <protection locked="0"/>
    </xf>
    <xf numFmtId="0" fontId="5" fillId="8" borderId="5" xfId="0" applyFont="1" applyFill="1" applyBorder="1" applyAlignment="1" applyProtection="1">
      <alignment horizontal="center" vertical="center" wrapText="1"/>
      <protection locked="0"/>
    </xf>
    <xf numFmtId="0" fontId="5" fillId="8" borderId="5" xfId="0" applyFont="1" applyFill="1" applyBorder="1" applyAlignment="1" applyProtection="1">
      <alignment horizontal="center" vertical="center"/>
      <protection locked="0"/>
    </xf>
    <xf numFmtId="38" fontId="4" fillId="7" borderId="5" xfId="0" applyNumberFormat="1" applyFont="1" applyFill="1" applyBorder="1" applyAlignment="1" applyProtection="1">
      <alignment horizontal="center" vertical="center"/>
      <protection hidden="1"/>
    </xf>
    <xf numFmtId="0" fontId="5" fillId="7" borderId="5" xfId="0" applyFont="1" applyFill="1" applyBorder="1" applyAlignment="1" applyProtection="1">
      <alignment horizontal="left" vertical="center"/>
      <protection hidden="1"/>
    </xf>
    <xf numFmtId="0" fontId="5" fillId="7" borderId="4" xfId="0" applyFont="1" applyFill="1" applyBorder="1" applyAlignment="1" applyProtection="1">
      <alignment horizontal="left" vertical="center"/>
      <protection hidden="1"/>
    </xf>
    <xf numFmtId="0" fontId="4" fillId="8" borderId="5"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protection hidden="1"/>
    </xf>
    <xf numFmtId="0" fontId="5" fillId="7" borderId="6" xfId="0" applyFont="1" applyFill="1" applyBorder="1" applyAlignment="1" applyProtection="1">
      <alignment horizontal="center" vertical="center"/>
      <protection hidden="1"/>
    </xf>
    <xf numFmtId="0" fontId="5" fillId="6" borderId="5" xfId="0" applyFont="1" applyFill="1" applyBorder="1" applyAlignment="1" applyProtection="1">
      <alignment horizontal="right" vertical="center"/>
      <protection hidden="1"/>
    </xf>
    <xf numFmtId="0" fontId="5" fillId="7" borderId="7" xfId="0" applyFont="1" applyFill="1" applyBorder="1" applyAlignment="1" applyProtection="1">
      <alignment horizontal="center" vertical="center" wrapText="1"/>
      <protection hidden="1"/>
    </xf>
    <xf numFmtId="0" fontId="5" fillId="7" borderId="4" xfId="0" applyFont="1" applyFill="1" applyBorder="1" applyAlignment="1" applyProtection="1">
      <alignment horizontal="center" vertical="center" wrapText="1"/>
      <protection hidden="1"/>
    </xf>
    <xf numFmtId="0" fontId="5" fillId="6" borderId="7" xfId="0" applyFont="1" applyFill="1" applyBorder="1" applyAlignment="1" applyProtection="1">
      <alignment horizontal="center" vertical="center"/>
      <protection hidden="1"/>
    </xf>
    <xf numFmtId="0" fontId="5" fillId="6" borderId="4" xfId="0" applyFont="1" applyFill="1" applyBorder="1" applyAlignment="1" applyProtection="1">
      <alignment horizontal="center" vertical="center"/>
      <protection hidden="1"/>
    </xf>
    <xf numFmtId="0" fontId="5" fillId="3" borderId="7" xfId="0" applyFont="1" applyFill="1" applyBorder="1" applyAlignment="1" applyProtection="1">
      <alignment horizontal="center" vertical="center" wrapText="1"/>
      <protection hidden="1"/>
    </xf>
    <xf numFmtId="0" fontId="5" fillId="3" borderId="4" xfId="0" applyFont="1" applyFill="1" applyBorder="1" applyAlignment="1" applyProtection="1">
      <alignment horizontal="center" vertical="center" wrapText="1"/>
      <protection hidden="1"/>
    </xf>
    <xf numFmtId="0" fontId="5" fillId="6" borderId="10" xfId="0" applyFont="1" applyFill="1" applyBorder="1" applyAlignment="1" applyProtection="1">
      <alignment horizontal="right" vertical="center"/>
      <protection hidden="1"/>
    </xf>
    <xf numFmtId="0" fontId="5" fillId="6" borderId="4" xfId="0" applyFont="1" applyFill="1" applyBorder="1" applyAlignment="1" applyProtection="1">
      <alignment horizontal="right" vertical="center"/>
      <protection hidden="1"/>
    </xf>
    <xf numFmtId="0" fontId="5" fillId="6" borderId="7" xfId="0" applyFont="1" applyFill="1" applyBorder="1" applyAlignment="1" applyProtection="1">
      <alignment horizontal="right" vertical="center"/>
      <protection hidden="1"/>
    </xf>
    <xf numFmtId="0" fontId="5" fillId="6" borderId="38" xfId="0" applyFont="1" applyFill="1" applyBorder="1" applyAlignment="1" applyProtection="1">
      <alignment horizontal="right" vertical="center"/>
      <protection hidden="1"/>
    </xf>
    <xf numFmtId="0" fontId="5" fillId="7" borderId="5" xfId="0" applyFont="1" applyFill="1" applyBorder="1" applyAlignment="1" applyProtection="1">
      <alignment horizontal="center" vertical="center" wrapText="1"/>
      <protection hidden="1"/>
    </xf>
    <xf numFmtId="0" fontId="5" fillId="4" borderId="51" xfId="0" applyFont="1" applyFill="1" applyBorder="1" applyAlignment="1" applyProtection="1">
      <alignment horizontal="center" vertical="center"/>
      <protection hidden="1"/>
    </xf>
    <xf numFmtId="0" fontId="5" fillId="4" borderId="53" xfId="0" applyFont="1" applyFill="1" applyBorder="1" applyAlignment="1" applyProtection="1">
      <alignment horizontal="center" vertical="center"/>
      <protection hidden="1"/>
    </xf>
    <xf numFmtId="38" fontId="5" fillId="5" borderId="52" xfId="0" quotePrefix="1" applyNumberFormat="1" applyFont="1" applyFill="1" applyBorder="1" applyAlignment="1" applyProtection="1">
      <alignment horizontal="center" vertical="center"/>
      <protection hidden="1"/>
    </xf>
    <xf numFmtId="38" fontId="5" fillId="5" borderId="5" xfId="0" quotePrefix="1" applyNumberFormat="1" applyFont="1" applyFill="1" applyBorder="1" applyAlignment="1" applyProtection="1">
      <alignment horizontal="center" vertical="center"/>
      <protection hidden="1"/>
    </xf>
    <xf numFmtId="0" fontId="5" fillId="3" borderId="47" xfId="0" applyFont="1" applyFill="1" applyBorder="1" applyAlignment="1" applyProtection="1">
      <alignment horizontal="center" vertical="center"/>
      <protection hidden="1"/>
    </xf>
    <xf numFmtId="0" fontId="5" fillId="3" borderId="48" xfId="0" applyFont="1" applyFill="1" applyBorder="1" applyAlignment="1" applyProtection="1">
      <alignment horizontal="center" vertical="center"/>
      <protection hidden="1"/>
    </xf>
    <xf numFmtId="0" fontId="5" fillId="3" borderId="51" xfId="0" applyFont="1" applyFill="1" applyBorder="1" applyAlignment="1" applyProtection="1">
      <alignment horizontal="center" vertical="center"/>
      <protection hidden="1"/>
    </xf>
    <xf numFmtId="38" fontId="5" fillId="5" borderId="44" xfId="0" quotePrefix="1" applyNumberFormat="1" applyFont="1" applyFill="1" applyBorder="1" applyAlignment="1" applyProtection="1">
      <alignment horizontal="center" vertical="center"/>
      <protection hidden="1"/>
    </xf>
    <xf numFmtId="38" fontId="5" fillId="5" borderId="54" xfId="0" quotePrefix="1" applyNumberFormat="1" applyFont="1" applyFill="1" applyBorder="1" applyAlignment="1" applyProtection="1">
      <alignment horizontal="center" vertical="center"/>
      <protection hidden="1"/>
    </xf>
    <xf numFmtId="0" fontId="5" fillId="4" borderId="47" xfId="0" applyFont="1" applyFill="1" applyBorder="1" applyAlignment="1" applyProtection="1">
      <alignment horizontal="center" vertical="center"/>
      <protection hidden="1"/>
    </xf>
    <xf numFmtId="0" fontId="5" fillId="4" borderId="48" xfId="0" applyFont="1" applyFill="1" applyBorder="1" applyAlignment="1" applyProtection="1">
      <alignment horizontal="center" vertical="center"/>
      <protection hidden="1"/>
    </xf>
    <xf numFmtId="0" fontId="5" fillId="4" borderId="52" xfId="0" applyFont="1" applyFill="1" applyBorder="1" applyAlignment="1" applyProtection="1">
      <alignment horizontal="center" vertical="center"/>
      <protection hidden="1"/>
    </xf>
    <xf numFmtId="0" fontId="5" fillId="4" borderId="5" xfId="0" applyFont="1" applyFill="1" applyBorder="1" applyAlignment="1" applyProtection="1">
      <alignment horizontal="center" vertical="center"/>
      <protection hidden="1"/>
    </xf>
    <xf numFmtId="0" fontId="5" fillId="4" borderId="48" xfId="0" applyFont="1" applyFill="1" applyBorder="1" applyAlignment="1" applyProtection="1">
      <alignment horizontal="center" vertical="center" wrapText="1"/>
      <protection hidden="1"/>
    </xf>
    <xf numFmtId="0" fontId="5" fillId="8" borderId="3" xfId="0" applyFont="1" applyFill="1" applyBorder="1" applyAlignment="1" applyProtection="1">
      <alignment horizontal="center" vertical="center"/>
      <protection hidden="1"/>
    </xf>
    <xf numFmtId="0" fontId="5" fillId="8" borderId="6" xfId="0" applyFont="1" applyFill="1" applyBorder="1" applyAlignment="1" applyProtection="1">
      <alignment horizontal="center" vertical="center"/>
      <protection hidden="1"/>
    </xf>
    <xf numFmtId="0" fontId="4" fillId="7" borderId="3" xfId="0" applyFont="1" applyFill="1" applyBorder="1" applyAlignment="1" applyProtection="1">
      <alignment horizontal="center" vertical="center" wrapText="1"/>
      <protection hidden="1"/>
    </xf>
    <xf numFmtId="0" fontId="4" fillId="7" borderId="6" xfId="0" applyFont="1" applyFill="1" applyBorder="1" applyAlignment="1" applyProtection="1">
      <alignment horizontal="center" vertical="center" wrapText="1"/>
      <protection hidden="1"/>
    </xf>
    <xf numFmtId="0" fontId="5" fillId="8" borderId="3" xfId="0" applyFont="1" applyFill="1" applyBorder="1" applyAlignment="1" applyProtection="1">
      <alignment horizontal="center" vertical="center" wrapText="1"/>
      <protection hidden="1"/>
    </xf>
    <xf numFmtId="0" fontId="16" fillId="7" borderId="3" xfId="0" applyFont="1" applyFill="1" applyBorder="1" applyAlignment="1" applyProtection="1">
      <alignment horizontal="center" vertical="center" wrapText="1"/>
      <protection hidden="1"/>
    </xf>
    <xf numFmtId="0" fontId="16" fillId="7" borderId="6" xfId="0" applyFont="1" applyFill="1" applyBorder="1" applyAlignment="1" applyProtection="1">
      <alignment horizontal="center" vertical="center" wrapText="1"/>
      <protection hidden="1"/>
    </xf>
    <xf numFmtId="0" fontId="4" fillId="7" borderId="5" xfId="0" applyFont="1" applyFill="1" applyBorder="1" applyAlignment="1" applyProtection="1">
      <alignment horizontal="center" vertical="center" wrapText="1"/>
      <protection hidden="1"/>
    </xf>
    <xf numFmtId="38" fontId="4" fillId="7" borderId="5" xfId="2" applyFont="1" applyFill="1" applyBorder="1" applyAlignment="1" applyProtection="1">
      <alignment horizontal="center" vertical="center" wrapText="1"/>
      <protection hidden="1"/>
    </xf>
    <xf numFmtId="0" fontId="5" fillId="3" borderId="5" xfId="0" applyFont="1" applyFill="1" applyBorder="1" applyAlignment="1" applyProtection="1">
      <alignment horizontal="center" vertical="center"/>
      <protection hidden="1"/>
    </xf>
    <xf numFmtId="0" fontId="5" fillId="7" borderId="4" xfId="0" applyFont="1" applyFill="1" applyBorder="1" applyAlignment="1" applyProtection="1">
      <alignment horizontal="center" vertical="center"/>
      <protection hidden="1"/>
    </xf>
    <xf numFmtId="0" fontId="5" fillId="3" borderId="7" xfId="0" applyFont="1" applyFill="1" applyBorder="1" applyAlignment="1" applyProtection="1">
      <alignment horizontal="center" vertical="center"/>
      <protection hidden="1"/>
    </xf>
    <xf numFmtId="0" fontId="5" fillId="7" borderId="39" xfId="0" applyFont="1" applyFill="1" applyBorder="1" applyAlignment="1" applyProtection="1">
      <alignment horizontal="center" vertical="center"/>
      <protection hidden="1"/>
    </xf>
    <xf numFmtId="0" fontId="5" fillId="7" borderId="40" xfId="0" applyFont="1" applyFill="1" applyBorder="1" applyAlignment="1" applyProtection="1">
      <alignment horizontal="center" vertical="center"/>
      <protection hidden="1"/>
    </xf>
    <xf numFmtId="37" fontId="5" fillId="8" borderId="7" xfId="3" applyFont="1" applyFill="1" applyBorder="1" applyAlignment="1" applyProtection="1">
      <alignment horizontal="center"/>
      <protection hidden="1"/>
    </xf>
    <xf numFmtId="37" fontId="5" fillId="8" borderId="38" xfId="3" applyFont="1" applyFill="1" applyBorder="1" applyAlignment="1" applyProtection="1">
      <alignment horizontal="center"/>
      <protection hidden="1"/>
    </xf>
    <xf numFmtId="37" fontId="5" fillId="8" borderId="4" xfId="3" applyFont="1" applyFill="1" applyBorder="1" applyAlignment="1" applyProtection="1">
      <alignment horizontal="center"/>
      <protection hidden="1"/>
    </xf>
    <xf numFmtId="37" fontId="14" fillId="3" borderId="5" xfId="3" applyFont="1" applyFill="1" applyBorder="1" applyAlignment="1" applyProtection="1">
      <alignment horizontal="center" vertical="center"/>
      <protection hidden="1"/>
    </xf>
    <xf numFmtId="176" fontId="7" fillId="0" borderId="7" xfId="3" applyNumberFormat="1" applyFont="1" applyBorder="1" applyAlignment="1" applyProtection="1">
      <alignment horizontal="center" vertical="center"/>
      <protection locked="0"/>
    </xf>
    <xf numFmtId="176" fontId="7" fillId="0" borderId="38" xfId="3" applyNumberFormat="1" applyFont="1" applyBorder="1" applyAlignment="1" applyProtection="1">
      <alignment horizontal="center" vertical="center"/>
      <protection locked="0"/>
    </xf>
    <xf numFmtId="176" fontId="7" fillId="0" borderId="4" xfId="3" applyNumberFormat="1" applyFont="1" applyBorder="1" applyAlignment="1" applyProtection="1">
      <alignment horizontal="center" vertical="center"/>
      <protection locked="0"/>
    </xf>
    <xf numFmtId="0" fontId="5" fillId="7" borderId="7" xfId="0" applyFont="1" applyFill="1" applyBorder="1" applyAlignment="1" applyProtection="1">
      <alignment horizontal="center" vertical="center"/>
      <protection hidden="1"/>
    </xf>
    <xf numFmtId="0" fontId="4" fillId="8" borderId="5" xfId="0" applyFont="1" applyFill="1" applyBorder="1" applyAlignment="1" applyProtection="1">
      <alignment horizontal="center" vertical="center" wrapText="1"/>
      <protection hidden="1"/>
    </xf>
    <xf numFmtId="0" fontId="4" fillId="3" borderId="5" xfId="0" applyFont="1" applyFill="1" applyBorder="1" applyAlignment="1" applyProtection="1">
      <alignment horizontal="center" vertical="center" wrapText="1"/>
      <protection hidden="1"/>
    </xf>
    <xf numFmtId="37" fontId="5" fillId="3" borderId="42" xfId="3" applyFont="1" applyFill="1" applyBorder="1" applyAlignment="1" applyProtection="1">
      <alignment horizontal="center" vertical="center"/>
      <protection hidden="1"/>
    </xf>
    <xf numFmtId="37" fontId="5" fillId="3" borderId="43" xfId="3" quotePrefix="1" applyFont="1" applyFill="1" applyBorder="1" applyAlignment="1" applyProtection="1">
      <alignment horizontal="center" vertical="center"/>
      <protection hidden="1"/>
    </xf>
    <xf numFmtId="37" fontId="7" fillId="0" borderId="44" xfId="3" applyFont="1" applyBorder="1" applyAlignment="1" applyProtection="1">
      <alignment horizontal="center"/>
      <protection locked="0"/>
    </xf>
    <xf numFmtId="37" fontId="7" fillId="0" borderId="45" xfId="3" applyFont="1" applyBorder="1" applyAlignment="1" applyProtection="1">
      <alignment horizontal="center"/>
      <protection locked="0"/>
    </xf>
    <xf numFmtId="0" fontId="4" fillId="9" borderId="46" xfId="0" applyFont="1" applyFill="1" applyBorder="1" applyAlignment="1" applyProtection="1">
      <alignment horizontal="center" vertical="center" wrapText="1"/>
      <protection hidden="1"/>
    </xf>
    <xf numFmtId="0" fontId="4" fillId="9" borderId="5" xfId="0" applyFont="1" applyFill="1" applyBorder="1" applyAlignment="1" applyProtection="1">
      <alignment horizontal="center" vertical="center" wrapText="1"/>
      <protection hidden="1"/>
    </xf>
    <xf numFmtId="0" fontId="4" fillId="9" borderId="41" xfId="0" applyFont="1" applyFill="1" applyBorder="1" applyAlignment="1" applyProtection="1">
      <alignment horizontal="center" vertical="center" wrapText="1"/>
      <protection hidden="1"/>
    </xf>
    <xf numFmtId="0" fontId="4" fillId="9" borderId="37" xfId="0" applyFont="1" applyFill="1" applyBorder="1" applyAlignment="1" applyProtection="1">
      <alignment horizontal="center" vertical="center" wrapText="1"/>
      <protection hidden="1"/>
    </xf>
    <xf numFmtId="177" fontId="5" fillId="6" borderId="0" xfId="0" applyNumberFormat="1" applyFont="1" applyFill="1" applyAlignment="1" applyProtection="1">
      <alignment horizontal="center" vertical="center"/>
      <protection hidden="1"/>
    </xf>
    <xf numFmtId="0" fontId="7" fillId="0" borderId="7" xfId="0" applyFont="1" applyBorder="1" applyAlignment="1" applyProtection="1">
      <alignment horizontal="center" vertical="center"/>
      <protection hidden="1"/>
    </xf>
    <xf numFmtId="38" fontId="7" fillId="0" borderId="5" xfId="2" applyFont="1" applyFill="1" applyBorder="1" applyAlignment="1" applyProtection="1">
      <alignment horizontal="center" vertical="center"/>
      <protection hidden="1"/>
    </xf>
    <xf numFmtId="0" fontId="7" fillId="0" borderId="50" xfId="0" applyFont="1" applyBorder="1" applyAlignment="1" applyProtection="1">
      <alignment horizontal="center" vertical="center"/>
      <protection hidden="1"/>
    </xf>
    <xf numFmtId="0" fontId="18" fillId="0" borderId="49" xfId="0" applyFont="1" applyBorder="1" applyAlignment="1" applyProtection="1">
      <alignment horizontal="center" vertical="center"/>
      <protection hidden="1"/>
    </xf>
    <xf numFmtId="38" fontId="18" fillId="0" borderId="44" xfId="2" applyFont="1" applyFill="1" applyBorder="1" applyAlignment="1" applyProtection="1">
      <alignment horizontal="center" vertical="center"/>
      <protection hidden="1"/>
    </xf>
    <xf numFmtId="38" fontId="18" fillId="0" borderId="54" xfId="2" applyFont="1" applyFill="1" applyBorder="1" applyAlignment="1" applyProtection="1">
      <alignment horizontal="center" vertical="center"/>
      <protection hidden="1"/>
    </xf>
    <xf numFmtId="38" fontId="18" fillId="0" borderId="45" xfId="2" applyFont="1" applyFill="1" applyBorder="1" applyAlignment="1" applyProtection="1">
      <alignment horizontal="center" vertical="center"/>
      <protection hidden="1"/>
    </xf>
    <xf numFmtId="0" fontId="7" fillId="0" borderId="5" xfId="0" quotePrefix="1" applyFont="1" applyBorder="1" applyAlignment="1" applyProtection="1">
      <alignment horizontal="center" vertical="center"/>
      <protection hidden="1"/>
    </xf>
    <xf numFmtId="0" fontId="18" fillId="0" borderId="5" xfId="0" applyFont="1" applyBorder="1" applyAlignment="1" applyProtection="1">
      <alignment horizontal="center" vertical="center"/>
      <protection hidden="1"/>
    </xf>
    <xf numFmtId="0" fontId="7" fillId="0" borderId="5" xfId="0" applyFont="1" applyBorder="1" applyAlignment="1" applyProtection="1">
      <alignment horizontal="center" vertical="center"/>
      <protection hidden="1"/>
    </xf>
    <xf numFmtId="0" fontId="3" fillId="0" borderId="5" xfId="0" applyFont="1" applyBorder="1" applyAlignment="1" applyProtection="1">
      <alignment horizontal="center" vertical="center"/>
      <protection hidden="1"/>
    </xf>
    <xf numFmtId="176" fontId="3" fillId="0" borderId="5" xfId="0" applyNumberFormat="1" applyFont="1" applyBorder="1" applyAlignment="1" applyProtection="1">
      <alignment horizontal="center" wrapText="1"/>
      <protection hidden="1"/>
    </xf>
    <xf numFmtId="0" fontId="3" fillId="0" borderId="5" xfId="0" applyFont="1" applyBorder="1" applyAlignment="1" applyProtection="1">
      <alignment horizontal="center" wrapText="1"/>
      <protection hidden="1"/>
    </xf>
    <xf numFmtId="38" fontId="4" fillId="0" borderId="5" xfId="2" applyFont="1" applyFill="1" applyBorder="1" applyAlignment="1" applyProtection="1">
      <alignment vertical="center"/>
      <protection hidden="1"/>
    </xf>
    <xf numFmtId="0" fontId="4" fillId="0" borderId="5" xfId="0" applyFont="1" applyBorder="1" applyProtection="1">
      <protection hidden="1"/>
    </xf>
    <xf numFmtId="0" fontId="3" fillId="0" borderId="5" xfId="0" applyFont="1" applyBorder="1" applyProtection="1">
      <protection hidden="1"/>
    </xf>
  </cellXfs>
  <cellStyles count="4">
    <cellStyle name="パーセント" xfId="1" builtinId="5"/>
    <cellStyle name="桁区切り" xfId="2" builtinId="6"/>
    <cellStyle name="標準" xfId="0" builtinId="0"/>
    <cellStyle name="標準_退職金制度診断システム1_04"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6.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styles" Target="styles.xml"/><Relationship Id="rId5" Type="http://schemas.openxmlformats.org/officeDocument/2006/relationships/worksheet" Target="worksheets/sheet4.xml"/><Relationship Id="rId10" Type="http://schemas.openxmlformats.org/officeDocument/2006/relationships/theme" Target="theme/theme1.xml"/><Relationship Id="rId4" Type="http://schemas.openxmlformats.org/officeDocument/2006/relationships/chartsheet" Target="chartsheets/sheet1.xml"/><Relationship Id="rId9"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400" b="0" i="0" u="none" strike="noStrike" baseline="0">
                <a:solidFill>
                  <a:srgbClr val="000000"/>
                </a:solidFill>
                <a:latin typeface="ＭＳ 明朝"/>
                <a:ea typeface="ＭＳ 明朝"/>
                <a:cs typeface="ＭＳ 明朝"/>
              </a:defRPr>
            </a:pPr>
            <a:r>
              <a:rPr lang="ja-JP" altLang="en-US"/>
              <a:t>モデル退職金比較</a:t>
            </a:r>
          </a:p>
        </c:rich>
      </c:tx>
      <c:layout>
        <c:manualLayout>
          <c:xMode val="edge"/>
          <c:yMode val="edge"/>
          <c:x val="0.42604167179832447"/>
          <c:y val="5.2188552188552187E-2"/>
        </c:manualLayout>
      </c:layout>
      <c:overlay val="0"/>
      <c:spPr>
        <a:solidFill>
          <a:srgbClr val="CCFFCC"/>
        </a:solidFill>
        <a:ln w="12700">
          <a:solidFill>
            <a:srgbClr val="000000"/>
          </a:solidFill>
          <a:prstDash val="solid"/>
        </a:ln>
      </c:spPr>
    </c:title>
    <c:autoTitleDeleted val="0"/>
    <c:plotArea>
      <c:layout>
        <c:manualLayout>
          <c:layoutTarget val="inner"/>
          <c:xMode val="edge"/>
          <c:yMode val="edge"/>
          <c:x val="0.11874999999999999"/>
          <c:y val="0.12626262626262627"/>
          <c:w val="0.78020833333333328"/>
          <c:h val="0.73232323232323238"/>
        </c:manualLayout>
      </c:layout>
      <c:lineChart>
        <c:grouping val="standard"/>
        <c:varyColors val="0"/>
        <c:ser>
          <c:idx val="1"/>
          <c:order val="0"/>
          <c:tx>
            <c:v>ポイント制モデル退職金（会社都合）</c:v>
          </c:tx>
          <c:spPr>
            <a:ln w="25400">
              <a:solidFill>
                <a:srgbClr val="00FFFF"/>
              </a:solidFill>
              <a:prstDash val="solid"/>
            </a:ln>
          </c:spPr>
          <c:marker>
            <c:symbol val="none"/>
          </c:marker>
          <c:cat>
            <c:numRef>
              <c:f>'6.ポイント制モデル'!$C$8:$C$48</c:f>
              <c:numCache>
                <c:formatCode>#,##0_);[Red]\(#,##0\)</c:formatCode>
                <c:ptCount val="41"/>
                <c:pt idx="0" formatCode="General">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numCache>
            </c:numRef>
          </c:cat>
          <c:val>
            <c:numRef>
              <c:f>'6.ポイント制モデル'!$K$8:$K$49</c:f>
              <c:numCache>
                <c:formatCode>#,##0_);[Red]\(#,##0\)</c:formatCode>
                <c:ptCount val="42"/>
                <c:pt idx="0">
                  <c:v>220000</c:v>
                </c:pt>
                <c:pt idx="1">
                  <c:v>440000</c:v>
                </c:pt>
                <c:pt idx="2">
                  <c:v>670000</c:v>
                </c:pt>
                <c:pt idx="3">
                  <c:v>900000</c:v>
                </c:pt>
                <c:pt idx="4">
                  <c:v>1140000</c:v>
                </c:pt>
                <c:pt idx="5">
                  <c:v>1390000</c:v>
                </c:pt>
                <c:pt idx="6">
                  <c:v>1640000</c:v>
                </c:pt>
                <c:pt idx="7">
                  <c:v>1890000</c:v>
                </c:pt>
                <c:pt idx="8">
                  <c:v>2140000</c:v>
                </c:pt>
                <c:pt idx="9">
                  <c:v>2460000</c:v>
                </c:pt>
                <c:pt idx="10">
                  <c:v>2790000</c:v>
                </c:pt>
                <c:pt idx="11">
                  <c:v>3120000</c:v>
                </c:pt>
                <c:pt idx="12">
                  <c:v>3450000</c:v>
                </c:pt>
                <c:pt idx="13">
                  <c:v>3780000</c:v>
                </c:pt>
                <c:pt idx="14">
                  <c:v>4150000</c:v>
                </c:pt>
                <c:pt idx="15">
                  <c:v>4530000</c:v>
                </c:pt>
                <c:pt idx="16">
                  <c:v>4910000</c:v>
                </c:pt>
                <c:pt idx="17">
                  <c:v>5290000</c:v>
                </c:pt>
                <c:pt idx="18">
                  <c:v>5670000</c:v>
                </c:pt>
                <c:pt idx="19">
                  <c:v>6100000</c:v>
                </c:pt>
                <c:pt idx="20">
                  <c:v>6540000</c:v>
                </c:pt>
                <c:pt idx="21">
                  <c:v>6980000</c:v>
                </c:pt>
                <c:pt idx="22">
                  <c:v>7420000</c:v>
                </c:pt>
                <c:pt idx="23">
                  <c:v>7860000</c:v>
                </c:pt>
                <c:pt idx="24">
                  <c:v>8300000</c:v>
                </c:pt>
                <c:pt idx="25">
                  <c:v>8780000</c:v>
                </c:pt>
                <c:pt idx="26">
                  <c:v>9260000</c:v>
                </c:pt>
                <c:pt idx="27">
                  <c:v>9740000</c:v>
                </c:pt>
                <c:pt idx="28">
                  <c:v>10220000</c:v>
                </c:pt>
                <c:pt idx="29">
                  <c:v>10700000</c:v>
                </c:pt>
                <c:pt idx="30">
                  <c:v>11180000</c:v>
                </c:pt>
                <c:pt idx="31">
                  <c:v>11660000</c:v>
                </c:pt>
                <c:pt idx="32">
                  <c:v>12140000</c:v>
                </c:pt>
                <c:pt idx="33">
                  <c:v>12620000</c:v>
                </c:pt>
                <c:pt idx="34">
                  <c:v>13120000</c:v>
                </c:pt>
                <c:pt idx="35">
                  <c:v>13620000</c:v>
                </c:pt>
                <c:pt idx="36">
                  <c:v>14120000</c:v>
                </c:pt>
                <c:pt idx="37">
                  <c:v>14620000</c:v>
                </c:pt>
                <c:pt idx="38">
                  <c:v>15120000</c:v>
                </c:pt>
                <c:pt idx="39">
                  <c:v>15620000</c:v>
                </c:pt>
                <c:pt idx="40">
                  <c:v>16120000</c:v>
                </c:pt>
                <c:pt idx="41">
                  <c:v>16620000</c:v>
                </c:pt>
              </c:numCache>
            </c:numRef>
          </c:val>
          <c:smooth val="0"/>
          <c:extLst>
            <c:ext xmlns:c16="http://schemas.microsoft.com/office/drawing/2014/chart" uri="{C3380CC4-5D6E-409C-BE32-E72D297353CC}">
              <c16:uniqueId val="{00000000-6DE3-4775-85C5-E6640A90CF86}"/>
            </c:ext>
          </c:extLst>
        </c:ser>
        <c:ser>
          <c:idx val="0"/>
          <c:order val="1"/>
          <c:tx>
            <c:v>ポイント制モデル退職金（自己都合）</c:v>
          </c:tx>
          <c:spPr>
            <a:ln w="25400">
              <a:solidFill>
                <a:srgbClr val="0000FF"/>
              </a:solidFill>
              <a:prstDash val="solid"/>
            </a:ln>
          </c:spPr>
          <c:marker>
            <c:symbol val="none"/>
          </c:marker>
          <c:val>
            <c:numRef>
              <c:f>'6.ポイント制モデル'!$L$8:$L$49</c:f>
              <c:numCache>
                <c:formatCode>#,##0_);[Red]\(#,##0\)</c:formatCode>
                <c:ptCount val="42"/>
                <c:pt idx="0">
                  <c:v>0</c:v>
                </c:pt>
                <c:pt idx="1">
                  <c:v>0</c:v>
                </c:pt>
                <c:pt idx="2">
                  <c:v>335000</c:v>
                </c:pt>
                <c:pt idx="3">
                  <c:v>450000</c:v>
                </c:pt>
                <c:pt idx="4">
                  <c:v>570000</c:v>
                </c:pt>
                <c:pt idx="5">
                  <c:v>695000</c:v>
                </c:pt>
                <c:pt idx="6">
                  <c:v>820000</c:v>
                </c:pt>
                <c:pt idx="7">
                  <c:v>945000</c:v>
                </c:pt>
                <c:pt idx="8">
                  <c:v>1070000</c:v>
                </c:pt>
                <c:pt idx="9">
                  <c:v>1230000</c:v>
                </c:pt>
                <c:pt idx="10">
                  <c:v>1395000</c:v>
                </c:pt>
                <c:pt idx="11">
                  <c:v>1560000</c:v>
                </c:pt>
                <c:pt idx="12">
                  <c:v>1725000</c:v>
                </c:pt>
                <c:pt idx="13">
                  <c:v>1890000</c:v>
                </c:pt>
                <c:pt idx="14">
                  <c:v>2490000</c:v>
                </c:pt>
                <c:pt idx="15">
                  <c:v>2718000</c:v>
                </c:pt>
                <c:pt idx="16">
                  <c:v>2946000</c:v>
                </c:pt>
                <c:pt idx="17">
                  <c:v>3174000</c:v>
                </c:pt>
                <c:pt idx="18">
                  <c:v>3402000</c:v>
                </c:pt>
                <c:pt idx="19">
                  <c:v>3660000</c:v>
                </c:pt>
                <c:pt idx="20">
                  <c:v>3924000</c:v>
                </c:pt>
                <c:pt idx="21">
                  <c:v>4188000</c:v>
                </c:pt>
                <c:pt idx="22">
                  <c:v>4452000</c:v>
                </c:pt>
                <c:pt idx="23">
                  <c:v>4716000</c:v>
                </c:pt>
                <c:pt idx="24">
                  <c:v>5810000</c:v>
                </c:pt>
                <c:pt idx="25">
                  <c:v>6146000</c:v>
                </c:pt>
                <c:pt idx="26">
                  <c:v>6482000</c:v>
                </c:pt>
                <c:pt idx="27">
                  <c:v>6818000</c:v>
                </c:pt>
                <c:pt idx="28">
                  <c:v>7154000</c:v>
                </c:pt>
                <c:pt idx="29">
                  <c:v>8560000</c:v>
                </c:pt>
                <c:pt idx="30">
                  <c:v>8944000</c:v>
                </c:pt>
                <c:pt idx="31">
                  <c:v>9328000</c:v>
                </c:pt>
                <c:pt idx="32">
                  <c:v>9712000</c:v>
                </c:pt>
                <c:pt idx="33">
                  <c:v>10096000</c:v>
                </c:pt>
                <c:pt idx="34">
                  <c:v>11808000</c:v>
                </c:pt>
                <c:pt idx="35">
                  <c:v>12258000</c:v>
                </c:pt>
                <c:pt idx="36">
                  <c:v>12708000</c:v>
                </c:pt>
                <c:pt idx="37">
                  <c:v>13158000</c:v>
                </c:pt>
                <c:pt idx="38">
                  <c:v>13608000</c:v>
                </c:pt>
                <c:pt idx="39">
                  <c:v>15620000</c:v>
                </c:pt>
                <c:pt idx="40">
                  <c:v>16120000</c:v>
                </c:pt>
                <c:pt idx="41">
                  <c:v>16620000</c:v>
                </c:pt>
              </c:numCache>
            </c:numRef>
          </c:val>
          <c:smooth val="0"/>
          <c:extLst>
            <c:ext xmlns:c16="http://schemas.microsoft.com/office/drawing/2014/chart" uri="{C3380CC4-5D6E-409C-BE32-E72D297353CC}">
              <c16:uniqueId val="{00000001-6DE3-4775-85C5-E6640A90CF86}"/>
            </c:ext>
          </c:extLst>
        </c:ser>
        <c:ser>
          <c:idx val="2"/>
          <c:order val="2"/>
          <c:tx>
            <c:v>現行モデル退職金（自己都合）</c:v>
          </c:tx>
          <c:spPr>
            <a:ln w="25400">
              <a:solidFill>
                <a:srgbClr val="FF0000"/>
              </a:solidFill>
              <a:prstDash val="solid"/>
            </a:ln>
          </c:spPr>
          <c:marker>
            <c:symbol val="none"/>
          </c:marker>
          <c:val>
            <c:numRef>
              <c:f>'4.現行モデル退職金'!$K$8:$K$49</c:f>
              <c:numCache>
                <c:formatCode>#,##0_);[Red]\(#,##0\)</c:formatCode>
                <c:ptCount val="42"/>
                <c:pt idx="0">
                  <c:v>0</c:v>
                </c:pt>
                <c:pt idx="1">
                  <c:v>0</c:v>
                </c:pt>
                <c:pt idx="2">
                  <c:v>216400</c:v>
                </c:pt>
                <c:pt idx="3">
                  <c:v>337065</c:v>
                </c:pt>
                <c:pt idx="4">
                  <c:v>477800</c:v>
                </c:pt>
                <c:pt idx="5">
                  <c:v>679552.5</c:v>
                </c:pt>
                <c:pt idx="6">
                  <c:v>892920</c:v>
                </c:pt>
                <c:pt idx="7">
                  <c:v>1118302.5</c:v>
                </c:pt>
                <c:pt idx="8">
                  <c:v>1351200</c:v>
                </c:pt>
                <c:pt idx="9">
                  <c:v>1631965</c:v>
                </c:pt>
                <c:pt idx="10">
                  <c:v>1891045</c:v>
                </c:pt>
                <c:pt idx="11">
                  <c:v>2160790</c:v>
                </c:pt>
                <c:pt idx="12">
                  <c:v>2441200</c:v>
                </c:pt>
                <c:pt idx="13">
                  <c:v>2727025</c:v>
                </c:pt>
                <c:pt idx="14">
                  <c:v>3708876</c:v>
                </c:pt>
                <c:pt idx="15">
                  <c:v>3988320</c:v>
                </c:pt>
                <c:pt idx="16">
                  <c:v>4276188</c:v>
                </c:pt>
                <c:pt idx="17">
                  <c:v>4572480</c:v>
                </c:pt>
                <c:pt idx="18">
                  <c:v>4877196</c:v>
                </c:pt>
                <c:pt idx="19">
                  <c:v>5191199.9999999991</c:v>
                </c:pt>
                <c:pt idx="20">
                  <c:v>5402544</c:v>
                </c:pt>
                <c:pt idx="21">
                  <c:v>5618100</c:v>
                </c:pt>
                <c:pt idx="22">
                  <c:v>5837868</c:v>
                </c:pt>
                <c:pt idx="23">
                  <c:v>6061848</c:v>
                </c:pt>
                <c:pt idx="24">
                  <c:v>7338379.9999999991</c:v>
                </c:pt>
                <c:pt idx="25">
                  <c:v>7760339.9999999991</c:v>
                </c:pt>
                <c:pt idx="26">
                  <c:v>8048425</c:v>
                </c:pt>
                <c:pt idx="27">
                  <c:v>8341759.9999999991</c:v>
                </c:pt>
                <c:pt idx="28">
                  <c:v>8640345</c:v>
                </c:pt>
                <c:pt idx="29">
                  <c:v>10221920.000000002</c:v>
                </c:pt>
                <c:pt idx="30">
                  <c:v>10575160</c:v>
                </c:pt>
                <c:pt idx="31">
                  <c:v>10934400</c:v>
                </c:pt>
                <c:pt idx="32">
                  <c:v>11226440.000000002</c:v>
                </c:pt>
                <c:pt idx="33">
                  <c:v>11484880</c:v>
                </c:pt>
                <c:pt idx="34">
                  <c:v>13497435</c:v>
                </c:pt>
                <c:pt idx="35">
                  <c:v>13884480</c:v>
                </c:pt>
                <c:pt idx="36">
                  <c:v>14276925</c:v>
                </c:pt>
                <c:pt idx="37">
                  <c:v>14645070</c:v>
                </c:pt>
                <c:pt idx="38">
                  <c:v>15017715.000000002</c:v>
                </c:pt>
                <c:pt idx="39">
                  <c:v>17105400</c:v>
                </c:pt>
                <c:pt idx="40">
                  <c:v>17494950</c:v>
                </c:pt>
                <c:pt idx="41">
                  <c:v>17818500</c:v>
                </c:pt>
              </c:numCache>
            </c:numRef>
          </c:val>
          <c:smooth val="0"/>
          <c:extLst>
            <c:ext xmlns:c16="http://schemas.microsoft.com/office/drawing/2014/chart" uri="{C3380CC4-5D6E-409C-BE32-E72D297353CC}">
              <c16:uniqueId val="{00000002-6DE3-4775-85C5-E6640A90CF86}"/>
            </c:ext>
          </c:extLst>
        </c:ser>
        <c:dLbls>
          <c:showLegendKey val="0"/>
          <c:showVal val="0"/>
          <c:showCatName val="0"/>
          <c:showSerName val="0"/>
          <c:showPercent val="0"/>
          <c:showBubbleSize val="0"/>
        </c:dLbls>
        <c:smooth val="0"/>
        <c:axId val="153113728"/>
        <c:axId val="153115648"/>
      </c:lineChart>
      <c:catAx>
        <c:axId val="153113728"/>
        <c:scaling>
          <c:orientation val="minMax"/>
        </c:scaling>
        <c:delete val="0"/>
        <c:axPos val="b"/>
        <c:title>
          <c:tx>
            <c:rich>
              <a:bodyPr/>
              <a:lstStyle/>
              <a:p>
                <a:pPr>
                  <a:defRPr sz="1200" b="0" i="0" u="none" strike="noStrike" baseline="0">
                    <a:solidFill>
                      <a:srgbClr val="000000"/>
                    </a:solidFill>
                    <a:latin typeface="ＭＳ 明朝"/>
                    <a:ea typeface="ＭＳ 明朝"/>
                    <a:cs typeface="ＭＳ 明朝"/>
                  </a:defRPr>
                </a:pPr>
                <a:r>
                  <a:rPr lang="ja-JP" altLang="en-US"/>
                  <a:t>勤続年数</a:t>
                </a:r>
              </a:p>
            </c:rich>
          </c:tx>
          <c:layout>
            <c:manualLayout>
              <c:xMode val="edge"/>
              <c:yMode val="edge"/>
              <c:x val="0.47187495723618489"/>
              <c:y val="0.91245791245791241"/>
            </c:manualLayout>
          </c:layout>
          <c:overlay val="0"/>
          <c:spPr>
            <a:solidFill>
              <a:srgbClr val="CCFFCC"/>
            </a:solidFill>
            <a:ln w="12700">
              <a:solidFill>
                <a:srgbClr val="000000"/>
              </a:solidFill>
              <a:prstDash val="solid"/>
            </a:ln>
          </c:spPr>
        </c:title>
        <c:numFmt formatCode="General" sourceLinked="1"/>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153115648"/>
        <c:crosses val="autoZero"/>
        <c:auto val="1"/>
        <c:lblAlgn val="ctr"/>
        <c:lblOffset val="100"/>
        <c:tickLblSkip val="5"/>
        <c:tickMarkSkip val="1"/>
        <c:noMultiLvlLbl val="0"/>
      </c:catAx>
      <c:valAx>
        <c:axId val="153115648"/>
        <c:scaling>
          <c:orientation val="minMax"/>
        </c:scaling>
        <c:delete val="0"/>
        <c:axPos val="l"/>
        <c:majorGridlines>
          <c:spPr>
            <a:ln w="3175">
              <a:solidFill>
                <a:srgbClr val="000000"/>
              </a:solidFill>
              <a:prstDash val="solid"/>
            </a:ln>
          </c:spPr>
        </c:majorGridlines>
        <c:title>
          <c:tx>
            <c:rich>
              <a:bodyPr rot="0" vert="wordArtVertRtl"/>
              <a:lstStyle/>
              <a:p>
                <a:pPr algn="ctr">
                  <a:defRPr sz="1200" b="0" i="0" u="none" strike="noStrike" baseline="0">
                    <a:solidFill>
                      <a:srgbClr val="000000"/>
                    </a:solidFill>
                    <a:latin typeface="ＭＳ 明朝"/>
                    <a:ea typeface="ＭＳ 明朝"/>
                    <a:cs typeface="ＭＳ 明朝"/>
                  </a:defRPr>
                </a:pPr>
                <a:r>
                  <a:rPr lang="ja-JP" altLang="en-US"/>
                  <a:t>退職金額</a:t>
                </a:r>
              </a:p>
            </c:rich>
          </c:tx>
          <c:layout>
            <c:manualLayout>
              <c:xMode val="edge"/>
              <c:yMode val="edge"/>
              <c:x val="2.0833381228806253E-2"/>
              <c:y val="0.42424242424242425"/>
            </c:manualLayout>
          </c:layout>
          <c:overlay val="0"/>
          <c:spPr>
            <a:solidFill>
              <a:srgbClr val="CCFFCC"/>
            </a:solidFill>
            <a:ln w="12700">
              <a:solidFill>
                <a:srgbClr val="000000"/>
              </a:solidFill>
              <a:prstDash val="solid"/>
            </a:ln>
          </c:spPr>
        </c:title>
        <c:numFmt formatCode="#,##0_);[Red]\(#,##0\)" sourceLinked="1"/>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153113728"/>
        <c:crosses val="autoZero"/>
        <c:crossBetween val="between"/>
        <c:majorUnit val="2000000"/>
        <c:dispUnits>
          <c:builtInUnit val="tenThousands"/>
          <c:dispUnitsLbl>
            <c:layout>
              <c:manualLayout>
                <c:xMode val="edge"/>
                <c:yMode val="edge"/>
                <c:x val="3.4375000000000003E-2"/>
                <c:y val="0.12626262626262627"/>
              </c:manualLayout>
            </c:layout>
            <c:spPr>
              <a:noFill/>
              <a:ln w="25400">
                <a:noFill/>
              </a:ln>
            </c:spPr>
            <c:txPr>
              <a:bodyPr rot="0" vert="wordArtVertRtl"/>
              <a:lstStyle/>
              <a:p>
                <a:pPr algn="ctr">
                  <a:defRPr sz="1050" b="1" i="0" u="none" strike="noStrike" baseline="0">
                    <a:solidFill>
                      <a:srgbClr val="000000"/>
                    </a:solidFill>
                    <a:latin typeface="ＭＳ 明朝"/>
                    <a:ea typeface="ＭＳ 明朝"/>
                    <a:cs typeface="ＭＳ 明朝"/>
                  </a:defRPr>
                </a:pPr>
                <a:endParaRPr lang="ja-JP"/>
              </a:p>
            </c:txPr>
          </c:dispUnitsLbl>
        </c:dispUnits>
      </c:valAx>
      <c:spPr>
        <a:gradFill rotWithShape="0">
          <a:gsLst>
            <a:gs pos="0">
              <a:srgbClr val="FFFFCC"/>
            </a:gs>
            <a:gs pos="100000">
              <a:srgbClr val="FFFFCC">
                <a:gamma/>
                <a:tint val="33725"/>
                <a:invGamma/>
              </a:srgbClr>
            </a:gs>
          </a:gsLst>
          <a:lin ang="0" scaled="1"/>
        </a:gradFill>
        <a:ln w="12700">
          <a:solidFill>
            <a:srgbClr val="808080"/>
          </a:solidFill>
          <a:prstDash val="solid"/>
        </a:ln>
      </c:spPr>
    </c:plotArea>
    <c:legend>
      <c:legendPos val="r"/>
      <c:layout>
        <c:manualLayout>
          <c:xMode val="edge"/>
          <c:yMode val="edge"/>
          <c:x val="0.14583334017554375"/>
          <c:y val="0.17845117845117844"/>
          <c:w val="0.31562503592160462"/>
          <c:h val="8.2491582491582477E-2"/>
        </c:manualLayout>
      </c:layout>
      <c:overlay val="0"/>
      <c:spPr>
        <a:gradFill rotWithShape="0">
          <a:gsLst>
            <a:gs pos="0">
              <a:srgbClr val="CCFFCC"/>
            </a:gs>
            <a:gs pos="100000">
              <a:srgbClr val="CCFFCC">
                <a:gamma/>
                <a:tint val="53725"/>
                <a:invGamma/>
              </a:srgbClr>
            </a:gs>
          </a:gsLst>
          <a:lin ang="0" scaled="1"/>
        </a:gra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tabColor indexed="12"/>
  </sheetPr>
  <sheetViews>
    <sheetView workbookViewId="0"/>
  </sheetViews>
  <sheetProtection content="1" objects="1"/>
  <pageMargins left="0.78700000000000003" right="0.78700000000000003" top="0.98399999999999999" bottom="0.98399999999999999" header="0.51200000000000001" footer="0.51200000000000001"/>
  <pageSetup paperSize="9" orientation="landscape" r:id="rId1"/>
  <headerFooter alignWithMargins="0">
    <oddFooter>&amp;C&amp;P</oddFooter>
  </headerFooter>
  <drawing r:id="rId2"/>
</chartsheet>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472440</xdr:colOff>
      <xdr:row>9</xdr:row>
      <xdr:rowOff>106680</xdr:rowOff>
    </xdr:from>
    <xdr:to>
      <xdr:col>17</xdr:col>
      <xdr:colOff>350520</xdr:colOff>
      <xdr:row>14</xdr:row>
      <xdr:rowOff>15240</xdr:rowOff>
    </xdr:to>
    <xdr:sp macro="" textlink="">
      <xdr:nvSpPr>
        <xdr:cNvPr id="3" name="四角形吹き出し 3">
          <a:extLst>
            <a:ext uri="{FF2B5EF4-FFF2-40B4-BE49-F238E27FC236}">
              <a16:creationId xmlns:a16="http://schemas.microsoft.com/office/drawing/2014/main" id="{766FF36C-7195-159E-9767-03CB8A152227}"/>
            </a:ext>
          </a:extLst>
        </xdr:cNvPr>
        <xdr:cNvSpPr/>
      </xdr:nvSpPr>
      <xdr:spPr>
        <a:xfrm>
          <a:off x="7901940" y="1592580"/>
          <a:ext cx="3505200" cy="746760"/>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この「お試し無料版」では、一部シートのセル入力が制限されています。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361950</xdr:colOff>
      <xdr:row>4</xdr:row>
      <xdr:rowOff>66675</xdr:rowOff>
    </xdr:from>
    <xdr:to>
      <xdr:col>1</xdr:col>
      <xdr:colOff>657225</xdr:colOff>
      <xdr:row>4</xdr:row>
      <xdr:rowOff>180975</xdr:rowOff>
    </xdr:to>
    <xdr:sp macro="" textlink="">
      <xdr:nvSpPr>
        <xdr:cNvPr id="13341" name="AutoShape 6">
          <a:extLst>
            <a:ext uri="{FF2B5EF4-FFF2-40B4-BE49-F238E27FC236}">
              <a16:creationId xmlns:a16="http://schemas.microsoft.com/office/drawing/2014/main" id="{00000000-0008-0000-0100-00001D340000}"/>
            </a:ext>
          </a:extLst>
        </xdr:cNvPr>
        <xdr:cNvSpPr>
          <a:spLocks noChangeArrowheads="1"/>
        </xdr:cNvSpPr>
      </xdr:nvSpPr>
      <xdr:spPr bwMode="auto">
        <a:xfrm>
          <a:off x="495300" y="762000"/>
          <a:ext cx="295275" cy="114300"/>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12</xdr:col>
      <xdr:colOff>457200</xdr:colOff>
      <xdr:row>4</xdr:row>
      <xdr:rowOff>47625</xdr:rowOff>
    </xdr:from>
    <xdr:to>
      <xdr:col>12</xdr:col>
      <xdr:colOff>752475</xdr:colOff>
      <xdr:row>4</xdr:row>
      <xdr:rowOff>161925</xdr:rowOff>
    </xdr:to>
    <xdr:sp macro="" textlink="">
      <xdr:nvSpPr>
        <xdr:cNvPr id="13343" name="AutoShape 11">
          <a:extLst>
            <a:ext uri="{FF2B5EF4-FFF2-40B4-BE49-F238E27FC236}">
              <a16:creationId xmlns:a16="http://schemas.microsoft.com/office/drawing/2014/main" id="{00000000-0008-0000-0100-00001F340000}"/>
            </a:ext>
          </a:extLst>
        </xdr:cNvPr>
        <xdr:cNvSpPr>
          <a:spLocks noChangeArrowheads="1"/>
        </xdr:cNvSpPr>
      </xdr:nvSpPr>
      <xdr:spPr bwMode="auto">
        <a:xfrm>
          <a:off x="10744200" y="742950"/>
          <a:ext cx="295275" cy="114300"/>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17</xdr:col>
      <xdr:colOff>1285875</xdr:colOff>
      <xdr:row>4</xdr:row>
      <xdr:rowOff>66675</xdr:rowOff>
    </xdr:from>
    <xdr:to>
      <xdr:col>18</xdr:col>
      <xdr:colOff>285750</xdr:colOff>
      <xdr:row>4</xdr:row>
      <xdr:rowOff>180975</xdr:rowOff>
    </xdr:to>
    <xdr:sp macro="" textlink="">
      <xdr:nvSpPr>
        <xdr:cNvPr id="13344" name="AutoShape 12">
          <a:extLst>
            <a:ext uri="{FF2B5EF4-FFF2-40B4-BE49-F238E27FC236}">
              <a16:creationId xmlns:a16="http://schemas.microsoft.com/office/drawing/2014/main" id="{00000000-0008-0000-0100-000020340000}"/>
            </a:ext>
          </a:extLst>
        </xdr:cNvPr>
        <xdr:cNvSpPr>
          <a:spLocks noChangeArrowheads="1"/>
        </xdr:cNvSpPr>
      </xdr:nvSpPr>
      <xdr:spPr bwMode="auto">
        <a:xfrm>
          <a:off x="15963900" y="762000"/>
          <a:ext cx="295275" cy="114300"/>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16</xdr:col>
      <xdr:colOff>19050</xdr:colOff>
      <xdr:row>4</xdr:row>
      <xdr:rowOff>57150</xdr:rowOff>
    </xdr:from>
    <xdr:to>
      <xdr:col>16</xdr:col>
      <xdr:colOff>285750</xdr:colOff>
      <xdr:row>4</xdr:row>
      <xdr:rowOff>171450</xdr:rowOff>
    </xdr:to>
    <xdr:sp macro="" textlink="">
      <xdr:nvSpPr>
        <xdr:cNvPr id="13345" name="AutoShape 13">
          <a:extLst>
            <a:ext uri="{FF2B5EF4-FFF2-40B4-BE49-F238E27FC236}">
              <a16:creationId xmlns:a16="http://schemas.microsoft.com/office/drawing/2014/main" id="{00000000-0008-0000-0100-000021340000}"/>
            </a:ext>
          </a:extLst>
        </xdr:cNvPr>
        <xdr:cNvSpPr>
          <a:spLocks noChangeArrowheads="1"/>
        </xdr:cNvSpPr>
      </xdr:nvSpPr>
      <xdr:spPr bwMode="auto">
        <a:xfrm>
          <a:off x="13677900" y="752475"/>
          <a:ext cx="266700" cy="114300"/>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9</xdr:col>
      <xdr:colOff>400050</xdr:colOff>
      <xdr:row>17</xdr:row>
      <xdr:rowOff>28575</xdr:rowOff>
    </xdr:from>
    <xdr:to>
      <xdr:col>9</xdr:col>
      <xdr:colOff>695325</xdr:colOff>
      <xdr:row>17</xdr:row>
      <xdr:rowOff>142875</xdr:rowOff>
    </xdr:to>
    <xdr:sp macro="" textlink="">
      <xdr:nvSpPr>
        <xdr:cNvPr id="9" name="AutoShape 6">
          <a:extLst>
            <a:ext uri="{FF2B5EF4-FFF2-40B4-BE49-F238E27FC236}">
              <a16:creationId xmlns:a16="http://schemas.microsoft.com/office/drawing/2014/main" id="{00000000-0008-0000-0100-000009000000}"/>
            </a:ext>
          </a:extLst>
        </xdr:cNvPr>
        <xdr:cNvSpPr>
          <a:spLocks noChangeArrowheads="1"/>
        </xdr:cNvSpPr>
      </xdr:nvSpPr>
      <xdr:spPr bwMode="auto">
        <a:xfrm flipV="1">
          <a:off x="7362825" y="3743325"/>
          <a:ext cx="295275" cy="114300"/>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1</xdr:col>
      <xdr:colOff>114300</xdr:colOff>
      <xdr:row>14</xdr:row>
      <xdr:rowOff>57150</xdr:rowOff>
    </xdr:from>
    <xdr:to>
      <xdr:col>1</xdr:col>
      <xdr:colOff>409575</xdr:colOff>
      <xdr:row>14</xdr:row>
      <xdr:rowOff>171450</xdr:rowOff>
    </xdr:to>
    <xdr:sp macro="" textlink="">
      <xdr:nvSpPr>
        <xdr:cNvPr id="10" name="AutoShape 6">
          <a:extLst>
            <a:ext uri="{FF2B5EF4-FFF2-40B4-BE49-F238E27FC236}">
              <a16:creationId xmlns:a16="http://schemas.microsoft.com/office/drawing/2014/main" id="{00000000-0008-0000-0100-00000A000000}"/>
            </a:ext>
          </a:extLst>
        </xdr:cNvPr>
        <xdr:cNvSpPr>
          <a:spLocks noChangeArrowheads="1"/>
        </xdr:cNvSpPr>
      </xdr:nvSpPr>
      <xdr:spPr bwMode="auto">
        <a:xfrm flipV="1">
          <a:off x="247650" y="2771775"/>
          <a:ext cx="295275" cy="114300"/>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9</xdr:col>
      <xdr:colOff>409575</xdr:colOff>
      <xdr:row>18</xdr:row>
      <xdr:rowOff>85725</xdr:rowOff>
    </xdr:from>
    <xdr:to>
      <xdr:col>9</xdr:col>
      <xdr:colOff>704850</xdr:colOff>
      <xdr:row>18</xdr:row>
      <xdr:rowOff>200025</xdr:rowOff>
    </xdr:to>
    <xdr:sp macro="" textlink="">
      <xdr:nvSpPr>
        <xdr:cNvPr id="8" name="AutoShape 6">
          <a:extLst>
            <a:ext uri="{FF2B5EF4-FFF2-40B4-BE49-F238E27FC236}">
              <a16:creationId xmlns:a16="http://schemas.microsoft.com/office/drawing/2014/main" id="{00000000-0008-0000-0100-000008000000}"/>
            </a:ext>
          </a:extLst>
        </xdr:cNvPr>
        <xdr:cNvSpPr>
          <a:spLocks noChangeArrowheads="1"/>
        </xdr:cNvSpPr>
      </xdr:nvSpPr>
      <xdr:spPr bwMode="auto">
        <a:xfrm flipV="1">
          <a:off x="8172450" y="3962400"/>
          <a:ext cx="295275" cy="114300"/>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7</xdr:col>
      <xdr:colOff>0</xdr:colOff>
      <xdr:row>1</xdr:row>
      <xdr:rowOff>1</xdr:rowOff>
    </xdr:from>
    <xdr:to>
      <xdr:col>10</xdr:col>
      <xdr:colOff>739140</xdr:colOff>
      <xdr:row>4</xdr:row>
      <xdr:rowOff>121921</xdr:rowOff>
    </xdr:to>
    <xdr:sp macro="" textlink="">
      <xdr:nvSpPr>
        <xdr:cNvPr id="3" name="四角形吹き出し 3">
          <a:extLst>
            <a:ext uri="{FF2B5EF4-FFF2-40B4-BE49-F238E27FC236}">
              <a16:creationId xmlns:a16="http://schemas.microsoft.com/office/drawing/2014/main" id="{1D59413C-6D3F-674E-A874-911233C06D24}"/>
            </a:ext>
          </a:extLst>
        </xdr:cNvPr>
        <xdr:cNvSpPr/>
      </xdr:nvSpPr>
      <xdr:spPr>
        <a:xfrm>
          <a:off x="6164580" y="91441"/>
          <a:ext cx="3649980" cy="716280"/>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この「お試し無料版」では、行番号</a:t>
          </a:r>
          <a:r>
            <a:rPr lang="ja-JP" altLang="en-US" sz="1100" b="1" kern="100">
              <a:solidFill>
                <a:srgbClr val="FF0000"/>
              </a:solidFill>
              <a:effectLst/>
              <a:latin typeface="Calibri" panose="020F0502020204030204" pitchFamily="34" charset="0"/>
              <a:ea typeface="ＭＳ 明朝" panose="02020609040205080304" pitchFamily="17" charset="-128"/>
              <a:cs typeface="+mn-cs"/>
            </a:rPr>
            <a:t>１１</a:t>
          </a:r>
          <a:r>
            <a:rPr lang="ja-JP" sz="1100" b="1" kern="100">
              <a:solidFill>
                <a:srgbClr val="FF0000"/>
              </a:solidFill>
              <a:effectLst/>
              <a:latin typeface="Calibri" panose="020F0502020204030204" pitchFamily="34" charset="0"/>
              <a:ea typeface="ＭＳ 明朝" panose="02020609040205080304" pitchFamily="17" charset="-128"/>
              <a:cs typeface="+mn-cs"/>
            </a:rPr>
            <a:t>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2</xdr:row>
      <xdr:rowOff>0</xdr:rowOff>
    </xdr:from>
    <xdr:to>
      <xdr:col>9</xdr:col>
      <xdr:colOff>0</xdr:colOff>
      <xdr:row>2</xdr:row>
      <xdr:rowOff>0</xdr:rowOff>
    </xdr:to>
    <xdr:sp macro="" textlink="">
      <xdr:nvSpPr>
        <xdr:cNvPr id="1071" name="AutoShape 1">
          <a:extLst>
            <a:ext uri="{FF2B5EF4-FFF2-40B4-BE49-F238E27FC236}">
              <a16:creationId xmlns:a16="http://schemas.microsoft.com/office/drawing/2014/main" id="{00000000-0008-0000-0200-00002F040000}"/>
            </a:ext>
          </a:extLst>
        </xdr:cNvPr>
        <xdr:cNvSpPr>
          <a:spLocks noChangeArrowheads="1"/>
        </xdr:cNvSpPr>
      </xdr:nvSpPr>
      <xdr:spPr bwMode="auto">
        <a:xfrm>
          <a:off x="4733925"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072" name="AutoShape 2">
          <a:extLst>
            <a:ext uri="{FF2B5EF4-FFF2-40B4-BE49-F238E27FC236}">
              <a16:creationId xmlns:a16="http://schemas.microsoft.com/office/drawing/2014/main" id="{00000000-0008-0000-0200-000030040000}"/>
            </a:ext>
          </a:extLst>
        </xdr:cNvPr>
        <xdr:cNvSpPr>
          <a:spLocks noChangeArrowheads="1"/>
        </xdr:cNvSpPr>
      </xdr:nvSpPr>
      <xdr:spPr bwMode="auto">
        <a:xfrm>
          <a:off x="4733925"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073" name="AutoShape 3">
          <a:extLst>
            <a:ext uri="{FF2B5EF4-FFF2-40B4-BE49-F238E27FC236}">
              <a16:creationId xmlns:a16="http://schemas.microsoft.com/office/drawing/2014/main" id="{00000000-0008-0000-0200-000031040000}"/>
            </a:ext>
          </a:extLst>
        </xdr:cNvPr>
        <xdr:cNvSpPr>
          <a:spLocks noChangeArrowheads="1"/>
        </xdr:cNvSpPr>
      </xdr:nvSpPr>
      <xdr:spPr bwMode="auto">
        <a:xfrm>
          <a:off x="4733925"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074" name="AutoShape 4">
          <a:extLst>
            <a:ext uri="{FF2B5EF4-FFF2-40B4-BE49-F238E27FC236}">
              <a16:creationId xmlns:a16="http://schemas.microsoft.com/office/drawing/2014/main" id="{00000000-0008-0000-0200-000032040000}"/>
            </a:ext>
          </a:extLst>
        </xdr:cNvPr>
        <xdr:cNvSpPr>
          <a:spLocks noChangeArrowheads="1"/>
        </xdr:cNvSpPr>
      </xdr:nvSpPr>
      <xdr:spPr bwMode="auto">
        <a:xfrm>
          <a:off x="4733925"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075" name="AutoShape 5">
          <a:extLst>
            <a:ext uri="{FF2B5EF4-FFF2-40B4-BE49-F238E27FC236}">
              <a16:creationId xmlns:a16="http://schemas.microsoft.com/office/drawing/2014/main" id="{00000000-0008-0000-0200-000033040000}"/>
            </a:ext>
          </a:extLst>
        </xdr:cNvPr>
        <xdr:cNvSpPr>
          <a:spLocks noChangeArrowheads="1"/>
        </xdr:cNvSpPr>
      </xdr:nvSpPr>
      <xdr:spPr bwMode="auto">
        <a:xfrm>
          <a:off x="4733925"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076" name="AutoShape 7">
          <a:extLst>
            <a:ext uri="{FF2B5EF4-FFF2-40B4-BE49-F238E27FC236}">
              <a16:creationId xmlns:a16="http://schemas.microsoft.com/office/drawing/2014/main" id="{00000000-0008-0000-0200-000034040000}"/>
            </a:ext>
          </a:extLst>
        </xdr:cNvPr>
        <xdr:cNvSpPr>
          <a:spLocks noChangeArrowheads="1"/>
        </xdr:cNvSpPr>
      </xdr:nvSpPr>
      <xdr:spPr bwMode="auto">
        <a:xfrm>
          <a:off x="4733925"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077" name="AutoShape 8">
          <a:extLst>
            <a:ext uri="{FF2B5EF4-FFF2-40B4-BE49-F238E27FC236}">
              <a16:creationId xmlns:a16="http://schemas.microsoft.com/office/drawing/2014/main" id="{00000000-0008-0000-0200-000035040000}"/>
            </a:ext>
          </a:extLst>
        </xdr:cNvPr>
        <xdr:cNvSpPr>
          <a:spLocks noChangeArrowheads="1"/>
        </xdr:cNvSpPr>
      </xdr:nvSpPr>
      <xdr:spPr bwMode="auto">
        <a:xfrm>
          <a:off x="4733925"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078" name="AutoShape 9">
          <a:extLst>
            <a:ext uri="{FF2B5EF4-FFF2-40B4-BE49-F238E27FC236}">
              <a16:creationId xmlns:a16="http://schemas.microsoft.com/office/drawing/2014/main" id="{00000000-0008-0000-0200-000036040000}"/>
            </a:ext>
          </a:extLst>
        </xdr:cNvPr>
        <xdr:cNvSpPr>
          <a:spLocks noChangeArrowheads="1"/>
        </xdr:cNvSpPr>
      </xdr:nvSpPr>
      <xdr:spPr bwMode="auto">
        <a:xfrm>
          <a:off x="4733925"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079" name="AutoShape 10">
          <a:extLst>
            <a:ext uri="{FF2B5EF4-FFF2-40B4-BE49-F238E27FC236}">
              <a16:creationId xmlns:a16="http://schemas.microsoft.com/office/drawing/2014/main" id="{00000000-0008-0000-0200-000037040000}"/>
            </a:ext>
          </a:extLst>
        </xdr:cNvPr>
        <xdr:cNvSpPr>
          <a:spLocks noChangeArrowheads="1"/>
        </xdr:cNvSpPr>
      </xdr:nvSpPr>
      <xdr:spPr bwMode="auto">
        <a:xfrm>
          <a:off x="4733925"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1080" name="AutoShape 11">
          <a:extLst>
            <a:ext uri="{FF2B5EF4-FFF2-40B4-BE49-F238E27FC236}">
              <a16:creationId xmlns:a16="http://schemas.microsoft.com/office/drawing/2014/main" id="{00000000-0008-0000-0200-000038040000}"/>
            </a:ext>
          </a:extLst>
        </xdr:cNvPr>
        <xdr:cNvSpPr>
          <a:spLocks noChangeArrowheads="1"/>
        </xdr:cNvSpPr>
      </xdr:nvSpPr>
      <xdr:spPr bwMode="auto">
        <a:xfrm>
          <a:off x="4733925" y="352425"/>
          <a:ext cx="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11</xdr:col>
      <xdr:colOff>57150</xdr:colOff>
      <xdr:row>3</xdr:row>
      <xdr:rowOff>47625</xdr:rowOff>
    </xdr:from>
    <xdr:to>
      <xdr:col>11</xdr:col>
      <xdr:colOff>257175</xdr:colOff>
      <xdr:row>3</xdr:row>
      <xdr:rowOff>209550</xdr:rowOff>
    </xdr:to>
    <xdr:sp macro="" textlink="">
      <xdr:nvSpPr>
        <xdr:cNvPr id="1081" name="AutoShape 13">
          <a:extLst>
            <a:ext uri="{FF2B5EF4-FFF2-40B4-BE49-F238E27FC236}">
              <a16:creationId xmlns:a16="http://schemas.microsoft.com/office/drawing/2014/main" id="{00000000-0008-0000-0200-000039040000}"/>
            </a:ext>
          </a:extLst>
        </xdr:cNvPr>
        <xdr:cNvSpPr>
          <a:spLocks noChangeArrowheads="1"/>
        </xdr:cNvSpPr>
      </xdr:nvSpPr>
      <xdr:spPr bwMode="auto">
        <a:xfrm>
          <a:off x="6553200" y="609600"/>
          <a:ext cx="200025" cy="16192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absoluteAnchor>
    <xdr:pos x="0" y="0"/>
    <xdr:ext cx="9128760" cy="5646420"/>
    <xdr:graphicFrame macro="">
      <xdr:nvGraphicFramePr>
        <xdr:cNvPr id="2" name="グラフ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0</xdr:col>
      <xdr:colOff>76200</xdr:colOff>
      <xdr:row>14</xdr:row>
      <xdr:rowOff>38100</xdr:rowOff>
    </xdr:to>
    <xdr:sp macro="" textlink="">
      <xdr:nvSpPr>
        <xdr:cNvPr id="5137" name="Text Box 1">
          <a:extLst>
            <a:ext uri="{FF2B5EF4-FFF2-40B4-BE49-F238E27FC236}">
              <a16:creationId xmlns:a16="http://schemas.microsoft.com/office/drawing/2014/main" id="{00000000-0008-0000-0400-000011140000}"/>
            </a:ext>
          </a:extLst>
        </xdr:cNvPr>
        <xdr:cNvSpPr txBox="1">
          <a:spLocks noChangeArrowheads="1"/>
        </xdr:cNvSpPr>
      </xdr:nvSpPr>
      <xdr:spPr bwMode="auto">
        <a:xfrm>
          <a:off x="0" y="22955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76200</xdr:colOff>
      <xdr:row>14</xdr:row>
      <xdr:rowOff>38100</xdr:rowOff>
    </xdr:to>
    <xdr:sp macro="" textlink="">
      <xdr:nvSpPr>
        <xdr:cNvPr id="5138" name="Text Box 2">
          <a:extLst>
            <a:ext uri="{FF2B5EF4-FFF2-40B4-BE49-F238E27FC236}">
              <a16:creationId xmlns:a16="http://schemas.microsoft.com/office/drawing/2014/main" id="{00000000-0008-0000-0400-000012140000}"/>
            </a:ext>
          </a:extLst>
        </xdr:cNvPr>
        <xdr:cNvSpPr txBox="1">
          <a:spLocks noChangeArrowheads="1"/>
        </xdr:cNvSpPr>
      </xdr:nvSpPr>
      <xdr:spPr bwMode="auto">
        <a:xfrm>
          <a:off x="0" y="22955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15</xdr:col>
      <xdr:colOff>285750</xdr:colOff>
      <xdr:row>5</xdr:row>
      <xdr:rowOff>19050</xdr:rowOff>
    </xdr:from>
    <xdr:to>
      <xdr:col>15</xdr:col>
      <xdr:colOff>609600</xdr:colOff>
      <xdr:row>5</xdr:row>
      <xdr:rowOff>171450</xdr:rowOff>
    </xdr:to>
    <xdr:sp macro="" textlink="">
      <xdr:nvSpPr>
        <xdr:cNvPr id="5139" name="AutoShape 3">
          <a:extLst>
            <a:ext uri="{FF2B5EF4-FFF2-40B4-BE49-F238E27FC236}">
              <a16:creationId xmlns:a16="http://schemas.microsoft.com/office/drawing/2014/main" id="{00000000-0008-0000-0400-000013140000}"/>
            </a:ext>
          </a:extLst>
        </xdr:cNvPr>
        <xdr:cNvSpPr>
          <a:spLocks noChangeArrowheads="1"/>
        </xdr:cNvSpPr>
      </xdr:nvSpPr>
      <xdr:spPr bwMode="auto">
        <a:xfrm>
          <a:off x="8724900" y="914400"/>
          <a:ext cx="323850" cy="152400"/>
        </a:xfrm>
        <a:prstGeom prst="downArrow">
          <a:avLst>
            <a:gd name="adj1" fmla="val 50000"/>
            <a:gd name="adj2" fmla="val 25000"/>
          </a:avLst>
        </a:prstGeom>
        <a:solidFill>
          <a:srgbClr val="FFCC99"/>
        </a:solidFill>
        <a:ln w="9525">
          <a:solidFill>
            <a:srgbClr val="000000"/>
          </a:solidFill>
          <a:miter lim="800000"/>
          <a:headEnd/>
          <a:tailEnd/>
        </a:ln>
      </xdr:spPr>
    </xdr:sp>
    <xdr:clientData/>
  </xdr:twoCellAnchor>
  <xdr:twoCellAnchor>
    <xdr:from>
      <xdr:col>10</xdr:col>
      <xdr:colOff>76200</xdr:colOff>
      <xdr:row>2</xdr:row>
      <xdr:rowOff>9525</xdr:rowOff>
    </xdr:from>
    <xdr:to>
      <xdr:col>10</xdr:col>
      <xdr:colOff>276225</xdr:colOff>
      <xdr:row>2</xdr:row>
      <xdr:rowOff>200025</xdr:rowOff>
    </xdr:to>
    <xdr:sp macro="" textlink="">
      <xdr:nvSpPr>
        <xdr:cNvPr id="5140" name="AutoShape 4">
          <a:extLst>
            <a:ext uri="{FF2B5EF4-FFF2-40B4-BE49-F238E27FC236}">
              <a16:creationId xmlns:a16="http://schemas.microsoft.com/office/drawing/2014/main" id="{00000000-0008-0000-0400-000014140000}"/>
            </a:ext>
          </a:extLst>
        </xdr:cNvPr>
        <xdr:cNvSpPr>
          <a:spLocks noChangeArrowheads="1"/>
        </xdr:cNvSpPr>
      </xdr:nvSpPr>
      <xdr:spPr bwMode="auto">
        <a:xfrm>
          <a:off x="6362700" y="304800"/>
          <a:ext cx="200025" cy="190500"/>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14</xdr:col>
      <xdr:colOff>266700</xdr:colOff>
      <xdr:row>1</xdr:row>
      <xdr:rowOff>83821</xdr:rowOff>
    </xdr:from>
    <xdr:to>
      <xdr:col>18</xdr:col>
      <xdr:colOff>571500</xdr:colOff>
      <xdr:row>5</xdr:row>
      <xdr:rowOff>45721</xdr:rowOff>
    </xdr:to>
    <xdr:sp macro="" textlink="">
      <xdr:nvSpPr>
        <xdr:cNvPr id="3" name="四角形吹き出し 3">
          <a:extLst>
            <a:ext uri="{FF2B5EF4-FFF2-40B4-BE49-F238E27FC236}">
              <a16:creationId xmlns:a16="http://schemas.microsoft.com/office/drawing/2014/main" id="{5F57EC05-3EB1-45E4-B715-19B4B6E3849C}"/>
            </a:ext>
          </a:extLst>
        </xdr:cNvPr>
        <xdr:cNvSpPr/>
      </xdr:nvSpPr>
      <xdr:spPr>
        <a:xfrm>
          <a:off x="8450580" y="175261"/>
          <a:ext cx="3322320" cy="754380"/>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この「お試し無料版」では、行番号２</a:t>
          </a:r>
          <a:r>
            <a:rPr lang="ja-JP" altLang="en-US" sz="1100" b="1" kern="100">
              <a:solidFill>
                <a:srgbClr val="FF0000"/>
              </a:solidFill>
              <a:effectLst/>
              <a:latin typeface="Calibri" panose="020F0502020204030204" pitchFamily="34" charset="0"/>
              <a:ea typeface="ＭＳ 明朝" panose="02020609040205080304" pitchFamily="17" charset="-128"/>
              <a:cs typeface="+mn-cs"/>
            </a:rPr>
            <a:t>０</a:t>
          </a:r>
          <a:r>
            <a:rPr lang="ja-JP" sz="1100" b="1" kern="100">
              <a:solidFill>
                <a:srgbClr val="FF0000"/>
              </a:solidFill>
              <a:effectLst/>
              <a:latin typeface="Calibri" panose="020F0502020204030204" pitchFamily="34" charset="0"/>
              <a:ea typeface="ＭＳ 明朝" panose="02020609040205080304" pitchFamily="17" charset="-128"/>
              <a:cs typeface="+mn-cs"/>
            </a:rPr>
            <a:t>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xdr:colOff>
      <xdr:row>3</xdr:row>
      <xdr:rowOff>28575</xdr:rowOff>
    </xdr:from>
    <xdr:to>
      <xdr:col>3</xdr:col>
      <xdr:colOff>285750</xdr:colOff>
      <xdr:row>3</xdr:row>
      <xdr:rowOff>133350</xdr:rowOff>
    </xdr:to>
    <xdr:sp macro="" textlink="">
      <xdr:nvSpPr>
        <xdr:cNvPr id="6166" name="AutoShape 6">
          <a:extLst>
            <a:ext uri="{FF2B5EF4-FFF2-40B4-BE49-F238E27FC236}">
              <a16:creationId xmlns:a16="http://schemas.microsoft.com/office/drawing/2014/main" id="{00000000-0008-0000-0700-000016180000}"/>
            </a:ext>
          </a:extLst>
        </xdr:cNvPr>
        <xdr:cNvSpPr>
          <a:spLocks noChangeArrowheads="1"/>
        </xdr:cNvSpPr>
      </xdr:nvSpPr>
      <xdr:spPr bwMode="auto">
        <a:xfrm>
          <a:off x="1085850" y="704850"/>
          <a:ext cx="266700" cy="104775"/>
        </a:xfrm>
        <a:prstGeom prst="downArrow">
          <a:avLst>
            <a:gd name="adj1" fmla="val 50000"/>
            <a:gd name="adj2" fmla="val 25000"/>
          </a:avLst>
        </a:prstGeom>
        <a:solidFill>
          <a:srgbClr val="FF0000"/>
        </a:solidFill>
        <a:ln w="9525">
          <a:solidFill>
            <a:srgbClr val="000000"/>
          </a:solidFill>
          <a:miter lim="800000"/>
          <a:headEnd/>
          <a:tailEnd/>
        </a:ln>
      </xdr:spPr>
    </xdr:sp>
    <xdr:clientData/>
  </xdr:twoCellAnchor>
  <xdr:twoCellAnchor>
    <xdr:from>
      <xdr:col>9</xdr:col>
      <xdr:colOff>200025</xdr:colOff>
      <xdr:row>0</xdr:row>
      <xdr:rowOff>114300</xdr:rowOff>
    </xdr:from>
    <xdr:to>
      <xdr:col>9</xdr:col>
      <xdr:colOff>438150</xdr:colOff>
      <xdr:row>0</xdr:row>
      <xdr:rowOff>257175</xdr:rowOff>
    </xdr:to>
    <xdr:sp macro="" textlink="">
      <xdr:nvSpPr>
        <xdr:cNvPr id="6167" name="AutoShape 7">
          <a:extLst>
            <a:ext uri="{FF2B5EF4-FFF2-40B4-BE49-F238E27FC236}">
              <a16:creationId xmlns:a16="http://schemas.microsoft.com/office/drawing/2014/main" id="{00000000-0008-0000-0700-000017180000}"/>
            </a:ext>
          </a:extLst>
        </xdr:cNvPr>
        <xdr:cNvSpPr>
          <a:spLocks noChangeArrowheads="1"/>
        </xdr:cNvSpPr>
      </xdr:nvSpPr>
      <xdr:spPr bwMode="auto">
        <a:xfrm>
          <a:off x="5686425" y="114300"/>
          <a:ext cx="238125" cy="1428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6</xdr:col>
      <xdr:colOff>438150</xdr:colOff>
      <xdr:row>2</xdr:row>
      <xdr:rowOff>28575</xdr:rowOff>
    </xdr:from>
    <xdr:to>
      <xdr:col>6</xdr:col>
      <xdr:colOff>762000</xdr:colOff>
      <xdr:row>2</xdr:row>
      <xdr:rowOff>180975</xdr:rowOff>
    </xdr:to>
    <xdr:sp macro="" textlink="">
      <xdr:nvSpPr>
        <xdr:cNvPr id="6168" name="AutoShape 8">
          <a:extLst>
            <a:ext uri="{FF2B5EF4-FFF2-40B4-BE49-F238E27FC236}">
              <a16:creationId xmlns:a16="http://schemas.microsoft.com/office/drawing/2014/main" id="{00000000-0008-0000-0700-000018180000}"/>
            </a:ext>
          </a:extLst>
        </xdr:cNvPr>
        <xdr:cNvSpPr>
          <a:spLocks noChangeArrowheads="1"/>
        </xdr:cNvSpPr>
      </xdr:nvSpPr>
      <xdr:spPr bwMode="auto">
        <a:xfrm>
          <a:off x="3714750" y="504825"/>
          <a:ext cx="323850" cy="152400"/>
        </a:xfrm>
        <a:prstGeom prst="downArrow">
          <a:avLst>
            <a:gd name="adj1" fmla="val 50000"/>
            <a:gd name="adj2" fmla="val 25000"/>
          </a:avLst>
        </a:prstGeom>
        <a:solidFill>
          <a:srgbClr val="339966"/>
        </a:solidFill>
        <a:ln w="9525">
          <a:solidFill>
            <a:srgbClr val="000000"/>
          </a:solidFill>
          <a:miter lim="800000"/>
          <a:headEnd/>
          <a:tailEnd/>
        </a:ln>
      </xdr:spPr>
    </xdr:sp>
    <xdr:clientData/>
  </xdr:twoCellAnchor>
  <xdr:twoCellAnchor>
    <xdr:from>
      <xdr:col>9</xdr:col>
      <xdr:colOff>66675</xdr:colOff>
      <xdr:row>3</xdr:row>
      <xdr:rowOff>47625</xdr:rowOff>
    </xdr:from>
    <xdr:to>
      <xdr:col>9</xdr:col>
      <xdr:colOff>257175</xdr:colOff>
      <xdr:row>3</xdr:row>
      <xdr:rowOff>152400</xdr:rowOff>
    </xdr:to>
    <xdr:sp macro="" textlink="">
      <xdr:nvSpPr>
        <xdr:cNvPr id="6169" name="AutoShape 9">
          <a:extLst>
            <a:ext uri="{FF2B5EF4-FFF2-40B4-BE49-F238E27FC236}">
              <a16:creationId xmlns:a16="http://schemas.microsoft.com/office/drawing/2014/main" id="{00000000-0008-0000-0700-000019180000}"/>
            </a:ext>
          </a:extLst>
        </xdr:cNvPr>
        <xdr:cNvSpPr>
          <a:spLocks noChangeArrowheads="1"/>
        </xdr:cNvSpPr>
      </xdr:nvSpPr>
      <xdr:spPr bwMode="auto">
        <a:xfrm>
          <a:off x="5553075" y="723900"/>
          <a:ext cx="190500" cy="1047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autoPageBreaks="0"/>
  </sheetPr>
  <dimension ref="B1:K53"/>
  <sheetViews>
    <sheetView showGridLines="0" tabSelected="1" zoomScaleNormal="100" workbookViewId="0">
      <selection activeCell="O18" sqref="O18"/>
    </sheetView>
  </sheetViews>
  <sheetFormatPr defaultRowHeight="12" x14ac:dyDescent="0.15"/>
  <cols>
    <col min="1" max="1" width="4.5546875" customWidth="1"/>
    <col min="2" max="2" width="2.6640625" customWidth="1"/>
    <col min="3" max="3" width="4.44140625" customWidth="1"/>
    <col min="11" max="11" width="34.44140625" customWidth="1"/>
    <col min="12" max="12" width="8.44140625" customWidth="1"/>
  </cols>
  <sheetData>
    <row r="1" spans="2:11" ht="12.6" thickBot="1" x14ac:dyDescent="0.2"/>
    <row r="2" spans="2:11" ht="17.25" customHeight="1" x14ac:dyDescent="0.15">
      <c r="B2" s="132"/>
      <c r="C2" s="133"/>
      <c r="D2" s="133"/>
      <c r="E2" s="133"/>
      <c r="F2" s="133"/>
      <c r="G2" s="133"/>
      <c r="H2" s="133"/>
      <c r="I2" s="133"/>
      <c r="J2" s="133"/>
      <c r="K2" s="134"/>
    </row>
    <row r="3" spans="2:11" ht="17.25" customHeight="1" x14ac:dyDescent="0.2">
      <c r="B3" s="135"/>
      <c r="C3" s="136" t="s">
        <v>196</v>
      </c>
      <c r="D3" s="137"/>
      <c r="E3" s="137"/>
      <c r="F3" s="137"/>
      <c r="G3" s="137"/>
      <c r="H3" s="137"/>
      <c r="I3" s="137"/>
      <c r="J3" s="137"/>
      <c r="K3" s="138"/>
    </row>
    <row r="4" spans="2:11" ht="8.25" customHeight="1" x14ac:dyDescent="0.2">
      <c r="B4" s="135"/>
      <c r="C4" s="136"/>
      <c r="D4" s="137"/>
      <c r="E4" s="137"/>
      <c r="F4" s="137"/>
      <c r="G4" s="137"/>
      <c r="H4" s="137"/>
      <c r="I4" s="137"/>
      <c r="J4" s="137"/>
      <c r="K4" s="138"/>
    </row>
    <row r="5" spans="2:11" ht="14.4" x14ac:dyDescent="0.2">
      <c r="B5" s="135"/>
      <c r="C5" s="136"/>
      <c r="D5" s="139" t="s">
        <v>192</v>
      </c>
      <c r="E5" s="137"/>
      <c r="F5" s="137"/>
      <c r="G5" s="137"/>
      <c r="H5" s="137"/>
      <c r="I5" s="137"/>
      <c r="J5" s="137"/>
      <c r="K5" s="138"/>
    </row>
    <row r="6" spans="2:11" ht="8.25" customHeight="1" x14ac:dyDescent="0.2">
      <c r="B6" s="135"/>
      <c r="C6" s="136"/>
      <c r="D6" s="137"/>
      <c r="E6" s="137"/>
      <c r="F6" s="137"/>
      <c r="G6" s="137"/>
      <c r="H6" s="137"/>
      <c r="I6" s="137"/>
      <c r="J6" s="137"/>
      <c r="K6" s="138"/>
    </row>
    <row r="7" spans="2:11" ht="14.4" x14ac:dyDescent="0.2">
      <c r="B7" s="135"/>
      <c r="C7" s="136"/>
      <c r="D7" s="140" t="s">
        <v>214</v>
      </c>
      <c r="E7" s="137"/>
      <c r="F7" s="137"/>
      <c r="G7" s="137"/>
      <c r="H7" s="137"/>
      <c r="I7" s="137"/>
      <c r="J7" s="137"/>
      <c r="K7" s="138"/>
    </row>
    <row r="8" spans="2:11" ht="13.2" x14ac:dyDescent="0.2">
      <c r="B8" s="135"/>
      <c r="C8" s="137"/>
      <c r="D8" s="140" t="s">
        <v>213</v>
      </c>
      <c r="E8" s="137"/>
      <c r="F8" s="137"/>
      <c r="G8" s="137"/>
      <c r="H8" s="137"/>
      <c r="I8" s="137"/>
      <c r="J8" s="137"/>
      <c r="K8" s="138"/>
    </row>
    <row r="9" spans="2:11" ht="13.2" x14ac:dyDescent="0.2">
      <c r="B9" s="135"/>
      <c r="C9" s="137"/>
      <c r="D9" s="140" t="s">
        <v>178</v>
      </c>
      <c r="E9" s="137"/>
      <c r="F9" s="137"/>
      <c r="G9" s="137"/>
      <c r="H9" s="137"/>
      <c r="I9" s="137"/>
      <c r="J9" s="137"/>
      <c r="K9" s="138"/>
    </row>
    <row r="10" spans="2:11" s="1" customFormat="1" ht="13.2" x14ac:dyDescent="0.2">
      <c r="B10" s="141"/>
      <c r="C10" s="142"/>
      <c r="D10" s="142"/>
      <c r="E10" s="142"/>
      <c r="F10" s="142"/>
      <c r="G10" s="142"/>
      <c r="H10" s="142"/>
      <c r="I10" s="143"/>
      <c r="J10" s="142"/>
      <c r="K10" s="144"/>
    </row>
    <row r="11" spans="2:11" s="1" customFormat="1" ht="13.2" x14ac:dyDescent="0.2">
      <c r="B11" s="141"/>
      <c r="C11" s="145" t="s">
        <v>143</v>
      </c>
      <c r="D11" s="142"/>
      <c r="E11" s="142"/>
      <c r="F11" s="142"/>
      <c r="G11" s="142"/>
      <c r="H11" s="142"/>
      <c r="I11" s="143"/>
      <c r="J11" s="142"/>
      <c r="K11" s="144"/>
    </row>
    <row r="12" spans="2:11" s="1" customFormat="1" ht="13.2" x14ac:dyDescent="0.2">
      <c r="B12" s="141"/>
      <c r="C12" s="142"/>
      <c r="D12" s="142" t="s">
        <v>151</v>
      </c>
      <c r="E12" s="142"/>
      <c r="F12" s="142"/>
      <c r="G12" s="142"/>
      <c r="H12" s="142"/>
      <c r="I12" s="143"/>
      <c r="J12" s="142"/>
      <c r="K12" s="144"/>
    </row>
    <row r="13" spans="2:11" s="1" customFormat="1" ht="13.2" x14ac:dyDescent="0.2">
      <c r="B13" s="141"/>
      <c r="C13" s="142"/>
      <c r="D13" s="142"/>
      <c r="E13" s="142"/>
      <c r="F13" s="142"/>
      <c r="G13" s="142"/>
      <c r="H13" s="142"/>
      <c r="I13" s="143"/>
      <c r="J13" s="142"/>
      <c r="K13" s="144"/>
    </row>
    <row r="14" spans="2:11" s="1" customFormat="1" ht="13.2" x14ac:dyDescent="0.2">
      <c r="B14" s="141"/>
      <c r="C14" s="145" t="s">
        <v>144</v>
      </c>
      <c r="D14" s="142"/>
      <c r="E14" s="142"/>
      <c r="F14" s="142"/>
      <c r="G14" s="142"/>
      <c r="H14" s="142"/>
      <c r="I14" s="143"/>
      <c r="J14" s="142"/>
      <c r="K14" s="144"/>
    </row>
    <row r="15" spans="2:11" s="1" customFormat="1" ht="13.2" x14ac:dyDescent="0.2">
      <c r="B15" s="141"/>
      <c r="C15" s="142"/>
      <c r="D15" s="142" t="s">
        <v>145</v>
      </c>
      <c r="E15" s="142"/>
      <c r="F15" s="142"/>
      <c r="G15" s="142"/>
      <c r="H15" s="142"/>
      <c r="I15" s="143"/>
      <c r="J15" s="142"/>
      <c r="K15" s="144"/>
    </row>
    <row r="16" spans="2:11" s="1" customFormat="1" ht="13.2" x14ac:dyDescent="0.2">
      <c r="B16" s="141"/>
      <c r="C16" s="142"/>
      <c r="D16" s="142" t="s">
        <v>180</v>
      </c>
      <c r="E16" s="142"/>
      <c r="F16" s="142"/>
      <c r="G16" s="142"/>
      <c r="H16" s="142"/>
      <c r="I16" s="143"/>
      <c r="J16" s="142"/>
      <c r="K16" s="144"/>
    </row>
    <row r="17" spans="2:11" s="1" customFormat="1" ht="13.2" x14ac:dyDescent="0.2">
      <c r="B17" s="141"/>
      <c r="C17" s="142"/>
      <c r="D17" s="142"/>
      <c r="E17" s="142"/>
      <c r="F17" s="142"/>
      <c r="G17" s="142"/>
      <c r="H17" s="142"/>
      <c r="I17" s="143"/>
      <c r="J17" s="142"/>
      <c r="K17" s="144"/>
    </row>
    <row r="18" spans="2:11" s="1" customFormat="1" ht="13.2" x14ac:dyDescent="0.2">
      <c r="B18" s="141"/>
      <c r="C18" s="145" t="s">
        <v>152</v>
      </c>
      <c r="D18" s="142"/>
      <c r="E18" s="142"/>
      <c r="F18" s="142"/>
      <c r="G18" s="142"/>
      <c r="H18" s="142"/>
      <c r="I18" s="142"/>
      <c r="J18" s="142"/>
      <c r="K18" s="144"/>
    </row>
    <row r="19" spans="2:11" s="1" customFormat="1" ht="13.2" x14ac:dyDescent="0.2">
      <c r="B19" s="141"/>
      <c r="C19" s="142"/>
      <c r="D19" s="142" t="s">
        <v>181</v>
      </c>
      <c r="E19" s="142"/>
      <c r="F19" s="142"/>
      <c r="G19" s="142"/>
      <c r="H19" s="142"/>
      <c r="I19" s="142"/>
      <c r="J19" s="142"/>
      <c r="K19" s="144"/>
    </row>
    <row r="20" spans="2:11" s="1" customFormat="1" ht="13.2" x14ac:dyDescent="0.2">
      <c r="B20" s="141"/>
      <c r="C20" s="142"/>
      <c r="D20" s="142" t="s">
        <v>182</v>
      </c>
      <c r="E20" s="142"/>
      <c r="F20" s="142"/>
      <c r="G20" s="142"/>
      <c r="H20" s="142"/>
      <c r="I20" s="142"/>
      <c r="J20" s="142"/>
      <c r="K20" s="144"/>
    </row>
    <row r="21" spans="2:11" s="1" customFormat="1" ht="13.2" x14ac:dyDescent="0.2">
      <c r="B21" s="141"/>
      <c r="C21" s="142"/>
      <c r="D21" s="142"/>
      <c r="E21" s="142"/>
      <c r="F21" s="142"/>
      <c r="G21" s="142"/>
      <c r="H21" s="142"/>
      <c r="I21" s="142"/>
      <c r="J21" s="142"/>
      <c r="K21" s="144"/>
    </row>
    <row r="22" spans="2:11" s="1" customFormat="1" ht="13.2" x14ac:dyDescent="0.2">
      <c r="B22" s="141"/>
      <c r="C22" s="146" t="s">
        <v>154</v>
      </c>
      <c r="D22" s="142"/>
      <c r="E22" s="142"/>
      <c r="F22" s="142"/>
      <c r="G22" s="142"/>
      <c r="H22" s="142"/>
      <c r="I22" s="142"/>
      <c r="J22" s="142"/>
      <c r="K22" s="144"/>
    </row>
    <row r="23" spans="2:11" s="1" customFormat="1" ht="13.2" x14ac:dyDescent="0.2">
      <c r="B23" s="141"/>
      <c r="C23" s="142"/>
      <c r="D23" s="142" t="s">
        <v>155</v>
      </c>
      <c r="E23" s="142"/>
      <c r="F23" s="142"/>
      <c r="G23" s="142"/>
      <c r="H23" s="142"/>
      <c r="I23" s="142"/>
      <c r="J23" s="142"/>
      <c r="K23" s="144"/>
    </row>
    <row r="24" spans="2:11" s="1" customFormat="1" ht="13.2" x14ac:dyDescent="0.2">
      <c r="B24" s="141"/>
      <c r="C24" s="142"/>
      <c r="D24" s="142" t="s">
        <v>156</v>
      </c>
      <c r="E24" s="142"/>
      <c r="F24" s="142"/>
      <c r="G24" s="142"/>
      <c r="H24" s="142"/>
      <c r="I24" s="142"/>
      <c r="J24" s="142"/>
      <c r="K24" s="144"/>
    </row>
    <row r="25" spans="2:11" s="1" customFormat="1" ht="13.2" x14ac:dyDescent="0.2">
      <c r="B25" s="141"/>
      <c r="C25" s="142"/>
      <c r="D25" s="142"/>
      <c r="E25" s="142"/>
      <c r="F25" s="142"/>
      <c r="G25" s="142"/>
      <c r="H25" s="142"/>
      <c r="I25" s="142"/>
      <c r="J25" s="142"/>
      <c r="K25" s="144"/>
    </row>
    <row r="26" spans="2:11" s="1" customFormat="1" ht="13.2" x14ac:dyDescent="0.2">
      <c r="B26" s="141"/>
      <c r="C26" s="146" t="s">
        <v>179</v>
      </c>
      <c r="D26" s="142"/>
      <c r="E26" s="142"/>
      <c r="F26" s="142"/>
      <c r="G26" s="142"/>
      <c r="H26" s="142"/>
      <c r="I26" s="142"/>
      <c r="J26" s="142"/>
      <c r="K26" s="144"/>
    </row>
    <row r="27" spans="2:11" s="1" customFormat="1" ht="13.2" x14ac:dyDescent="0.2">
      <c r="B27" s="141"/>
      <c r="C27" s="142"/>
      <c r="D27" s="142" t="s">
        <v>215</v>
      </c>
      <c r="E27" s="142"/>
      <c r="F27" s="142"/>
      <c r="G27" s="142"/>
      <c r="H27" s="142"/>
      <c r="I27" s="142"/>
      <c r="J27" s="142"/>
      <c r="K27" s="144"/>
    </row>
    <row r="28" spans="2:11" s="1" customFormat="1" ht="13.2" x14ac:dyDescent="0.2">
      <c r="B28" s="141"/>
      <c r="C28" s="142"/>
      <c r="D28" s="142" t="s">
        <v>221</v>
      </c>
      <c r="E28" s="142"/>
      <c r="F28" s="142"/>
      <c r="G28" s="142"/>
      <c r="H28" s="142"/>
      <c r="I28" s="142"/>
      <c r="J28" s="142"/>
      <c r="K28" s="144"/>
    </row>
    <row r="29" spans="2:11" s="1" customFormat="1" ht="13.2" x14ac:dyDescent="0.2">
      <c r="B29" s="141"/>
      <c r="C29" s="142"/>
      <c r="D29" s="142" t="s">
        <v>216</v>
      </c>
      <c r="E29" s="142"/>
      <c r="F29" s="142"/>
      <c r="G29" s="142"/>
      <c r="H29" s="142"/>
      <c r="I29" s="142"/>
      <c r="J29" s="142"/>
      <c r="K29" s="144"/>
    </row>
    <row r="30" spans="2:11" s="1" customFormat="1" ht="13.2" x14ac:dyDescent="0.2">
      <c r="B30" s="141"/>
      <c r="C30" s="142"/>
      <c r="D30" s="142" t="s">
        <v>228</v>
      </c>
      <c r="E30" s="142"/>
      <c r="F30" s="142"/>
      <c r="G30" s="142"/>
      <c r="H30" s="142"/>
      <c r="I30" s="142"/>
      <c r="J30" s="142"/>
      <c r="K30" s="144"/>
    </row>
    <row r="31" spans="2:11" s="1" customFormat="1" ht="13.2" x14ac:dyDescent="0.2">
      <c r="B31" s="141"/>
      <c r="C31" s="142"/>
      <c r="D31" s="142" t="s">
        <v>217</v>
      </c>
      <c r="E31" s="142"/>
      <c r="F31" s="142"/>
      <c r="G31" s="142"/>
      <c r="H31" s="142"/>
      <c r="I31" s="142"/>
      <c r="J31" s="142"/>
      <c r="K31" s="144"/>
    </row>
    <row r="32" spans="2:11" s="1" customFormat="1" ht="13.2" x14ac:dyDescent="0.2">
      <c r="B32" s="141"/>
      <c r="C32" s="142"/>
      <c r="D32" s="142" t="s">
        <v>222</v>
      </c>
      <c r="E32" s="142"/>
      <c r="F32" s="142"/>
      <c r="G32" s="142"/>
      <c r="H32" s="142"/>
      <c r="I32" s="142"/>
      <c r="J32" s="142"/>
      <c r="K32" s="144"/>
    </row>
    <row r="33" spans="2:11" s="1" customFormat="1" ht="13.2" x14ac:dyDescent="0.2">
      <c r="B33" s="141"/>
      <c r="C33" s="142"/>
      <c r="D33" s="142" t="s">
        <v>218</v>
      </c>
      <c r="E33" s="142"/>
      <c r="F33" s="142"/>
      <c r="G33" s="142"/>
      <c r="H33" s="142"/>
      <c r="I33" s="142"/>
      <c r="J33" s="142"/>
      <c r="K33" s="144"/>
    </row>
    <row r="34" spans="2:11" s="1" customFormat="1" ht="13.2" x14ac:dyDescent="0.2">
      <c r="B34" s="141"/>
      <c r="C34" s="142"/>
      <c r="D34" s="142" t="s">
        <v>223</v>
      </c>
      <c r="E34" s="142"/>
      <c r="F34" s="142"/>
      <c r="G34" s="142"/>
      <c r="H34" s="142"/>
      <c r="I34" s="142"/>
      <c r="J34" s="142"/>
      <c r="K34" s="144"/>
    </row>
    <row r="35" spans="2:11" s="1" customFormat="1" ht="13.2" x14ac:dyDescent="0.2">
      <c r="B35" s="141"/>
      <c r="C35" s="142"/>
      <c r="D35" s="142" t="s">
        <v>219</v>
      </c>
      <c r="E35" s="142"/>
      <c r="F35" s="142"/>
      <c r="G35" s="142"/>
      <c r="H35" s="142"/>
      <c r="I35" s="142"/>
      <c r="J35" s="142"/>
      <c r="K35" s="144"/>
    </row>
    <row r="36" spans="2:11" s="1" customFormat="1" ht="13.2" x14ac:dyDescent="0.2">
      <c r="B36" s="141"/>
      <c r="C36" s="142"/>
      <c r="D36" s="142" t="s">
        <v>224</v>
      </c>
      <c r="E36" s="142"/>
      <c r="F36" s="142"/>
      <c r="G36" s="142"/>
      <c r="H36" s="142"/>
      <c r="I36" s="142"/>
      <c r="J36" s="142"/>
      <c r="K36" s="144"/>
    </row>
    <row r="37" spans="2:11" s="1" customFormat="1" ht="13.2" x14ac:dyDescent="0.2">
      <c r="B37" s="141"/>
      <c r="C37" s="142"/>
      <c r="D37" s="142" t="s">
        <v>225</v>
      </c>
      <c r="E37" s="142"/>
      <c r="F37" s="142"/>
      <c r="G37" s="142"/>
      <c r="H37" s="142"/>
      <c r="I37" s="142"/>
      <c r="J37" s="142"/>
      <c r="K37" s="144"/>
    </row>
    <row r="38" spans="2:11" s="1" customFormat="1" ht="4.5" customHeight="1" x14ac:dyDescent="0.2">
      <c r="B38" s="141"/>
      <c r="C38" s="142"/>
      <c r="D38" s="142"/>
      <c r="E38" s="142"/>
      <c r="F38" s="142"/>
      <c r="G38" s="142"/>
      <c r="H38" s="142"/>
      <c r="I38" s="142"/>
      <c r="J38" s="142"/>
      <c r="K38" s="144"/>
    </row>
    <row r="39" spans="2:11" s="1" customFormat="1" ht="13.2" x14ac:dyDescent="0.2">
      <c r="B39" s="141"/>
      <c r="C39" s="142"/>
      <c r="D39" s="142" t="s">
        <v>220</v>
      </c>
      <c r="E39" s="142"/>
      <c r="F39" s="142"/>
      <c r="G39" s="142"/>
      <c r="H39" s="142"/>
      <c r="I39" s="142"/>
      <c r="J39" s="142"/>
      <c r="K39" s="144"/>
    </row>
    <row r="40" spans="2:11" s="1" customFormat="1" ht="13.2" x14ac:dyDescent="0.2">
      <c r="B40" s="141"/>
      <c r="C40" s="142"/>
      <c r="D40" s="142"/>
      <c r="E40" s="142"/>
      <c r="F40" s="142"/>
      <c r="G40" s="142"/>
      <c r="H40" s="142"/>
      <c r="I40" s="142"/>
      <c r="J40" s="142"/>
      <c r="K40" s="144"/>
    </row>
    <row r="41" spans="2:11" s="1" customFormat="1" ht="13.2" x14ac:dyDescent="0.2">
      <c r="B41" s="141"/>
      <c r="C41" s="146" t="s">
        <v>187</v>
      </c>
      <c r="D41" s="142"/>
      <c r="E41" s="142"/>
      <c r="F41" s="142"/>
      <c r="G41" s="142"/>
      <c r="H41" s="142"/>
      <c r="I41" s="142"/>
      <c r="J41" s="142"/>
      <c r="K41" s="144"/>
    </row>
    <row r="42" spans="2:11" s="1" customFormat="1" ht="13.2" x14ac:dyDescent="0.2">
      <c r="B42" s="141"/>
      <c r="C42" s="142"/>
      <c r="D42" s="142" t="s">
        <v>226</v>
      </c>
      <c r="E42" s="142"/>
      <c r="F42" s="142"/>
      <c r="G42" s="142"/>
      <c r="H42" s="142"/>
      <c r="I42" s="142"/>
      <c r="J42" s="142"/>
      <c r="K42" s="144"/>
    </row>
    <row r="43" spans="2:11" s="1" customFormat="1" ht="13.2" x14ac:dyDescent="0.2">
      <c r="B43" s="141"/>
      <c r="C43" s="142"/>
      <c r="D43" s="142" t="s">
        <v>227</v>
      </c>
      <c r="E43" s="142"/>
      <c r="F43" s="142"/>
      <c r="G43" s="142"/>
      <c r="H43" s="142"/>
      <c r="I43" s="142"/>
      <c r="J43" s="142"/>
      <c r="K43" s="144"/>
    </row>
    <row r="44" spans="2:11" s="1" customFormat="1" ht="13.2" x14ac:dyDescent="0.2">
      <c r="B44" s="141"/>
      <c r="C44" s="142"/>
      <c r="D44" s="142" t="s">
        <v>188</v>
      </c>
      <c r="E44" s="142"/>
      <c r="F44" s="142"/>
      <c r="G44" s="142"/>
      <c r="H44" s="142"/>
      <c r="I44" s="142"/>
      <c r="J44" s="142"/>
      <c r="K44" s="144"/>
    </row>
    <row r="45" spans="2:11" s="1" customFormat="1" ht="13.2" x14ac:dyDescent="0.2">
      <c r="B45" s="141"/>
      <c r="C45" s="142"/>
      <c r="D45" s="142"/>
      <c r="E45" s="142"/>
      <c r="F45" s="142"/>
      <c r="G45" s="142"/>
      <c r="H45" s="142"/>
      <c r="I45" s="142"/>
      <c r="J45" s="142"/>
      <c r="K45" s="144"/>
    </row>
    <row r="46" spans="2:11" s="1" customFormat="1" ht="13.2" x14ac:dyDescent="0.2">
      <c r="B46" s="141"/>
      <c r="C46" s="145" t="s">
        <v>189</v>
      </c>
      <c r="D46" s="142"/>
      <c r="E46" s="142"/>
      <c r="F46" s="142"/>
      <c r="G46" s="142"/>
      <c r="H46" s="142"/>
      <c r="I46" s="142"/>
      <c r="J46" s="142"/>
      <c r="K46" s="144"/>
    </row>
    <row r="47" spans="2:11" s="1" customFormat="1" ht="13.2" x14ac:dyDescent="0.2">
      <c r="B47" s="141"/>
      <c r="C47" s="142" t="s">
        <v>158</v>
      </c>
      <c r="D47" s="142" t="s">
        <v>195</v>
      </c>
      <c r="E47" s="142"/>
      <c r="F47" s="142"/>
      <c r="G47" s="142"/>
      <c r="H47" s="142"/>
      <c r="I47" s="142"/>
      <c r="J47" s="142"/>
      <c r="K47" s="144"/>
    </row>
    <row r="48" spans="2:11" s="1" customFormat="1" ht="13.2" x14ac:dyDescent="0.2">
      <c r="B48" s="141"/>
      <c r="C48" s="142"/>
      <c r="D48" s="142" t="s">
        <v>190</v>
      </c>
      <c r="E48" s="142"/>
      <c r="F48" s="142"/>
      <c r="G48" s="142"/>
      <c r="H48" s="142"/>
      <c r="I48" s="142"/>
      <c r="J48" s="142"/>
      <c r="K48" s="144"/>
    </row>
    <row r="49" spans="2:11" s="1" customFormat="1" ht="13.2" x14ac:dyDescent="0.2">
      <c r="B49" s="141"/>
      <c r="C49" s="142"/>
      <c r="D49" s="142"/>
      <c r="E49" s="142"/>
      <c r="F49" s="142"/>
      <c r="G49" s="142"/>
      <c r="H49" s="142"/>
      <c r="I49" s="142"/>
      <c r="J49" s="142"/>
      <c r="K49" s="144"/>
    </row>
    <row r="50" spans="2:11" s="1" customFormat="1" ht="13.2" x14ac:dyDescent="0.2">
      <c r="B50" s="141"/>
      <c r="C50" s="145" t="s">
        <v>191</v>
      </c>
      <c r="D50" s="142"/>
      <c r="E50" s="142"/>
      <c r="F50" s="142"/>
      <c r="G50" s="142"/>
      <c r="H50" s="142"/>
      <c r="I50" s="142"/>
      <c r="J50" s="142"/>
      <c r="K50" s="144"/>
    </row>
    <row r="51" spans="2:11" s="1" customFormat="1" ht="13.2" x14ac:dyDescent="0.2">
      <c r="B51" s="141"/>
      <c r="C51" s="142" t="s">
        <v>158</v>
      </c>
      <c r="D51" s="142" t="s">
        <v>146</v>
      </c>
      <c r="E51" s="142"/>
      <c r="F51" s="142"/>
      <c r="G51" s="142"/>
      <c r="H51" s="142"/>
      <c r="I51" s="142"/>
      <c r="J51" s="142"/>
      <c r="K51" s="144"/>
    </row>
    <row r="52" spans="2:11" s="1" customFormat="1" ht="13.2" x14ac:dyDescent="0.2">
      <c r="B52" s="141"/>
      <c r="C52" s="142"/>
      <c r="D52" s="142"/>
      <c r="E52" s="142"/>
      <c r="F52" s="142"/>
      <c r="G52" s="142"/>
      <c r="H52" s="142"/>
      <c r="I52" s="142"/>
      <c r="J52" s="142"/>
      <c r="K52" s="144"/>
    </row>
    <row r="53" spans="2:11" ht="12.6" thickBot="1" x14ac:dyDescent="0.2">
      <c r="B53" s="147"/>
      <c r="C53" s="148"/>
      <c r="D53" s="148"/>
      <c r="E53" s="148"/>
      <c r="F53" s="148"/>
      <c r="G53" s="148"/>
      <c r="H53" s="148"/>
      <c r="I53" s="148"/>
      <c r="J53" s="148"/>
      <c r="K53" s="149"/>
    </row>
  </sheetData>
  <sheetProtection sheet="1" objects="1" scenarios="1"/>
  <phoneticPr fontId="2"/>
  <printOptions horizontalCentered="1"/>
  <pageMargins left="0.59055118110236227" right="0.59055118110236227" top="0.78740157480314965" bottom="0.59055118110236227" header="0.51181102362204722" footer="0.51181102362204722"/>
  <pageSetup paperSize="9" scale="95" orientation="portrait"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pageSetUpPr autoPageBreaks="0"/>
  </sheetPr>
  <dimension ref="B1:X75"/>
  <sheetViews>
    <sheetView showGridLines="0" zoomScaleNormal="100" workbookViewId="0">
      <selection activeCell="M13" sqref="M13"/>
    </sheetView>
  </sheetViews>
  <sheetFormatPr defaultColWidth="9.109375" defaultRowHeight="13.2" x14ac:dyDescent="0.2"/>
  <cols>
    <col min="1" max="1" width="2" style="3" customWidth="1"/>
    <col min="2" max="2" width="14.5546875" style="3" customWidth="1"/>
    <col min="3" max="3" width="10.109375" style="3" customWidth="1"/>
    <col min="4" max="4" width="20.44140625" style="3" customWidth="1"/>
    <col min="5" max="6" width="18.6640625" style="3" customWidth="1"/>
    <col min="7" max="7" width="5.44140625" style="3" customWidth="1"/>
    <col min="8" max="8" width="13.109375" style="3" customWidth="1"/>
    <col min="9" max="9" width="13.33203125" style="3" customWidth="1"/>
    <col min="10" max="10" width="16" style="37" customWidth="1"/>
    <col min="11" max="11" width="16" style="3" customWidth="1"/>
    <col min="12" max="12" width="17.88671875" style="3" customWidth="1"/>
    <col min="13" max="13" width="17.109375" style="3" customWidth="1"/>
    <col min="14" max="14" width="13" style="3" customWidth="1"/>
    <col min="15" max="15" width="2.44140625" style="3" customWidth="1"/>
    <col min="16" max="16" width="18" style="37" customWidth="1"/>
    <col min="17" max="17" width="15.33203125" style="3" customWidth="1"/>
    <col min="18" max="18" width="19.44140625" style="3" customWidth="1"/>
    <col min="19" max="19" width="17.44140625" style="3" customWidth="1"/>
    <col min="20" max="20" width="13.109375" style="3" customWidth="1"/>
    <col min="21" max="16384" width="9.109375" style="3"/>
  </cols>
  <sheetData>
    <row r="1" spans="2:22" ht="7.5" customHeight="1" x14ac:dyDescent="0.2">
      <c r="D1" s="36"/>
      <c r="J1" s="3"/>
      <c r="K1" s="37"/>
      <c r="P1" s="3"/>
      <c r="Q1" s="37"/>
    </row>
    <row r="2" spans="2:22" ht="18" customHeight="1" x14ac:dyDescent="0.2">
      <c r="B2" s="68" t="s">
        <v>177</v>
      </c>
      <c r="D2" s="36"/>
      <c r="E2" s="16" t="s">
        <v>10</v>
      </c>
      <c r="J2" s="3"/>
      <c r="M2" s="16" t="s">
        <v>10</v>
      </c>
      <c r="P2" s="3"/>
      <c r="Q2" s="37"/>
    </row>
    <row r="3" spans="2:22" ht="13.5" customHeight="1" x14ac:dyDescent="0.2">
      <c r="E3" s="18" t="s">
        <v>11</v>
      </c>
      <c r="F3" s="16"/>
      <c r="J3" s="3"/>
      <c r="L3" s="37"/>
      <c r="M3" s="18" t="s">
        <v>11</v>
      </c>
      <c r="P3" s="3"/>
      <c r="R3" s="37"/>
    </row>
    <row r="4" spans="2:22" ht="15.75" customHeight="1" x14ac:dyDescent="0.2">
      <c r="B4" s="71" t="s">
        <v>208</v>
      </c>
      <c r="F4" s="38"/>
      <c r="H4" s="71" t="s">
        <v>209</v>
      </c>
      <c r="J4" s="3"/>
      <c r="L4" s="37"/>
      <c r="N4" s="39"/>
      <c r="P4" s="72" t="s">
        <v>211</v>
      </c>
      <c r="R4" s="37"/>
    </row>
    <row r="5" spans="2:22" ht="16.5" customHeight="1" x14ac:dyDescent="0.2">
      <c r="C5" s="70" t="s">
        <v>201</v>
      </c>
      <c r="G5" s="41"/>
      <c r="J5" s="3"/>
      <c r="K5" s="40"/>
      <c r="L5" s="69" t="s">
        <v>163</v>
      </c>
      <c r="N5" s="39"/>
      <c r="O5" s="41"/>
      <c r="P5" s="3"/>
      <c r="Q5" s="70" t="s">
        <v>197</v>
      </c>
      <c r="R5" s="42"/>
      <c r="S5" s="38" t="s">
        <v>198</v>
      </c>
      <c r="T5" s="38"/>
      <c r="U5" s="41"/>
      <c r="V5" s="41"/>
    </row>
    <row r="6" spans="2:22" s="44" customFormat="1" ht="23.25" customHeight="1" x14ac:dyDescent="0.2">
      <c r="B6" s="233" t="s">
        <v>35</v>
      </c>
      <c r="C6" s="234"/>
      <c r="D6" s="161" t="s">
        <v>174</v>
      </c>
      <c r="E6" s="43" t="s">
        <v>160</v>
      </c>
      <c r="F6" s="162" t="s">
        <v>162</v>
      </c>
      <c r="H6" s="229" t="s">
        <v>36</v>
      </c>
      <c r="I6" s="230"/>
      <c r="J6" s="162" t="s">
        <v>37</v>
      </c>
      <c r="K6" s="162" t="s">
        <v>38</v>
      </c>
      <c r="L6" s="162" t="s">
        <v>42</v>
      </c>
      <c r="M6" s="43" t="s">
        <v>160</v>
      </c>
      <c r="N6" s="162" t="s">
        <v>162</v>
      </c>
      <c r="P6" s="162" t="s">
        <v>37</v>
      </c>
      <c r="Q6" s="92" t="s">
        <v>120</v>
      </c>
      <c r="R6" s="162" t="s">
        <v>42</v>
      </c>
      <c r="S6" s="43" t="s">
        <v>160</v>
      </c>
      <c r="T6" s="162" t="s">
        <v>162</v>
      </c>
    </row>
    <row r="7" spans="2:22" ht="18" customHeight="1" x14ac:dyDescent="0.2">
      <c r="B7" s="50">
        <v>5</v>
      </c>
      <c r="C7" s="223" t="s">
        <v>121</v>
      </c>
      <c r="D7" s="150">
        <f>IF(B7="","",B7)</f>
        <v>5</v>
      </c>
      <c r="E7" s="51">
        <v>10</v>
      </c>
      <c r="F7" s="152">
        <f>IF(B7="","",D7*E7)</f>
        <v>50</v>
      </c>
      <c r="H7" s="231" t="s">
        <v>39</v>
      </c>
      <c r="I7" s="232"/>
      <c r="J7" s="155">
        <f t="shared" ref="J7:L15" si="0">J21</f>
        <v>1</v>
      </c>
      <c r="K7" s="156">
        <f t="shared" si="0"/>
        <v>18</v>
      </c>
      <c r="L7" s="157">
        <f t="shared" si="0"/>
        <v>2</v>
      </c>
      <c r="M7" s="51">
        <v>12</v>
      </c>
      <c r="N7" s="159">
        <f>M7*L7</f>
        <v>24</v>
      </c>
      <c r="P7" s="160">
        <f t="shared" ref="P7:P15" si="1">J21</f>
        <v>1</v>
      </c>
      <c r="Q7" s="50" t="s">
        <v>124</v>
      </c>
      <c r="R7" s="157">
        <f t="shared" ref="R7:R15" si="2">L21</f>
        <v>2</v>
      </c>
      <c r="S7" s="51">
        <v>0</v>
      </c>
      <c r="T7" s="163">
        <f>S7*R7</f>
        <v>0</v>
      </c>
    </row>
    <row r="8" spans="2:22" ht="18" customHeight="1" x14ac:dyDescent="0.2">
      <c r="B8" s="50">
        <v>10</v>
      </c>
      <c r="C8" s="223" t="s">
        <v>121</v>
      </c>
      <c r="D8" s="150">
        <f>IF(B8="","",B8-SUM($D$7:D7))</f>
        <v>5</v>
      </c>
      <c r="E8" s="51">
        <v>11</v>
      </c>
      <c r="F8" s="152">
        <f t="shared" ref="F8:F13" si="3">IF(B8="","",D8*E8)</f>
        <v>55</v>
      </c>
      <c r="H8" s="231" t="s">
        <v>40</v>
      </c>
      <c r="I8" s="232"/>
      <c r="J8" s="155">
        <f t="shared" si="0"/>
        <v>2</v>
      </c>
      <c r="K8" s="156">
        <f t="shared" si="0"/>
        <v>20</v>
      </c>
      <c r="L8" s="157">
        <f t="shared" si="0"/>
        <v>2</v>
      </c>
      <c r="M8" s="51">
        <v>13</v>
      </c>
      <c r="N8" s="159">
        <f t="shared" ref="N8:N15" si="4">M8*L8</f>
        <v>26</v>
      </c>
      <c r="P8" s="160">
        <f t="shared" si="1"/>
        <v>2</v>
      </c>
      <c r="Q8" s="50" t="s">
        <v>125</v>
      </c>
      <c r="R8" s="157">
        <f t="shared" si="2"/>
        <v>2</v>
      </c>
      <c r="S8" s="51">
        <v>0</v>
      </c>
      <c r="T8" s="163">
        <f t="shared" ref="T8:T15" si="5">S8*R8</f>
        <v>0</v>
      </c>
    </row>
    <row r="9" spans="2:22" ht="18" customHeight="1" x14ac:dyDescent="0.2">
      <c r="B9" s="50">
        <v>15</v>
      </c>
      <c r="C9" s="223" t="s">
        <v>121</v>
      </c>
      <c r="D9" s="150">
        <f>IF(B9="","",B9-SUM($D$7:D8))</f>
        <v>5</v>
      </c>
      <c r="E9" s="51">
        <v>12</v>
      </c>
      <c r="F9" s="152">
        <f t="shared" si="3"/>
        <v>60</v>
      </c>
      <c r="H9" s="231" t="s">
        <v>41</v>
      </c>
      <c r="I9" s="232"/>
      <c r="J9" s="155">
        <f t="shared" si="0"/>
        <v>3</v>
      </c>
      <c r="K9" s="156">
        <f t="shared" si="0"/>
        <v>22</v>
      </c>
      <c r="L9" s="157">
        <f t="shared" si="0"/>
        <v>5</v>
      </c>
      <c r="M9" s="51">
        <v>14</v>
      </c>
      <c r="N9" s="159">
        <f t="shared" si="4"/>
        <v>70</v>
      </c>
      <c r="P9" s="160">
        <f t="shared" si="1"/>
        <v>3</v>
      </c>
      <c r="Q9" s="50" t="s">
        <v>126</v>
      </c>
      <c r="R9" s="157">
        <f t="shared" si="2"/>
        <v>5</v>
      </c>
      <c r="S9" s="51">
        <v>0</v>
      </c>
      <c r="T9" s="163">
        <f t="shared" si="5"/>
        <v>0</v>
      </c>
    </row>
    <row r="10" spans="2:22" ht="18" customHeight="1" x14ac:dyDescent="0.2">
      <c r="B10" s="50">
        <v>20</v>
      </c>
      <c r="C10" s="223" t="s">
        <v>121</v>
      </c>
      <c r="D10" s="150">
        <f>IF(B10="","",B10-SUM($D$7:D9))</f>
        <v>5</v>
      </c>
      <c r="E10" s="51">
        <v>13</v>
      </c>
      <c r="F10" s="152">
        <f t="shared" si="3"/>
        <v>65</v>
      </c>
      <c r="H10" s="231"/>
      <c r="I10" s="232"/>
      <c r="J10" s="155">
        <f t="shared" si="0"/>
        <v>4</v>
      </c>
      <c r="K10" s="156">
        <f t="shared" si="0"/>
        <v>27</v>
      </c>
      <c r="L10" s="157">
        <f t="shared" si="0"/>
        <v>5</v>
      </c>
      <c r="M10" s="51">
        <v>16</v>
      </c>
      <c r="N10" s="159">
        <f t="shared" si="4"/>
        <v>80</v>
      </c>
      <c r="P10" s="160">
        <f t="shared" si="1"/>
        <v>4</v>
      </c>
      <c r="Q10" s="50" t="s">
        <v>45</v>
      </c>
      <c r="R10" s="157">
        <f t="shared" si="2"/>
        <v>5</v>
      </c>
      <c r="S10" s="51">
        <v>5</v>
      </c>
      <c r="T10" s="163">
        <f t="shared" si="5"/>
        <v>25</v>
      </c>
    </row>
    <row r="11" spans="2:22" ht="18" customHeight="1" x14ac:dyDescent="0.2">
      <c r="B11" s="287">
        <v>30</v>
      </c>
      <c r="C11" s="223" t="s">
        <v>121</v>
      </c>
      <c r="D11" s="150">
        <f>IF(B11="","",B11-SUM($D$7:D10))</f>
        <v>10</v>
      </c>
      <c r="E11" s="288">
        <v>14</v>
      </c>
      <c r="F11" s="152">
        <f t="shared" si="3"/>
        <v>140</v>
      </c>
      <c r="H11" s="231"/>
      <c r="I11" s="232"/>
      <c r="J11" s="155">
        <f t="shared" si="0"/>
        <v>5</v>
      </c>
      <c r="K11" s="156">
        <f t="shared" si="0"/>
        <v>32</v>
      </c>
      <c r="L11" s="157">
        <f t="shared" si="0"/>
        <v>5</v>
      </c>
      <c r="M11" s="288">
        <v>18</v>
      </c>
      <c r="N11" s="159">
        <f t="shared" si="4"/>
        <v>90</v>
      </c>
      <c r="P11" s="160">
        <f t="shared" si="1"/>
        <v>5</v>
      </c>
      <c r="Q11" s="287" t="s">
        <v>8</v>
      </c>
      <c r="R11" s="157">
        <f t="shared" si="2"/>
        <v>5</v>
      </c>
      <c r="S11" s="288">
        <v>7</v>
      </c>
      <c r="T11" s="163">
        <f t="shared" si="5"/>
        <v>35</v>
      </c>
    </row>
    <row r="12" spans="2:22" ht="18" customHeight="1" thickBot="1" x14ac:dyDescent="0.25">
      <c r="B12" s="289"/>
      <c r="C12" s="223" t="s">
        <v>121</v>
      </c>
      <c r="D12" s="150" t="str">
        <f>IF(B12="","",B12-SUM($D$7:D11))</f>
        <v/>
      </c>
      <c r="E12" s="288"/>
      <c r="F12" s="152" t="str">
        <f t="shared" si="3"/>
        <v/>
      </c>
      <c r="H12" s="231"/>
      <c r="I12" s="232"/>
      <c r="J12" s="155">
        <f t="shared" si="0"/>
        <v>6</v>
      </c>
      <c r="K12" s="156">
        <f t="shared" si="0"/>
        <v>37</v>
      </c>
      <c r="L12" s="157">
        <f t="shared" si="0"/>
        <v>6</v>
      </c>
      <c r="M12" s="288">
        <v>20</v>
      </c>
      <c r="N12" s="159">
        <f t="shared" si="4"/>
        <v>120</v>
      </c>
      <c r="P12" s="160">
        <f t="shared" si="1"/>
        <v>6</v>
      </c>
      <c r="Q12" s="287" t="s">
        <v>7</v>
      </c>
      <c r="R12" s="157">
        <f t="shared" si="2"/>
        <v>6</v>
      </c>
      <c r="S12" s="288">
        <v>10</v>
      </c>
      <c r="T12" s="163">
        <f t="shared" si="5"/>
        <v>60</v>
      </c>
    </row>
    <row r="13" spans="2:22" ht="18" customHeight="1" thickBot="1" x14ac:dyDescent="0.25">
      <c r="B13" s="290">
        <v>30</v>
      </c>
      <c r="C13" s="224" t="s">
        <v>122</v>
      </c>
      <c r="D13" s="150">
        <f>IF(B13="","",$D$14-SUM($D$7:D12))</f>
        <v>12</v>
      </c>
      <c r="E13" s="288">
        <v>14</v>
      </c>
      <c r="F13" s="152">
        <f t="shared" si="3"/>
        <v>168</v>
      </c>
      <c r="H13" s="231"/>
      <c r="I13" s="232"/>
      <c r="J13" s="155">
        <f t="shared" si="0"/>
        <v>7</v>
      </c>
      <c r="K13" s="156">
        <f t="shared" si="0"/>
        <v>43</v>
      </c>
      <c r="L13" s="157">
        <f t="shared" si="0"/>
        <v>9</v>
      </c>
      <c r="M13" s="288">
        <v>22</v>
      </c>
      <c r="N13" s="159">
        <f t="shared" si="4"/>
        <v>198</v>
      </c>
      <c r="P13" s="160">
        <f t="shared" si="1"/>
        <v>7</v>
      </c>
      <c r="Q13" s="287" t="s">
        <v>119</v>
      </c>
      <c r="R13" s="157">
        <f t="shared" si="2"/>
        <v>9</v>
      </c>
      <c r="S13" s="288">
        <v>12</v>
      </c>
      <c r="T13" s="163">
        <f t="shared" si="5"/>
        <v>108</v>
      </c>
    </row>
    <row r="14" spans="2:22" ht="18" customHeight="1" x14ac:dyDescent="0.2">
      <c r="B14" s="235" t="s">
        <v>175</v>
      </c>
      <c r="C14" s="236"/>
      <c r="D14" s="151">
        <f>L30</f>
        <v>42</v>
      </c>
      <c r="E14" s="154" t="s">
        <v>161</v>
      </c>
      <c r="F14" s="153">
        <f>SUM(F7:F13)</f>
        <v>538</v>
      </c>
      <c r="H14" s="231"/>
      <c r="I14" s="232"/>
      <c r="J14" s="155">
        <f t="shared" si="0"/>
        <v>8</v>
      </c>
      <c r="K14" s="156">
        <f t="shared" si="0"/>
        <v>52</v>
      </c>
      <c r="L14" s="157">
        <f t="shared" si="0"/>
        <v>8</v>
      </c>
      <c r="M14" s="288">
        <v>22</v>
      </c>
      <c r="N14" s="159">
        <f t="shared" si="4"/>
        <v>176</v>
      </c>
      <c r="P14" s="160">
        <f t="shared" si="1"/>
        <v>8</v>
      </c>
      <c r="Q14" s="287" t="s">
        <v>44</v>
      </c>
      <c r="R14" s="157">
        <f t="shared" si="2"/>
        <v>8</v>
      </c>
      <c r="S14" s="288">
        <v>14</v>
      </c>
      <c r="T14" s="163">
        <f t="shared" si="5"/>
        <v>112</v>
      </c>
    </row>
    <row r="15" spans="2:22" ht="18" customHeight="1" x14ac:dyDescent="0.2">
      <c r="B15" s="77" t="s">
        <v>202</v>
      </c>
      <c r="C15" s="2"/>
      <c r="D15" s="2"/>
      <c r="E15" s="46"/>
      <c r="F15" s="46"/>
      <c r="H15" s="231"/>
      <c r="I15" s="232"/>
      <c r="J15" s="155">
        <f t="shared" si="0"/>
        <v>9</v>
      </c>
      <c r="K15" s="156" t="str">
        <f t="shared" si="0"/>
        <v>－</v>
      </c>
      <c r="L15" s="157">
        <f t="shared" si="0"/>
        <v>0</v>
      </c>
      <c r="M15" s="288">
        <v>22</v>
      </c>
      <c r="N15" s="159">
        <f t="shared" si="4"/>
        <v>0</v>
      </c>
      <c r="P15" s="160">
        <f t="shared" si="1"/>
        <v>9</v>
      </c>
      <c r="Q15" s="287" t="s">
        <v>127</v>
      </c>
      <c r="R15" s="157">
        <f t="shared" si="2"/>
        <v>0</v>
      </c>
      <c r="S15" s="288">
        <v>16</v>
      </c>
      <c r="T15" s="163">
        <f t="shared" si="5"/>
        <v>0</v>
      </c>
    </row>
    <row r="16" spans="2:22" ht="18" customHeight="1" x14ac:dyDescent="0.2">
      <c r="B16" s="45" t="s">
        <v>203</v>
      </c>
      <c r="C16" s="2"/>
      <c r="D16" s="2"/>
      <c r="E16" s="46"/>
      <c r="F16" s="46"/>
      <c r="G16" s="46"/>
      <c r="H16" s="237" t="s">
        <v>43</v>
      </c>
      <c r="I16" s="238"/>
      <c r="J16" s="238"/>
      <c r="K16" s="236"/>
      <c r="L16" s="157">
        <f>L30</f>
        <v>42</v>
      </c>
      <c r="M16" s="158" t="s">
        <v>161</v>
      </c>
      <c r="N16" s="159">
        <f>SUM(N7:N15)</f>
        <v>784</v>
      </c>
      <c r="P16" s="228" t="s">
        <v>43</v>
      </c>
      <c r="Q16" s="228"/>
      <c r="R16" s="154">
        <f>SUM(R7:R15)</f>
        <v>42</v>
      </c>
      <c r="S16" s="158" t="s">
        <v>161</v>
      </c>
      <c r="T16" s="159">
        <f>SUM(T7:T15)</f>
        <v>340</v>
      </c>
    </row>
    <row r="17" spans="2:24" ht="18" customHeight="1" x14ac:dyDescent="0.2">
      <c r="B17" s="47" t="s">
        <v>204</v>
      </c>
      <c r="J17" s="74" t="s">
        <v>200</v>
      </c>
      <c r="P17" s="2"/>
      <c r="S17" s="41"/>
      <c r="T17" s="48"/>
      <c r="V17" s="2"/>
      <c r="W17" s="2"/>
      <c r="X17" s="46"/>
    </row>
    <row r="18" spans="2:24" ht="12.75" customHeight="1" x14ac:dyDescent="0.2">
      <c r="H18" s="41"/>
      <c r="J18" s="3"/>
      <c r="P18" s="2"/>
      <c r="V18" s="2"/>
      <c r="W18" s="2"/>
      <c r="X18" s="46"/>
    </row>
    <row r="19" spans="2:24" ht="19.5" customHeight="1" thickBot="1" x14ac:dyDescent="0.25">
      <c r="B19" s="76" t="s">
        <v>212</v>
      </c>
      <c r="C19" s="41"/>
      <c r="D19" s="49"/>
      <c r="E19" s="2"/>
      <c r="H19" s="72" t="s">
        <v>210</v>
      </c>
      <c r="I19" s="73"/>
      <c r="J19" s="73"/>
      <c r="K19" s="38" t="s">
        <v>199</v>
      </c>
      <c r="P19" s="2"/>
      <c r="Q19" s="41"/>
      <c r="R19" s="41"/>
      <c r="S19" s="41"/>
      <c r="T19" s="48"/>
      <c r="V19" s="2"/>
      <c r="W19" s="2"/>
      <c r="X19" s="46"/>
    </row>
    <row r="20" spans="2:24" ht="18" customHeight="1" x14ac:dyDescent="0.2">
      <c r="B20" s="244" t="s">
        <v>168</v>
      </c>
      <c r="C20" s="245"/>
      <c r="D20" s="246"/>
      <c r="E20" s="2"/>
      <c r="H20" s="227" t="s">
        <v>36</v>
      </c>
      <c r="I20" s="226"/>
      <c r="J20" s="93" t="s">
        <v>37</v>
      </c>
      <c r="K20" s="162" t="s">
        <v>38</v>
      </c>
      <c r="L20" s="43" t="s">
        <v>42</v>
      </c>
      <c r="P20" s="2"/>
      <c r="Q20" s="41"/>
      <c r="R20" s="41"/>
      <c r="S20" s="41"/>
      <c r="T20" s="41"/>
    </row>
    <row r="21" spans="2:24" ht="18" customHeight="1" thickBot="1" x14ac:dyDescent="0.25">
      <c r="B21" s="291">
        <v>10000</v>
      </c>
      <c r="C21" s="292"/>
      <c r="D21" s="293"/>
      <c r="E21" s="2"/>
      <c r="H21" s="226" t="s">
        <v>39</v>
      </c>
      <c r="I21" s="226"/>
      <c r="J21" s="294">
        <v>1</v>
      </c>
      <c r="K21" s="295">
        <v>18</v>
      </c>
      <c r="L21" s="296">
        <v>2</v>
      </c>
      <c r="P21" s="2"/>
      <c r="Q21" s="41"/>
      <c r="R21" s="41"/>
      <c r="S21" s="41"/>
      <c r="T21" s="41"/>
    </row>
    <row r="22" spans="2:24" ht="18" customHeight="1" thickBot="1" x14ac:dyDescent="0.25">
      <c r="B22" s="3" t="s">
        <v>207</v>
      </c>
      <c r="D22" s="49"/>
      <c r="E22" s="2"/>
      <c r="H22" s="226" t="s">
        <v>40</v>
      </c>
      <c r="I22" s="226"/>
      <c r="J22" s="294">
        <v>2</v>
      </c>
      <c r="K22" s="158">
        <f t="shared" ref="K22:K28" si="6">K21+L21</f>
        <v>20</v>
      </c>
      <c r="L22" s="296">
        <v>2</v>
      </c>
      <c r="P22" s="2"/>
      <c r="Q22" s="41"/>
      <c r="R22" s="41"/>
      <c r="S22" s="41"/>
      <c r="T22" s="41"/>
    </row>
    <row r="23" spans="2:24" ht="18" customHeight="1" x14ac:dyDescent="0.2">
      <c r="B23" s="249" t="s">
        <v>205</v>
      </c>
      <c r="C23" s="250"/>
      <c r="D23" s="253" t="s">
        <v>206</v>
      </c>
      <c r="E23" s="240" t="s">
        <v>186</v>
      </c>
      <c r="H23" s="226" t="s">
        <v>41</v>
      </c>
      <c r="I23" s="226"/>
      <c r="J23" s="294">
        <v>3</v>
      </c>
      <c r="K23" s="158">
        <f t="shared" si="6"/>
        <v>22</v>
      </c>
      <c r="L23" s="296">
        <v>5</v>
      </c>
      <c r="P23" s="2"/>
      <c r="Q23" s="41"/>
      <c r="R23" s="41"/>
      <c r="S23" s="41"/>
      <c r="T23" s="41"/>
    </row>
    <row r="24" spans="2:24" ht="18" customHeight="1" x14ac:dyDescent="0.2">
      <c r="B24" s="251"/>
      <c r="C24" s="252"/>
      <c r="D24" s="252"/>
      <c r="E24" s="241"/>
      <c r="H24" s="226"/>
      <c r="I24" s="226"/>
      <c r="J24" s="294">
        <v>4</v>
      </c>
      <c r="K24" s="158">
        <f t="shared" si="6"/>
        <v>27</v>
      </c>
      <c r="L24" s="296">
        <v>5</v>
      </c>
      <c r="P24" s="2"/>
      <c r="Q24" s="41"/>
      <c r="R24" s="41"/>
      <c r="S24" s="41"/>
      <c r="T24" s="41"/>
    </row>
    <row r="25" spans="2:24" ht="18" customHeight="1" x14ac:dyDescent="0.2">
      <c r="B25" s="242" t="s">
        <v>183</v>
      </c>
      <c r="C25" s="243"/>
      <c r="D25" s="75">
        <f>F14</f>
        <v>538</v>
      </c>
      <c r="E25" s="78">
        <f>D25/$D$28</f>
        <v>0.32370637785800238</v>
      </c>
      <c r="H25" s="226"/>
      <c r="I25" s="226"/>
      <c r="J25" s="294">
        <v>5</v>
      </c>
      <c r="K25" s="158">
        <f t="shared" si="6"/>
        <v>32</v>
      </c>
      <c r="L25" s="296">
        <v>5</v>
      </c>
      <c r="P25" s="2"/>
      <c r="Q25" s="41"/>
      <c r="R25" s="41"/>
      <c r="S25" s="41"/>
      <c r="T25" s="41"/>
    </row>
    <row r="26" spans="2:24" ht="18" customHeight="1" x14ac:dyDescent="0.2">
      <c r="B26" s="242" t="s">
        <v>184</v>
      </c>
      <c r="C26" s="243"/>
      <c r="D26" s="75">
        <f>N16</f>
        <v>784</v>
      </c>
      <c r="E26" s="78">
        <f>D26/$D$28</f>
        <v>0.47172081829121543</v>
      </c>
      <c r="H26" s="226"/>
      <c r="I26" s="226"/>
      <c r="J26" s="294">
        <v>6</v>
      </c>
      <c r="K26" s="158">
        <f t="shared" si="6"/>
        <v>37</v>
      </c>
      <c r="L26" s="296">
        <v>6</v>
      </c>
      <c r="P26" s="2"/>
      <c r="Q26" s="41"/>
      <c r="R26" s="41"/>
      <c r="S26" s="41"/>
      <c r="T26" s="41"/>
    </row>
    <row r="27" spans="2:24" ht="18" customHeight="1" x14ac:dyDescent="0.2">
      <c r="B27" s="242" t="s">
        <v>185</v>
      </c>
      <c r="C27" s="243"/>
      <c r="D27" s="75">
        <f>T16</f>
        <v>340</v>
      </c>
      <c r="E27" s="78">
        <f>D27/$D$28</f>
        <v>0.20457280385078219</v>
      </c>
      <c r="H27" s="226"/>
      <c r="I27" s="226"/>
      <c r="J27" s="294">
        <v>7</v>
      </c>
      <c r="K27" s="158">
        <f t="shared" si="6"/>
        <v>43</v>
      </c>
      <c r="L27" s="296">
        <v>9</v>
      </c>
      <c r="P27" s="2"/>
    </row>
    <row r="28" spans="2:24" ht="18" customHeight="1" thickBot="1" x14ac:dyDescent="0.25">
      <c r="B28" s="247" t="s">
        <v>5</v>
      </c>
      <c r="C28" s="248"/>
      <c r="D28" s="79">
        <f>SUM(D25:D27)</f>
        <v>1662</v>
      </c>
      <c r="E28" s="80">
        <f>SUM(E25:E27)</f>
        <v>1</v>
      </c>
      <c r="H28" s="239"/>
      <c r="I28" s="239"/>
      <c r="J28" s="294">
        <v>8</v>
      </c>
      <c r="K28" s="158">
        <f t="shared" si="6"/>
        <v>52</v>
      </c>
      <c r="L28" s="296">
        <v>8</v>
      </c>
      <c r="P28" s="2"/>
    </row>
    <row r="29" spans="2:24" ht="18" customHeight="1" x14ac:dyDescent="0.2">
      <c r="H29" s="226"/>
      <c r="I29" s="226"/>
      <c r="J29" s="294">
        <v>9</v>
      </c>
      <c r="K29" s="158" t="s">
        <v>176</v>
      </c>
      <c r="L29" s="296"/>
      <c r="P29" s="2"/>
    </row>
    <row r="30" spans="2:24" ht="18" customHeight="1" x14ac:dyDescent="0.2">
      <c r="H30" s="226"/>
      <c r="I30" s="226"/>
      <c r="J30" s="231" t="s">
        <v>43</v>
      </c>
      <c r="K30" s="232"/>
      <c r="L30" s="158">
        <f>SUM(L21:L29)</f>
        <v>42</v>
      </c>
      <c r="P30" s="2"/>
    </row>
    <row r="31" spans="2:24" ht="16.5" customHeight="1" x14ac:dyDescent="0.2">
      <c r="I31" s="49"/>
      <c r="J31" s="2"/>
      <c r="K31" s="49"/>
      <c r="L31" s="49"/>
      <c r="P31" s="2"/>
    </row>
    <row r="32" spans="2:24" ht="16.5" customHeight="1" x14ac:dyDescent="0.2">
      <c r="I32" s="49"/>
      <c r="J32" s="2"/>
      <c r="K32" s="49"/>
      <c r="L32" s="49"/>
      <c r="P32" s="2"/>
    </row>
    <row r="33" spans="3:16" ht="16.5" customHeight="1" x14ac:dyDescent="0.2">
      <c r="E33" s="49"/>
      <c r="I33" s="49"/>
      <c r="J33" s="2"/>
      <c r="K33" s="49"/>
      <c r="L33" s="49"/>
      <c r="P33" s="2"/>
    </row>
    <row r="34" spans="3:16" ht="16.5" customHeight="1" x14ac:dyDescent="0.2">
      <c r="E34" s="49"/>
      <c r="I34" s="49"/>
      <c r="J34" s="2"/>
      <c r="K34" s="49"/>
      <c r="L34" s="49"/>
      <c r="P34" s="2"/>
    </row>
    <row r="35" spans="3:16" ht="16.5" customHeight="1" x14ac:dyDescent="0.2">
      <c r="E35" s="49"/>
      <c r="I35" s="49"/>
      <c r="J35" s="2"/>
      <c r="K35" s="49"/>
      <c r="L35" s="49"/>
      <c r="P35" s="2"/>
    </row>
    <row r="36" spans="3:16" ht="16.5" customHeight="1" x14ac:dyDescent="0.2">
      <c r="E36" s="49"/>
      <c r="I36" s="49"/>
      <c r="J36" s="2"/>
      <c r="K36" s="49"/>
      <c r="L36" s="49"/>
      <c r="P36" s="2"/>
    </row>
    <row r="37" spans="3:16" ht="16.5" customHeight="1" x14ac:dyDescent="0.2">
      <c r="E37" s="49"/>
      <c r="I37" s="49"/>
      <c r="J37" s="2"/>
      <c r="K37" s="49"/>
      <c r="L37" s="49"/>
      <c r="P37" s="2"/>
    </row>
    <row r="38" spans="3:16" ht="16.5" customHeight="1" x14ac:dyDescent="0.2">
      <c r="E38" s="49"/>
      <c r="I38" s="49"/>
      <c r="J38" s="2"/>
      <c r="K38" s="49"/>
      <c r="L38" s="49"/>
      <c r="P38" s="2"/>
    </row>
    <row r="39" spans="3:16" ht="16.5" customHeight="1" x14ac:dyDescent="0.2">
      <c r="E39" s="49"/>
      <c r="I39" s="49"/>
      <c r="J39" s="2"/>
      <c r="K39" s="49"/>
      <c r="L39" s="49"/>
      <c r="P39" s="2"/>
    </row>
    <row r="40" spans="3:16" ht="16.5" customHeight="1" x14ac:dyDescent="0.2">
      <c r="E40" s="49"/>
      <c r="I40" s="49"/>
      <c r="J40" s="2"/>
      <c r="K40" s="49"/>
      <c r="L40" s="49"/>
      <c r="P40" s="2"/>
    </row>
    <row r="41" spans="3:16" ht="16.5" customHeight="1" x14ac:dyDescent="0.2">
      <c r="E41" s="49"/>
      <c r="I41" s="49"/>
      <c r="J41" s="2"/>
      <c r="K41" s="49"/>
      <c r="L41" s="49"/>
      <c r="P41" s="2"/>
    </row>
    <row r="42" spans="3:16" ht="16.5" customHeight="1" x14ac:dyDescent="0.2">
      <c r="E42" s="49"/>
      <c r="I42" s="49"/>
      <c r="J42" s="2"/>
      <c r="K42" s="49"/>
      <c r="L42" s="49"/>
      <c r="P42" s="2"/>
    </row>
    <row r="43" spans="3:16" ht="16.5" customHeight="1" x14ac:dyDescent="0.2">
      <c r="C43" s="49"/>
      <c r="D43" s="2"/>
      <c r="E43" s="49"/>
      <c r="I43" s="49"/>
      <c r="J43" s="2"/>
      <c r="K43" s="49"/>
      <c r="L43" s="49"/>
      <c r="P43" s="2"/>
    </row>
    <row r="44" spans="3:16" ht="16.5" customHeight="1" x14ac:dyDescent="0.2">
      <c r="I44" s="49"/>
      <c r="J44" s="2"/>
      <c r="K44" s="49"/>
      <c r="L44" s="49"/>
      <c r="P44" s="2"/>
    </row>
    <row r="45" spans="3:16" ht="16.5" customHeight="1" x14ac:dyDescent="0.2">
      <c r="I45" s="49"/>
      <c r="J45" s="2"/>
      <c r="K45" s="49"/>
      <c r="L45" s="49"/>
      <c r="P45" s="2"/>
    </row>
    <row r="46" spans="3:16" ht="16.5" customHeight="1" x14ac:dyDescent="0.2">
      <c r="I46" s="49"/>
      <c r="J46" s="2"/>
      <c r="K46" s="49"/>
      <c r="L46" s="49"/>
      <c r="P46" s="2"/>
    </row>
    <row r="47" spans="3:16" ht="16.5" customHeight="1" x14ac:dyDescent="0.2">
      <c r="I47" s="49"/>
      <c r="J47" s="2"/>
      <c r="K47" s="49"/>
      <c r="L47" s="49"/>
      <c r="P47" s="2"/>
    </row>
    <row r="48" spans="3:16" ht="16.5" customHeight="1" x14ac:dyDescent="0.2">
      <c r="I48" s="49"/>
      <c r="J48" s="2"/>
      <c r="K48" s="49"/>
      <c r="L48" s="49"/>
      <c r="P48" s="2"/>
    </row>
    <row r="49" spans="9:16" ht="16.5" customHeight="1" x14ac:dyDescent="0.2">
      <c r="I49" s="49"/>
      <c r="J49" s="2"/>
      <c r="K49" s="49"/>
      <c r="L49" s="49"/>
      <c r="P49" s="2"/>
    </row>
    <row r="50" spans="9:16" ht="16.5" customHeight="1" x14ac:dyDescent="0.2">
      <c r="I50" s="49"/>
      <c r="J50" s="2"/>
      <c r="K50" s="49"/>
      <c r="L50" s="49"/>
      <c r="P50" s="2"/>
    </row>
    <row r="51" spans="9:16" ht="16.5" customHeight="1" x14ac:dyDescent="0.2">
      <c r="I51" s="49"/>
      <c r="J51" s="2"/>
      <c r="K51" s="49"/>
      <c r="L51" s="49"/>
      <c r="P51" s="2"/>
    </row>
    <row r="52" spans="9:16" ht="16.5" customHeight="1" x14ac:dyDescent="0.2">
      <c r="I52" s="49"/>
      <c r="J52" s="2"/>
      <c r="K52" s="49"/>
      <c r="L52" s="49"/>
      <c r="P52" s="2"/>
    </row>
    <row r="53" spans="9:16" ht="16.5" customHeight="1" x14ac:dyDescent="0.2">
      <c r="I53" s="49"/>
      <c r="J53" s="2"/>
      <c r="K53" s="49"/>
      <c r="L53" s="49"/>
      <c r="P53" s="2"/>
    </row>
    <row r="54" spans="9:16" ht="16.5" customHeight="1" x14ac:dyDescent="0.2">
      <c r="I54" s="49"/>
      <c r="J54" s="2"/>
      <c r="K54" s="49"/>
      <c r="L54" s="49"/>
      <c r="P54" s="2"/>
    </row>
    <row r="55" spans="9:16" ht="16.5" customHeight="1" x14ac:dyDescent="0.2">
      <c r="I55" s="49"/>
      <c r="J55" s="2"/>
      <c r="K55" s="49"/>
      <c r="L55" s="49"/>
      <c r="P55" s="2"/>
    </row>
    <row r="56" spans="9:16" ht="16.5" customHeight="1" x14ac:dyDescent="0.2">
      <c r="I56" s="49"/>
      <c r="J56" s="2"/>
      <c r="K56" s="49"/>
      <c r="L56" s="49"/>
      <c r="P56" s="2"/>
    </row>
    <row r="57" spans="9:16" ht="16.5" customHeight="1" x14ac:dyDescent="0.2">
      <c r="I57" s="49"/>
      <c r="J57" s="2"/>
      <c r="K57" s="49"/>
      <c r="L57" s="49"/>
      <c r="P57" s="2"/>
    </row>
    <row r="58" spans="9:16" ht="16.5" customHeight="1" x14ac:dyDescent="0.2">
      <c r="I58" s="49"/>
      <c r="J58" s="2"/>
      <c r="K58" s="49"/>
      <c r="L58" s="49"/>
      <c r="P58" s="2"/>
    </row>
    <row r="59" spans="9:16" ht="16.5" customHeight="1" x14ac:dyDescent="0.2">
      <c r="I59" s="49"/>
      <c r="J59" s="2"/>
      <c r="K59" s="49"/>
      <c r="L59" s="49"/>
      <c r="P59" s="2"/>
    </row>
    <row r="60" spans="9:16" ht="16.5" customHeight="1" x14ac:dyDescent="0.2">
      <c r="I60" s="49"/>
      <c r="J60" s="2"/>
      <c r="K60" s="49"/>
      <c r="L60" s="49"/>
      <c r="P60" s="2"/>
    </row>
    <row r="61" spans="9:16" ht="16.5" customHeight="1" x14ac:dyDescent="0.2">
      <c r="I61" s="49"/>
      <c r="J61" s="2"/>
      <c r="K61" s="49"/>
      <c r="L61" s="49"/>
      <c r="P61" s="2"/>
    </row>
    <row r="62" spans="9:16" ht="16.5" customHeight="1" x14ac:dyDescent="0.2">
      <c r="I62" s="49"/>
      <c r="J62" s="2"/>
      <c r="K62" s="49"/>
      <c r="L62" s="49"/>
      <c r="P62" s="2"/>
    </row>
    <row r="63" spans="9:16" x14ac:dyDescent="0.2">
      <c r="I63" s="49"/>
      <c r="J63" s="2"/>
      <c r="K63" s="49"/>
      <c r="L63" s="49"/>
      <c r="P63" s="2"/>
    </row>
    <row r="64" spans="9:16" x14ac:dyDescent="0.2">
      <c r="I64" s="49"/>
      <c r="J64" s="2"/>
      <c r="K64" s="49"/>
      <c r="L64" s="49"/>
      <c r="P64" s="2"/>
    </row>
    <row r="65" spans="9:16" x14ac:dyDescent="0.2">
      <c r="I65" s="49"/>
      <c r="J65" s="2"/>
      <c r="K65" s="49"/>
      <c r="L65" s="49"/>
      <c r="P65" s="2"/>
    </row>
    <row r="66" spans="9:16" x14ac:dyDescent="0.2">
      <c r="I66" s="49"/>
      <c r="J66" s="2"/>
      <c r="K66" s="49"/>
      <c r="L66" s="49"/>
      <c r="P66" s="2"/>
    </row>
    <row r="67" spans="9:16" x14ac:dyDescent="0.2">
      <c r="I67" s="49"/>
      <c r="J67" s="2"/>
      <c r="K67" s="49"/>
      <c r="L67" s="49"/>
      <c r="P67" s="2"/>
    </row>
    <row r="68" spans="9:16" x14ac:dyDescent="0.2">
      <c r="I68" s="49"/>
      <c r="J68" s="2"/>
      <c r="K68" s="49"/>
      <c r="L68" s="49"/>
      <c r="P68" s="2"/>
    </row>
    <row r="69" spans="9:16" x14ac:dyDescent="0.2">
      <c r="I69" s="49"/>
      <c r="J69" s="2"/>
      <c r="K69" s="49"/>
      <c r="L69" s="49"/>
      <c r="P69" s="2"/>
    </row>
    <row r="70" spans="9:16" x14ac:dyDescent="0.2">
      <c r="I70" s="49"/>
      <c r="J70" s="2"/>
      <c r="K70" s="49"/>
      <c r="L70" s="49"/>
      <c r="P70" s="2"/>
    </row>
    <row r="71" spans="9:16" x14ac:dyDescent="0.2">
      <c r="I71" s="49"/>
      <c r="J71" s="2"/>
      <c r="K71" s="49"/>
      <c r="L71" s="49"/>
      <c r="P71" s="2"/>
    </row>
    <row r="72" spans="9:16" x14ac:dyDescent="0.2">
      <c r="I72" s="49"/>
      <c r="J72" s="2"/>
      <c r="K72" s="49"/>
      <c r="L72" s="49"/>
      <c r="P72" s="2"/>
    </row>
    <row r="73" spans="9:16" x14ac:dyDescent="0.2">
      <c r="I73" s="49"/>
      <c r="J73" s="2"/>
      <c r="K73" s="49"/>
      <c r="L73" s="49"/>
      <c r="P73" s="2"/>
    </row>
    <row r="74" spans="9:16" x14ac:dyDescent="0.2">
      <c r="I74" s="49"/>
      <c r="J74" s="2"/>
      <c r="K74" s="49"/>
      <c r="L74" s="49"/>
      <c r="P74" s="2"/>
    </row>
    <row r="75" spans="9:16" x14ac:dyDescent="0.2">
      <c r="I75" s="49"/>
      <c r="J75" s="2"/>
    </row>
  </sheetData>
  <sheetProtection algorithmName="SHA-512" hashValue="nbXHSumrE4Rzft3o/c7aGqH2oYxy0tyPbzL7vGK7jucDp1ts/aPxtL2RmOYsewI3G5EHWMIlzZkoN8KgSEQJww==" saltValue="s47YqswU7Te+A/kfMqIIEg==" spinCount="100000" sheet="1" objects="1" scenarios="1"/>
  <mergeCells count="35">
    <mergeCell ref="B20:D20"/>
    <mergeCell ref="B21:D21"/>
    <mergeCell ref="B28:C28"/>
    <mergeCell ref="B23:C24"/>
    <mergeCell ref="D23:D24"/>
    <mergeCell ref="B25:C25"/>
    <mergeCell ref="B26:C26"/>
    <mergeCell ref="H30:I30"/>
    <mergeCell ref="J30:K30"/>
    <mergeCell ref="B6:C6"/>
    <mergeCell ref="B14:C14"/>
    <mergeCell ref="H9:I9"/>
    <mergeCell ref="H10:I10"/>
    <mergeCell ref="H11:I11"/>
    <mergeCell ref="H12:I12"/>
    <mergeCell ref="H29:I29"/>
    <mergeCell ref="H24:I24"/>
    <mergeCell ref="H25:I25"/>
    <mergeCell ref="H16:K16"/>
    <mergeCell ref="H15:I15"/>
    <mergeCell ref="H28:I28"/>
    <mergeCell ref="E23:E24"/>
    <mergeCell ref="B27:C27"/>
    <mergeCell ref="H6:I6"/>
    <mergeCell ref="H8:I8"/>
    <mergeCell ref="H7:I7"/>
    <mergeCell ref="H13:I13"/>
    <mergeCell ref="H14:I14"/>
    <mergeCell ref="H26:I26"/>
    <mergeCell ref="H27:I27"/>
    <mergeCell ref="H20:I20"/>
    <mergeCell ref="H21:I21"/>
    <mergeCell ref="P16:Q16"/>
    <mergeCell ref="H22:I22"/>
    <mergeCell ref="H23:I23"/>
  </mergeCells>
  <phoneticPr fontId="10"/>
  <printOptions horizontalCentered="1"/>
  <pageMargins left="0.19685039370078741" right="0.19685039370078741" top="0.98425196850393704" bottom="0.98425196850393704" header="0.51181102362204722" footer="0.51181102362204722"/>
  <pageSetup paperSize="9" scale="60" orientation="landscape"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pageSetUpPr autoPageBreaks="0"/>
  </sheetPr>
  <dimension ref="B1:L148"/>
  <sheetViews>
    <sheetView showGridLines="0" zoomScaleNormal="100" workbookViewId="0">
      <pane xSplit="2" ySplit="6" topLeftCell="C7" activePane="bottomRight" state="frozen"/>
      <selection pane="topRight"/>
      <selection pane="bottomLeft"/>
      <selection pane="bottomRight" activeCell="O34" sqref="O34"/>
    </sheetView>
  </sheetViews>
  <sheetFormatPr defaultColWidth="9.109375" defaultRowHeight="12" x14ac:dyDescent="0.15"/>
  <cols>
    <col min="1" max="1" width="2.6640625" style="19" customWidth="1"/>
    <col min="2" max="2" width="5.88671875" style="19" customWidth="1"/>
    <col min="3" max="3" width="6.88671875" style="52" customWidth="1"/>
    <col min="4" max="4" width="7.44140625" style="53" customWidth="1"/>
    <col min="5" max="5" width="13.109375" style="52" customWidth="1"/>
    <col min="6" max="6" width="9.109375" style="19"/>
    <col min="7" max="7" width="9.109375" style="54"/>
    <col min="8" max="8" width="9.109375" style="55"/>
    <col min="9" max="9" width="7.5546875" style="19" customWidth="1"/>
    <col min="10" max="10" width="8.88671875" style="19" customWidth="1"/>
    <col min="11" max="11" width="17.5546875" style="19" customWidth="1"/>
    <col min="12" max="12" width="15.6640625" style="19" customWidth="1"/>
    <col min="13" max="16384" width="9.109375" style="19"/>
  </cols>
  <sheetData>
    <row r="1" spans="2:12" ht="8.25" customHeight="1" x14ac:dyDescent="0.15"/>
    <row r="2" spans="2:12" s="58" customFormat="1" ht="19.95" customHeight="1" x14ac:dyDescent="0.15">
      <c r="B2" s="56" t="s">
        <v>164</v>
      </c>
      <c r="C2" s="21"/>
      <c r="D2" s="57"/>
      <c r="E2" s="21"/>
      <c r="G2" s="22"/>
      <c r="H2" s="59"/>
      <c r="I2" s="49"/>
      <c r="J2" s="49"/>
      <c r="K2" s="169" t="s">
        <v>168</v>
      </c>
      <c r="L2" s="49"/>
    </row>
    <row r="3" spans="2:12" ht="16.5" customHeight="1" x14ac:dyDescent="0.2">
      <c r="G3" s="60"/>
      <c r="H3" s="61"/>
      <c r="I3" s="62"/>
      <c r="J3" s="62"/>
      <c r="K3" s="157">
        <f>'5.ポイント設計'!B21</f>
        <v>10000</v>
      </c>
      <c r="L3" s="62"/>
    </row>
    <row r="4" spans="2:12" ht="18" customHeight="1" x14ac:dyDescent="0.15">
      <c r="B4" s="49" t="s">
        <v>165</v>
      </c>
      <c r="C4" s="58"/>
      <c r="D4" s="58"/>
      <c r="E4" s="58"/>
      <c r="F4" s="58"/>
      <c r="G4" s="58"/>
      <c r="H4" s="58"/>
      <c r="I4" s="63"/>
      <c r="J4" s="63"/>
      <c r="L4" s="64" t="s">
        <v>172</v>
      </c>
    </row>
    <row r="5" spans="2:12" ht="17.25" customHeight="1" x14ac:dyDescent="0.15">
      <c r="B5" s="254" t="s">
        <v>3</v>
      </c>
      <c r="C5" s="258" t="s">
        <v>123</v>
      </c>
      <c r="D5" s="259" t="s">
        <v>15</v>
      </c>
      <c r="E5" s="256" t="s">
        <v>120</v>
      </c>
      <c r="F5" s="256" t="s">
        <v>159</v>
      </c>
      <c r="G5" s="256" t="s">
        <v>166</v>
      </c>
      <c r="H5" s="262" t="s">
        <v>167</v>
      </c>
      <c r="I5" s="256" t="s">
        <v>193</v>
      </c>
      <c r="J5" s="256" t="s">
        <v>169</v>
      </c>
      <c r="K5" s="261" t="s">
        <v>171</v>
      </c>
      <c r="L5" s="261" t="s">
        <v>170</v>
      </c>
    </row>
    <row r="6" spans="2:12" ht="17.25" customHeight="1" x14ac:dyDescent="0.15">
      <c r="B6" s="255"/>
      <c r="C6" s="255"/>
      <c r="D6" s="260"/>
      <c r="E6" s="257"/>
      <c r="F6" s="257"/>
      <c r="G6" s="257"/>
      <c r="H6" s="262"/>
      <c r="I6" s="257"/>
      <c r="J6" s="257"/>
      <c r="K6" s="261"/>
      <c r="L6" s="261"/>
    </row>
    <row r="7" spans="2:12" ht="17.25" customHeight="1" x14ac:dyDescent="0.15">
      <c r="B7" s="188">
        <v>18</v>
      </c>
      <c r="C7" s="188">
        <v>0</v>
      </c>
      <c r="D7" s="164">
        <f>IF(B7&lt;'5.ポイント設計'!$K$22,'5.ポイント設計'!$J$21,IF(B7&lt;'5.ポイント設計'!$K$23,'5.ポイント設計'!$J$22,IF(B7&lt;'5.ポイント設計'!$K$24,'5.ポイント設計'!J$23,IF(B7&lt;'5.ポイント設計'!$K$25,'5.ポイント設計'!$J$24,IF(B7&lt;'5.ポイント設計'!$K$26,'5.ポイント設計'!$J$25,IF(B7&lt;'5.ポイント設計'!K$27,'5.ポイント設計'!$J$26,IF(B7&lt;'5.ポイント設計'!$K$28,'5.ポイント設計'!$J$27,'5.ポイント設計'!$J$28)))))))</f>
        <v>1</v>
      </c>
      <c r="E7" s="165" t="str">
        <f>VLOOKUP(D7,'5.ポイント設計'!$P$7:$Q$15,2,FALSE)</f>
        <v>一般（初級）</v>
      </c>
      <c r="F7" s="166">
        <f>IF(C7&lt;'5.ポイント設計'!$B$7,'5.ポイント設計'!$E$7,IF(C7&lt;'5.ポイント設計'!$B$8,'5.ポイント設計'!$E$8,IF(C7&lt;'5.ポイント設計'!$B$9,'5.ポイント設計'!$E$9,IF(C7&lt;'5.ポイント設計'!$B$10,'5.ポイント設計'!$E$10,IF(C7&lt;'5.ポイント設計'!$B$11,'5.ポイント設計'!$E$11,IF(C7&lt;'5.ポイント設計'!$B$12,'5.ポイント設計'!$E$12,'5.ポイント設計'!$E$13))))))</f>
        <v>10</v>
      </c>
      <c r="G7" s="167">
        <f>VLOOKUP(D7,'5.ポイント設計'!$J$7:$M$15,4,FALSE)</f>
        <v>12</v>
      </c>
      <c r="H7" s="167">
        <f>VLOOKUP(E7,'5.ポイント設計'!$Q$7:$S$15,3,FALSE)</f>
        <v>0</v>
      </c>
      <c r="I7" s="166">
        <f>F7+G7+H7</f>
        <v>22</v>
      </c>
      <c r="J7" s="166">
        <f t="shared" ref="J7:J49" si="0">I6+J6</f>
        <v>0</v>
      </c>
      <c r="K7" s="166">
        <f>J7*$K$3</f>
        <v>0</v>
      </c>
      <c r="L7" s="166">
        <f>K7*'3.支給係数'!E5</f>
        <v>0</v>
      </c>
    </row>
    <row r="8" spans="2:12" ht="17.25" customHeight="1" x14ac:dyDescent="0.15">
      <c r="B8" s="188">
        <v>19</v>
      </c>
      <c r="C8" s="188">
        <v>1</v>
      </c>
      <c r="D8" s="164">
        <f>IF(B8&lt;'5.ポイント設計'!$K$22,'5.ポイント設計'!$J$21,IF(B8&lt;'5.ポイント設計'!$K$23,'5.ポイント設計'!$J$22,IF(B8&lt;'5.ポイント設計'!$K$24,'5.ポイント設計'!J$23,IF(B8&lt;'5.ポイント設計'!$K$25,'5.ポイント設計'!$J$24,IF(B8&lt;'5.ポイント設計'!$K$26,'5.ポイント設計'!$J$25,IF(B8&lt;'5.ポイント設計'!K$27,'5.ポイント設計'!$J$26,IF(B8&lt;'5.ポイント設計'!$K$28,'5.ポイント設計'!$J$27,'5.ポイント設計'!$J$28)))))))</f>
        <v>1</v>
      </c>
      <c r="E8" s="165" t="str">
        <f>VLOOKUP(D8,'5.ポイント設計'!$P$7:$Q$15,2,FALSE)</f>
        <v>一般（初級）</v>
      </c>
      <c r="F8" s="166">
        <f>IF(C8&lt;'5.ポイント設計'!$B$7,'5.ポイント設計'!$E$7,IF(C8&lt;'5.ポイント設計'!$B$8,'5.ポイント設計'!$E$8,IF(C8&lt;'5.ポイント設計'!$B$9,'5.ポイント設計'!$E$9,IF(C8&lt;'5.ポイント設計'!$B$10,'5.ポイント設計'!$E$10,IF(C8&lt;'5.ポイント設計'!$B$11,'5.ポイント設計'!$E$11,IF(C8&lt;'5.ポイント設計'!$B$12,'5.ポイント設計'!$E$12,'5.ポイント設計'!$E$13))))))</f>
        <v>10</v>
      </c>
      <c r="G8" s="167">
        <f>VLOOKUP(D8,'5.ポイント設計'!$J$7:$M$15,4,FALSE)</f>
        <v>12</v>
      </c>
      <c r="H8" s="167">
        <f>VLOOKUP(E8,'5.ポイント設計'!$Q$7:$S$15,3,FALSE)</f>
        <v>0</v>
      </c>
      <c r="I8" s="166">
        <f t="shared" ref="I8:I48" si="1">F8+G8+H8</f>
        <v>22</v>
      </c>
      <c r="J8" s="166">
        <f t="shared" si="0"/>
        <v>22</v>
      </c>
      <c r="K8" s="166">
        <f t="shared" ref="K8:K49" si="2">J8*$K$3</f>
        <v>220000</v>
      </c>
      <c r="L8" s="166">
        <f>K8*'3.支給係数'!E6</f>
        <v>0</v>
      </c>
    </row>
    <row r="9" spans="2:12" ht="17.25" customHeight="1" x14ac:dyDescent="0.15">
      <c r="B9" s="188">
        <v>20</v>
      </c>
      <c r="C9" s="222">
        <v>2</v>
      </c>
      <c r="D9" s="164">
        <f>IF(B9&lt;'5.ポイント設計'!$K$22,'5.ポイント設計'!$J$21,IF(B9&lt;'5.ポイント設計'!$K$23,'5.ポイント設計'!$J$22,IF(B9&lt;'5.ポイント設計'!$K$24,'5.ポイント設計'!J$23,IF(B9&lt;'5.ポイント設計'!$K$25,'5.ポイント設計'!$J$24,IF(B9&lt;'5.ポイント設計'!$K$26,'5.ポイント設計'!$J$25,IF(B9&lt;'5.ポイント設計'!K$27,'5.ポイント設計'!$J$26,IF(B9&lt;'5.ポイント設計'!$K$28,'5.ポイント設計'!$J$27,'5.ポイント設計'!$J$28)))))))</f>
        <v>2</v>
      </c>
      <c r="E9" s="165" t="str">
        <f>VLOOKUP(D9,'5.ポイント設計'!$P$7:$Q$15,2,FALSE)</f>
        <v>一般（中級）</v>
      </c>
      <c r="F9" s="166">
        <f>IF(C9&lt;'5.ポイント設計'!$B$7,'5.ポイント設計'!$E$7,IF(C9&lt;'5.ポイント設計'!$B$8,'5.ポイント設計'!$E$8,IF(C9&lt;'5.ポイント設計'!$B$9,'5.ポイント設計'!$E$9,IF(C9&lt;'5.ポイント設計'!$B$10,'5.ポイント設計'!$E$10,IF(C9&lt;'5.ポイント設計'!$B$11,'5.ポイント設計'!$E$11,IF(C9&lt;'5.ポイント設計'!$B$12,'5.ポイント設計'!$E$12,'5.ポイント設計'!$E$13))))))</f>
        <v>10</v>
      </c>
      <c r="G9" s="167">
        <f>VLOOKUP(D9,'5.ポイント設計'!$J$7:$M$15,4,FALSE)</f>
        <v>13</v>
      </c>
      <c r="H9" s="167">
        <f>VLOOKUP(E9,'5.ポイント設計'!$Q$7:$S$15,3,FALSE)</f>
        <v>0</v>
      </c>
      <c r="I9" s="166">
        <f t="shared" si="1"/>
        <v>23</v>
      </c>
      <c r="J9" s="166">
        <f t="shared" si="0"/>
        <v>44</v>
      </c>
      <c r="K9" s="166">
        <f t="shared" si="2"/>
        <v>440000</v>
      </c>
      <c r="L9" s="166">
        <f>K9*'3.支給係数'!E7</f>
        <v>0</v>
      </c>
    </row>
    <row r="10" spans="2:12" ht="17.25" customHeight="1" x14ac:dyDescent="0.15">
      <c r="B10" s="188">
        <v>21</v>
      </c>
      <c r="C10" s="222">
        <v>3</v>
      </c>
      <c r="D10" s="164">
        <f>IF(B10&lt;'5.ポイント設計'!$K$22,'5.ポイント設計'!$J$21,IF(B10&lt;'5.ポイント設計'!$K$23,'5.ポイント設計'!$J$22,IF(B10&lt;'5.ポイント設計'!$K$24,'5.ポイント設計'!J$23,IF(B10&lt;'5.ポイント設計'!$K$25,'5.ポイント設計'!$J$24,IF(B10&lt;'5.ポイント設計'!$K$26,'5.ポイント設計'!$J$25,IF(B10&lt;'5.ポイント設計'!K$27,'5.ポイント設計'!$J$26,IF(B10&lt;'5.ポイント設計'!$K$28,'5.ポイント設計'!$J$27,'5.ポイント設計'!$J$28)))))))</f>
        <v>2</v>
      </c>
      <c r="E10" s="165" t="str">
        <f>VLOOKUP(D10,'5.ポイント設計'!$P$7:$Q$15,2,FALSE)</f>
        <v>一般（中級）</v>
      </c>
      <c r="F10" s="166">
        <f>IF(C10&lt;'5.ポイント設計'!$B$7,'5.ポイント設計'!$E$7,IF(C10&lt;'5.ポイント設計'!$B$8,'5.ポイント設計'!$E$8,IF(C10&lt;'5.ポイント設計'!$B$9,'5.ポイント設計'!$E$9,IF(C10&lt;'5.ポイント設計'!$B$10,'5.ポイント設計'!$E$10,IF(C10&lt;'5.ポイント設計'!$B$11,'5.ポイント設計'!$E$11,IF(C10&lt;'5.ポイント設計'!$B$12,'5.ポイント設計'!$E$12,'5.ポイント設計'!$E$13))))))</f>
        <v>10</v>
      </c>
      <c r="G10" s="167">
        <f>VLOOKUP(D10,'5.ポイント設計'!$J$7:$M$15,4,FALSE)</f>
        <v>13</v>
      </c>
      <c r="H10" s="167">
        <f>VLOOKUP(E10,'5.ポイント設計'!$Q$7:$S$15,3,FALSE)</f>
        <v>0</v>
      </c>
      <c r="I10" s="166">
        <f t="shared" si="1"/>
        <v>23</v>
      </c>
      <c r="J10" s="166">
        <f t="shared" si="0"/>
        <v>67</v>
      </c>
      <c r="K10" s="166">
        <f t="shared" si="2"/>
        <v>670000</v>
      </c>
      <c r="L10" s="166">
        <f>K10*'3.支給係数'!E8</f>
        <v>335000</v>
      </c>
    </row>
    <row r="11" spans="2:12" ht="17.25" customHeight="1" x14ac:dyDescent="0.15">
      <c r="B11" s="188">
        <v>22</v>
      </c>
      <c r="C11" s="222">
        <v>4</v>
      </c>
      <c r="D11" s="164">
        <f>IF(B11&lt;'5.ポイント設計'!$K$22,'5.ポイント設計'!$J$21,IF(B11&lt;'5.ポイント設計'!$K$23,'5.ポイント設計'!$J$22,IF(B11&lt;'5.ポイント設計'!$K$24,'5.ポイント設計'!J$23,IF(B11&lt;'5.ポイント設計'!$K$25,'5.ポイント設計'!$J$24,IF(B11&lt;'5.ポイント設計'!$K$26,'5.ポイント設計'!$J$25,IF(B11&lt;'5.ポイント設計'!K$27,'5.ポイント設計'!$J$26,IF(B11&lt;'5.ポイント設計'!$K$28,'5.ポイント設計'!$J$27,'5.ポイント設計'!$J$28)))))))</f>
        <v>3</v>
      </c>
      <c r="E11" s="165" t="str">
        <f>VLOOKUP(D11,'5.ポイント設計'!$P$7:$Q$15,2,FALSE)</f>
        <v>一般（上級）</v>
      </c>
      <c r="F11" s="166">
        <f>IF(C11&lt;'5.ポイント設計'!$B$7,'5.ポイント設計'!$E$7,IF(C11&lt;'5.ポイント設計'!$B$8,'5.ポイント設計'!$E$8,IF(C11&lt;'5.ポイント設計'!$B$9,'5.ポイント設計'!$E$9,IF(C11&lt;'5.ポイント設計'!$B$10,'5.ポイント設計'!$E$10,IF(C11&lt;'5.ポイント設計'!$B$11,'5.ポイント設計'!$E$11,IF(C11&lt;'5.ポイント設計'!$B$12,'5.ポイント設計'!$E$12,'5.ポイント設計'!$E$13))))))</f>
        <v>10</v>
      </c>
      <c r="G11" s="167">
        <f>VLOOKUP(D11,'5.ポイント設計'!$J$7:$M$15,4,FALSE)</f>
        <v>14</v>
      </c>
      <c r="H11" s="167">
        <f>VLOOKUP(E11,'5.ポイント設計'!$Q$7:$S$15,3,FALSE)</f>
        <v>0</v>
      </c>
      <c r="I11" s="166">
        <f t="shared" si="1"/>
        <v>24</v>
      </c>
      <c r="J11" s="166">
        <f t="shared" si="0"/>
        <v>90</v>
      </c>
      <c r="K11" s="166">
        <f t="shared" si="2"/>
        <v>900000</v>
      </c>
      <c r="L11" s="166">
        <f>K11*'3.支給係数'!E9</f>
        <v>450000</v>
      </c>
    </row>
    <row r="12" spans="2:12" ht="17.25" customHeight="1" x14ac:dyDescent="0.15">
      <c r="B12" s="188">
        <v>23</v>
      </c>
      <c r="C12" s="222">
        <v>5</v>
      </c>
      <c r="D12" s="164">
        <f>IF(B12&lt;'5.ポイント設計'!$K$22,'5.ポイント設計'!$J$21,IF(B12&lt;'5.ポイント設計'!$K$23,'5.ポイント設計'!$J$22,IF(B12&lt;'5.ポイント設計'!$K$24,'5.ポイント設計'!J$23,IF(B12&lt;'5.ポイント設計'!$K$25,'5.ポイント設計'!$J$24,IF(B12&lt;'5.ポイント設計'!$K$26,'5.ポイント設計'!$J$25,IF(B12&lt;'5.ポイント設計'!K$27,'5.ポイント設計'!$J$26,IF(B12&lt;'5.ポイント設計'!$K$28,'5.ポイント設計'!$J$27,'5.ポイント設計'!$J$28)))))))</f>
        <v>3</v>
      </c>
      <c r="E12" s="165" t="str">
        <f>VLOOKUP(D12,'5.ポイント設計'!$P$7:$Q$15,2,FALSE)</f>
        <v>一般（上級）</v>
      </c>
      <c r="F12" s="166">
        <f>IF(C12&lt;'5.ポイント設計'!$B$7,'5.ポイント設計'!$E$7,IF(C12&lt;'5.ポイント設計'!$B$8,'5.ポイント設計'!$E$8,IF(C12&lt;'5.ポイント設計'!$B$9,'5.ポイント設計'!$E$9,IF(C12&lt;'5.ポイント設計'!$B$10,'5.ポイント設計'!$E$10,IF(C12&lt;'5.ポイント設計'!$B$11,'5.ポイント設計'!$E$11,IF(C12&lt;'5.ポイント設計'!$B$12,'5.ポイント設計'!$E$12,'5.ポイント設計'!$E$13))))))</f>
        <v>11</v>
      </c>
      <c r="G12" s="167">
        <f>VLOOKUP(D12,'5.ポイント設計'!$J$7:$M$15,4,FALSE)</f>
        <v>14</v>
      </c>
      <c r="H12" s="167">
        <f>VLOOKUP(E12,'5.ポイント設計'!$Q$7:$S$15,3,FALSE)</f>
        <v>0</v>
      </c>
      <c r="I12" s="166">
        <f t="shared" si="1"/>
        <v>25</v>
      </c>
      <c r="J12" s="166">
        <f t="shared" si="0"/>
        <v>114</v>
      </c>
      <c r="K12" s="166">
        <f t="shared" si="2"/>
        <v>1140000</v>
      </c>
      <c r="L12" s="166">
        <f>K12*'3.支給係数'!E10</f>
        <v>570000</v>
      </c>
    </row>
    <row r="13" spans="2:12" ht="17.25" customHeight="1" x14ac:dyDescent="0.15">
      <c r="B13" s="188">
        <v>24</v>
      </c>
      <c r="C13" s="222">
        <v>6</v>
      </c>
      <c r="D13" s="164">
        <f>IF(B13&lt;'5.ポイント設計'!$K$22,'5.ポイント設計'!$J$21,IF(B13&lt;'5.ポイント設計'!$K$23,'5.ポイント設計'!$J$22,IF(B13&lt;'5.ポイント設計'!$K$24,'5.ポイント設計'!J$23,IF(B13&lt;'5.ポイント設計'!$K$25,'5.ポイント設計'!$J$24,IF(B13&lt;'5.ポイント設計'!$K$26,'5.ポイント設計'!$J$25,IF(B13&lt;'5.ポイント設計'!K$27,'5.ポイント設計'!$J$26,IF(B13&lt;'5.ポイント設計'!$K$28,'5.ポイント設計'!$J$27,'5.ポイント設計'!$J$28)))))))</f>
        <v>3</v>
      </c>
      <c r="E13" s="165" t="str">
        <f>VLOOKUP(D13,'5.ポイント設計'!$P$7:$Q$15,2,FALSE)</f>
        <v>一般（上級）</v>
      </c>
      <c r="F13" s="166">
        <f>IF(C13&lt;'5.ポイント設計'!$B$7,'5.ポイント設計'!$E$7,IF(C13&lt;'5.ポイント設計'!$B$8,'5.ポイント設計'!$E$8,IF(C13&lt;'5.ポイント設計'!$B$9,'5.ポイント設計'!$E$9,IF(C13&lt;'5.ポイント設計'!$B$10,'5.ポイント設計'!$E$10,IF(C13&lt;'5.ポイント設計'!$B$11,'5.ポイント設計'!$E$11,IF(C13&lt;'5.ポイント設計'!$B$12,'5.ポイント設計'!$E$12,'5.ポイント設計'!$E$13))))))</f>
        <v>11</v>
      </c>
      <c r="G13" s="167">
        <f>VLOOKUP(D13,'5.ポイント設計'!$J$7:$M$15,4,FALSE)</f>
        <v>14</v>
      </c>
      <c r="H13" s="167">
        <f>VLOOKUP(E13,'5.ポイント設計'!$Q$7:$S$15,3,FALSE)</f>
        <v>0</v>
      </c>
      <c r="I13" s="166">
        <f t="shared" si="1"/>
        <v>25</v>
      </c>
      <c r="J13" s="166">
        <f t="shared" si="0"/>
        <v>139</v>
      </c>
      <c r="K13" s="166">
        <f t="shared" si="2"/>
        <v>1390000</v>
      </c>
      <c r="L13" s="166">
        <f>K13*'3.支給係数'!E11</f>
        <v>695000</v>
      </c>
    </row>
    <row r="14" spans="2:12" ht="17.25" customHeight="1" x14ac:dyDescent="0.15">
      <c r="B14" s="188">
        <v>25</v>
      </c>
      <c r="C14" s="222">
        <v>7</v>
      </c>
      <c r="D14" s="164">
        <f>IF(B14&lt;'5.ポイント設計'!$K$22,'5.ポイント設計'!$J$21,IF(B14&lt;'5.ポイント設計'!$K$23,'5.ポイント設計'!$J$22,IF(B14&lt;'5.ポイント設計'!$K$24,'5.ポイント設計'!J$23,IF(B14&lt;'5.ポイント設計'!$K$25,'5.ポイント設計'!$J$24,IF(B14&lt;'5.ポイント設計'!$K$26,'5.ポイント設計'!$J$25,IF(B14&lt;'5.ポイント設計'!K$27,'5.ポイント設計'!$J$26,IF(B14&lt;'5.ポイント設計'!$K$28,'5.ポイント設計'!$J$27,'5.ポイント設計'!$J$28)))))))</f>
        <v>3</v>
      </c>
      <c r="E14" s="165" t="str">
        <f>VLOOKUP(D14,'5.ポイント設計'!$P$7:$Q$15,2,FALSE)</f>
        <v>一般（上級）</v>
      </c>
      <c r="F14" s="166">
        <f>IF(C14&lt;'5.ポイント設計'!$B$7,'5.ポイント設計'!$E$7,IF(C14&lt;'5.ポイント設計'!$B$8,'5.ポイント設計'!$E$8,IF(C14&lt;'5.ポイント設計'!$B$9,'5.ポイント設計'!$E$9,IF(C14&lt;'5.ポイント設計'!$B$10,'5.ポイント設計'!$E$10,IF(C14&lt;'5.ポイント設計'!$B$11,'5.ポイント設計'!$E$11,IF(C14&lt;'5.ポイント設計'!$B$12,'5.ポイント設計'!$E$12,'5.ポイント設計'!$E$13))))))</f>
        <v>11</v>
      </c>
      <c r="G14" s="167">
        <f>VLOOKUP(D14,'5.ポイント設計'!$J$7:$M$15,4,FALSE)</f>
        <v>14</v>
      </c>
      <c r="H14" s="167">
        <f>VLOOKUP(E14,'5.ポイント設計'!$Q$7:$S$15,3,FALSE)</f>
        <v>0</v>
      </c>
      <c r="I14" s="166">
        <f t="shared" si="1"/>
        <v>25</v>
      </c>
      <c r="J14" s="166">
        <f t="shared" si="0"/>
        <v>164</v>
      </c>
      <c r="K14" s="166">
        <f t="shared" si="2"/>
        <v>1640000</v>
      </c>
      <c r="L14" s="166">
        <f>K14*'3.支給係数'!E12</f>
        <v>820000</v>
      </c>
    </row>
    <row r="15" spans="2:12" ht="17.25" customHeight="1" x14ac:dyDescent="0.15">
      <c r="B15" s="188">
        <v>26</v>
      </c>
      <c r="C15" s="222">
        <v>8</v>
      </c>
      <c r="D15" s="164">
        <f>IF(B15&lt;'5.ポイント設計'!$K$22,'5.ポイント設計'!$J$21,IF(B15&lt;'5.ポイント設計'!$K$23,'5.ポイント設計'!$J$22,IF(B15&lt;'5.ポイント設計'!$K$24,'5.ポイント設計'!J$23,IF(B15&lt;'5.ポイント設計'!$K$25,'5.ポイント設計'!$J$24,IF(B15&lt;'5.ポイント設計'!$K$26,'5.ポイント設計'!$J$25,IF(B15&lt;'5.ポイント設計'!K$27,'5.ポイント設計'!$J$26,IF(B15&lt;'5.ポイント設計'!$K$28,'5.ポイント設計'!$J$27,'5.ポイント設計'!$J$28)))))))</f>
        <v>3</v>
      </c>
      <c r="E15" s="165" t="str">
        <f>VLOOKUP(D15,'5.ポイント設計'!$P$7:$Q$15,2,FALSE)</f>
        <v>一般（上級）</v>
      </c>
      <c r="F15" s="166">
        <f>IF(C15&lt;'5.ポイント設計'!$B$7,'5.ポイント設計'!$E$7,IF(C15&lt;'5.ポイント設計'!$B$8,'5.ポイント設計'!$E$8,IF(C15&lt;'5.ポイント設計'!$B$9,'5.ポイント設計'!$E$9,IF(C15&lt;'5.ポイント設計'!$B$10,'5.ポイント設計'!$E$10,IF(C15&lt;'5.ポイント設計'!$B$11,'5.ポイント設計'!$E$11,IF(C15&lt;'5.ポイント設計'!$B$12,'5.ポイント設計'!$E$12,'5.ポイント設計'!$E$13))))))</f>
        <v>11</v>
      </c>
      <c r="G15" s="167">
        <f>VLOOKUP(D15,'5.ポイント設計'!$J$7:$M$15,4,FALSE)</f>
        <v>14</v>
      </c>
      <c r="H15" s="167">
        <f>VLOOKUP(E15,'5.ポイント設計'!$Q$7:$S$15,3,FALSE)</f>
        <v>0</v>
      </c>
      <c r="I15" s="166">
        <f t="shared" si="1"/>
        <v>25</v>
      </c>
      <c r="J15" s="166">
        <f t="shared" si="0"/>
        <v>189</v>
      </c>
      <c r="K15" s="166">
        <f t="shared" si="2"/>
        <v>1890000</v>
      </c>
      <c r="L15" s="166">
        <f>K15*'3.支給係数'!E13</f>
        <v>945000</v>
      </c>
    </row>
    <row r="16" spans="2:12" ht="17.25" customHeight="1" x14ac:dyDescent="0.15">
      <c r="B16" s="188">
        <v>27</v>
      </c>
      <c r="C16" s="222">
        <v>9</v>
      </c>
      <c r="D16" s="164">
        <f>IF(B16&lt;'5.ポイント設計'!$K$22,'5.ポイント設計'!$J$21,IF(B16&lt;'5.ポイント設計'!$K$23,'5.ポイント設計'!$J$22,IF(B16&lt;'5.ポイント設計'!$K$24,'5.ポイント設計'!J$23,IF(B16&lt;'5.ポイント設計'!$K$25,'5.ポイント設計'!$J$24,IF(B16&lt;'5.ポイント設計'!$K$26,'5.ポイント設計'!$J$25,IF(B16&lt;'5.ポイント設計'!K$27,'5.ポイント設計'!$J$26,IF(B16&lt;'5.ポイント設計'!$K$28,'5.ポイント設計'!$J$27,'5.ポイント設計'!$J$28)))))))</f>
        <v>4</v>
      </c>
      <c r="E16" s="165" t="str">
        <f>VLOOKUP(D16,'5.ポイント設計'!$P$7:$Q$15,2,FALSE)</f>
        <v>主任</v>
      </c>
      <c r="F16" s="166">
        <f>IF(C16&lt;'5.ポイント設計'!$B$7,'5.ポイント設計'!$E$7,IF(C16&lt;'5.ポイント設計'!$B$8,'5.ポイント設計'!$E$8,IF(C16&lt;'5.ポイント設計'!$B$9,'5.ポイント設計'!$E$9,IF(C16&lt;'5.ポイント設計'!$B$10,'5.ポイント設計'!$E$10,IF(C16&lt;'5.ポイント設計'!$B$11,'5.ポイント設計'!$E$11,IF(C16&lt;'5.ポイント設計'!$B$12,'5.ポイント設計'!$E$12,'5.ポイント設計'!$E$13))))))</f>
        <v>11</v>
      </c>
      <c r="G16" s="167">
        <f>VLOOKUP(D16,'5.ポイント設計'!$J$7:$M$15,4,FALSE)</f>
        <v>16</v>
      </c>
      <c r="H16" s="167">
        <f>VLOOKUP(E16,'5.ポイント設計'!$Q$7:$S$15,3,FALSE)</f>
        <v>5</v>
      </c>
      <c r="I16" s="166">
        <f t="shared" si="1"/>
        <v>32</v>
      </c>
      <c r="J16" s="166">
        <f t="shared" si="0"/>
        <v>214</v>
      </c>
      <c r="K16" s="166">
        <f t="shared" si="2"/>
        <v>2140000</v>
      </c>
      <c r="L16" s="166">
        <f>K16*'3.支給係数'!E14</f>
        <v>1070000</v>
      </c>
    </row>
    <row r="17" spans="2:12" ht="17.25" customHeight="1" x14ac:dyDescent="0.15">
      <c r="B17" s="188">
        <v>28</v>
      </c>
      <c r="C17" s="222">
        <v>10</v>
      </c>
      <c r="D17" s="164">
        <f>IF(B17&lt;'5.ポイント設計'!$K$22,'5.ポイント設計'!$J$21,IF(B17&lt;'5.ポイント設計'!$K$23,'5.ポイント設計'!$J$22,IF(B17&lt;'5.ポイント設計'!$K$24,'5.ポイント設計'!J$23,IF(B17&lt;'5.ポイント設計'!$K$25,'5.ポイント設計'!$J$24,IF(B17&lt;'5.ポイント設計'!$K$26,'5.ポイント設計'!$J$25,IF(B17&lt;'5.ポイント設計'!K$27,'5.ポイント設計'!$J$26,IF(B17&lt;'5.ポイント設計'!$K$28,'5.ポイント設計'!$J$27,'5.ポイント設計'!$J$28)))))))</f>
        <v>4</v>
      </c>
      <c r="E17" s="165" t="str">
        <f>VLOOKUP(D17,'5.ポイント設計'!$P$7:$Q$15,2,FALSE)</f>
        <v>主任</v>
      </c>
      <c r="F17" s="166">
        <f>IF(C17&lt;'5.ポイント設計'!$B$7,'5.ポイント設計'!$E$7,IF(C17&lt;'5.ポイント設計'!$B$8,'5.ポイント設計'!$E$8,IF(C17&lt;'5.ポイント設計'!$B$9,'5.ポイント設計'!$E$9,IF(C17&lt;'5.ポイント設計'!$B$10,'5.ポイント設計'!$E$10,IF(C17&lt;'5.ポイント設計'!$B$11,'5.ポイント設計'!$E$11,IF(C17&lt;'5.ポイント設計'!$B$12,'5.ポイント設計'!$E$12,'5.ポイント設計'!$E$13))))))</f>
        <v>12</v>
      </c>
      <c r="G17" s="167">
        <f>VLOOKUP(D17,'5.ポイント設計'!$J$7:$M$15,4,FALSE)</f>
        <v>16</v>
      </c>
      <c r="H17" s="167">
        <f>VLOOKUP(E17,'5.ポイント設計'!$Q$7:$S$15,3,FALSE)</f>
        <v>5</v>
      </c>
      <c r="I17" s="166">
        <f t="shared" si="1"/>
        <v>33</v>
      </c>
      <c r="J17" s="166">
        <f t="shared" si="0"/>
        <v>246</v>
      </c>
      <c r="K17" s="166">
        <f t="shared" si="2"/>
        <v>2460000</v>
      </c>
      <c r="L17" s="166">
        <f>K17*'3.支給係数'!E15</f>
        <v>1230000</v>
      </c>
    </row>
    <row r="18" spans="2:12" ht="17.25" customHeight="1" x14ac:dyDescent="0.15">
      <c r="B18" s="188">
        <v>29</v>
      </c>
      <c r="C18" s="222">
        <v>11</v>
      </c>
      <c r="D18" s="164">
        <f>IF(B18&lt;'5.ポイント設計'!$K$22,'5.ポイント設計'!$J$21,IF(B18&lt;'5.ポイント設計'!$K$23,'5.ポイント設計'!$J$22,IF(B18&lt;'5.ポイント設計'!$K$24,'5.ポイント設計'!J$23,IF(B18&lt;'5.ポイント設計'!$K$25,'5.ポイント設計'!$J$24,IF(B18&lt;'5.ポイント設計'!$K$26,'5.ポイント設計'!$J$25,IF(B18&lt;'5.ポイント設計'!K$27,'5.ポイント設計'!$J$26,IF(B18&lt;'5.ポイント設計'!$K$28,'5.ポイント設計'!$J$27,'5.ポイント設計'!$J$28)))))))</f>
        <v>4</v>
      </c>
      <c r="E18" s="165" t="str">
        <f>VLOOKUP(D18,'5.ポイント設計'!$P$7:$Q$15,2,FALSE)</f>
        <v>主任</v>
      </c>
      <c r="F18" s="166">
        <f>IF(C18&lt;'5.ポイント設計'!$B$7,'5.ポイント設計'!$E$7,IF(C18&lt;'5.ポイント設計'!$B$8,'5.ポイント設計'!$E$8,IF(C18&lt;'5.ポイント設計'!$B$9,'5.ポイント設計'!$E$9,IF(C18&lt;'5.ポイント設計'!$B$10,'5.ポイント設計'!$E$10,IF(C18&lt;'5.ポイント設計'!$B$11,'5.ポイント設計'!$E$11,IF(C18&lt;'5.ポイント設計'!$B$12,'5.ポイント設計'!$E$12,'5.ポイント設計'!$E$13))))))</f>
        <v>12</v>
      </c>
      <c r="G18" s="167">
        <f>VLOOKUP(D18,'5.ポイント設計'!$J$7:$M$15,4,FALSE)</f>
        <v>16</v>
      </c>
      <c r="H18" s="167">
        <f>VLOOKUP(E18,'5.ポイント設計'!$Q$7:$S$15,3,FALSE)</f>
        <v>5</v>
      </c>
      <c r="I18" s="166">
        <f t="shared" si="1"/>
        <v>33</v>
      </c>
      <c r="J18" s="166">
        <f t="shared" si="0"/>
        <v>279</v>
      </c>
      <c r="K18" s="166">
        <f t="shared" si="2"/>
        <v>2790000</v>
      </c>
      <c r="L18" s="166">
        <f>K18*'3.支給係数'!E16</f>
        <v>1395000</v>
      </c>
    </row>
    <row r="19" spans="2:12" ht="17.25" customHeight="1" x14ac:dyDescent="0.15">
      <c r="B19" s="188">
        <v>30</v>
      </c>
      <c r="C19" s="222">
        <v>12</v>
      </c>
      <c r="D19" s="164">
        <f>IF(B19&lt;'5.ポイント設計'!$K$22,'5.ポイント設計'!$J$21,IF(B19&lt;'5.ポイント設計'!$K$23,'5.ポイント設計'!$J$22,IF(B19&lt;'5.ポイント設計'!$K$24,'5.ポイント設計'!J$23,IF(B19&lt;'5.ポイント設計'!$K$25,'5.ポイント設計'!$J$24,IF(B19&lt;'5.ポイント設計'!$K$26,'5.ポイント設計'!$J$25,IF(B19&lt;'5.ポイント設計'!K$27,'5.ポイント設計'!$J$26,IF(B19&lt;'5.ポイント設計'!$K$28,'5.ポイント設計'!$J$27,'5.ポイント設計'!$J$28)))))))</f>
        <v>4</v>
      </c>
      <c r="E19" s="165" t="str">
        <f>VLOOKUP(D19,'5.ポイント設計'!$P$7:$Q$15,2,FALSE)</f>
        <v>主任</v>
      </c>
      <c r="F19" s="166">
        <f>IF(C19&lt;'5.ポイント設計'!$B$7,'5.ポイント設計'!$E$7,IF(C19&lt;'5.ポイント設計'!$B$8,'5.ポイント設計'!$E$8,IF(C19&lt;'5.ポイント設計'!$B$9,'5.ポイント設計'!$E$9,IF(C19&lt;'5.ポイント設計'!$B$10,'5.ポイント設計'!$E$10,IF(C19&lt;'5.ポイント設計'!$B$11,'5.ポイント設計'!$E$11,IF(C19&lt;'5.ポイント設計'!$B$12,'5.ポイント設計'!$E$12,'5.ポイント設計'!$E$13))))))</f>
        <v>12</v>
      </c>
      <c r="G19" s="167">
        <f>VLOOKUP(D19,'5.ポイント設計'!$J$7:$M$15,4,FALSE)</f>
        <v>16</v>
      </c>
      <c r="H19" s="167">
        <f>VLOOKUP(E19,'5.ポイント設計'!$Q$7:$S$15,3,FALSE)</f>
        <v>5</v>
      </c>
      <c r="I19" s="166">
        <f t="shared" si="1"/>
        <v>33</v>
      </c>
      <c r="J19" s="166">
        <f t="shared" si="0"/>
        <v>312</v>
      </c>
      <c r="K19" s="166">
        <f t="shared" si="2"/>
        <v>3120000</v>
      </c>
      <c r="L19" s="166">
        <f>K19*'3.支給係数'!E17</f>
        <v>1560000</v>
      </c>
    </row>
    <row r="20" spans="2:12" ht="17.25" customHeight="1" x14ac:dyDescent="0.15">
      <c r="B20" s="188">
        <v>31</v>
      </c>
      <c r="C20" s="222">
        <v>13</v>
      </c>
      <c r="D20" s="164">
        <f>IF(B20&lt;'5.ポイント設計'!$K$22,'5.ポイント設計'!$J$21,IF(B20&lt;'5.ポイント設計'!$K$23,'5.ポイント設計'!$J$22,IF(B20&lt;'5.ポイント設計'!$K$24,'5.ポイント設計'!J$23,IF(B20&lt;'5.ポイント設計'!$K$25,'5.ポイント設計'!$J$24,IF(B20&lt;'5.ポイント設計'!$K$26,'5.ポイント設計'!$J$25,IF(B20&lt;'5.ポイント設計'!K$27,'5.ポイント設計'!$J$26,IF(B20&lt;'5.ポイント設計'!$K$28,'5.ポイント設計'!$J$27,'5.ポイント設計'!$J$28)))))))</f>
        <v>4</v>
      </c>
      <c r="E20" s="165" t="str">
        <f>VLOOKUP(D20,'5.ポイント設計'!$P$7:$Q$15,2,FALSE)</f>
        <v>主任</v>
      </c>
      <c r="F20" s="166">
        <f>IF(C20&lt;'5.ポイント設計'!$B$7,'5.ポイント設計'!$E$7,IF(C20&lt;'5.ポイント設計'!$B$8,'5.ポイント設計'!$E$8,IF(C20&lt;'5.ポイント設計'!$B$9,'5.ポイント設計'!$E$9,IF(C20&lt;'5.ポイント設計'!$B$10,'5.ポイント設計'!$E$10,IF(C20&lt;'5.ポイント設計'!$B$11,'5.ポイント設計'!$E$11,IF(C20&lt;'5.ポイント設計'!$B$12,'5.ポイント設計'!$E$12,'5.ポイント設計'!$E$13))))))</f>
        <v>12</v>
      </c>
      <c r="G20" s="167">
        <f>VLOOKUP(D20,'5.ポイント設計'!$J$7:$M$15,4,FALSE)</f>
        <v>16</v>
      </c>
      <c r="H20" s="167">
        <f>VLOOKUP(E20,'5.ポイント設計'!$Q$7:$S$15,3,FALSE)</f>
        <v>5</v>
      </c>
      <c r="I20" s="166">
        <f t="shared" si="1"/>
        <v>33</v>
      </c>
      <c r="J20" s="166">
        <f t="shared" si="0"/>
        <v>345</v>
      </c>
      <c r="K20" s="166">
        <f t="shared" si="2"/>
        <v>3450000</v>
      </c>
      <c r="L20" s="166">
        <f>K20*'3.支給係数'!E18</f>
        <v>1725000</v>
      </c>
    </row>
    <row r="21" spans="2:12" ht="17.25" customHeight="1" x14ac:dyDescent="0.15">
      <c r="B21" s="188">
        <v>32</v>
      </c>
      <c r="C21" s="222">
        <v>14</v>
      </c>
      <c r="D21" s="164">
        <f>IF(B21&lt;'5.ポイント設計'!$K$22,'5.ポイント設計'!$J$21,IF(B21&lt;'5.ポイント設計'!$K$23,'5.ポイント設計'!$J$22,IF(B21&lt;'5.ポイント設計'!$K$24,'5.ポイント設計'!J$23,IF(B21&lt;'5.ポイント設計'!$K$25,'5.ポイント設計'!$J$24,IF(B21&lt;'5.ポイント設計'!$K$26,'5.ポイント設計'!$J$25,IF(B21&lt;'5.ポイント設計'!K$27,'5.ポイント設計'!$J$26,IF(B21&lt;'5.ポイント設計'!$K$28,'5.ポイント設計'!$J$27,'5.ポイント設計'!$J$28)))))))</f>
        <v>5</v>
      </c>
      <c r="E21" s="165" t="str">
        <f>VLOOKUP(D21,'5.ポイント設計'!$P$7:$Q$15,2,FALSE)</f>
        <v>係長</v>
      </c>
      <c r="F21" s="166">
        <f>IF(C21&lt;'5.ポイント設計'!$B$7,'5.ポイント設計'!$E$7,IF(C21&lt;'5.ポイント設計'!$B$8,'5.ポイント設計'!$E$8,IF(C21&lt;'5.ポイント設計'!$B$9,'5.ポイント設計'!$E$9,IF(C21&lt;'5.ポイント設計'!$B$10,'5.ポイント設計'!$E$10,IF(C21&lt;'5.ポイント設計'!$B$11,'5.ポイント設計'!$E$11,IF(C21&lt;'5.ポイント設計'!$B$12,'5.ポイント設計'!$E$12,'5.ポイント設計'!$E$13))))))</f>
        <v>12</v>
      </c>
      <c r="G21" s="167">
        <f>VLOOKUP(D21,'5.ポイント設計'!$J$7:$M$15,4,FALSE)</f>
        <v>18</v>
      </c>
      <c r="H21" s="167">
        <f>VLOOKUP(E21,'5.ポイント設計'!$Q$7:$S$15,3,FALSE)</f>
        <v>7</v>
      </c>
      <c r="I21" s="166">
        <f t="shared" si="1"/>
        <v>37</v>
      </c>
      <c r="J21" s="166">
        <f t="shared" si="0"/>
        <v>378</v>
      </c>
      <c r="K21" s="166">
        <f t="shared" si="2"/>
        <v>3780000</v>
      </c>
      <c r="L21" s="166">
        <f>K21*'3.支給係数'!E19</f>
        <v>1890000</v>
      </c>
    </row>
    <row r="22" spans="2:12" ht="17.25" customHeight="1" x14ac:dyDescent="0.15">
      <c r="B22" s="188">
        <v>33</v>
      </c>
      <c r="C22" s="222">
        <v>15</v>
      </c>
      <c r="D22" s="164">
        <f>IF(B22&lt;'5.ポイント設計'!$K$22,'5.ポイント設計'!$J$21,IF(B22&lt;'5.ポイント設計'!$K$23,'5.ポイント設計'!$J$22,IF(B22&lt;'5.ポイント設計'!$K$24,'5.ポイント設計'!J$23,IF(B22&lt;'5.ポイント設計'!$K$25,'5.ポイント設計'!$J$24,IF(B22&lt;'5.ポイント設計'!$K$26,'5.ポイント設計'!$J$25,IF(B22&lt;'5.ポイント設計'!K$27,'5.ポイント設計'!$J$26,IF(B22&lt;'5.ポイント設計'!$K$28,'5.ポイント設計'!$J$27,'5.ポイント設計'!$J$28)))))))</f>
        <v>5</v>
      </c>
      <c r="E22" s="165" t="str">
        <f>VLOOKUP(D22,'5.ポイント設計'!$P$7:$Q$15,2,FALSE)</f>
        <v>係長</v>
      </c>
      <c r="F22" s="166">
        <f>IF(C22&lt;'5.ポイント設計'!$B$7,'5.ポイント設計'!$E$7,IF(C22&lt;'5.ポイント設計'!$B$8,'5.ポイント設計'!$E$8,IF(C22&lt;'5.ポイント設計'!$B$9,'5.ポイント設計'!$E$9,IF(C22&lt;'5.ポイント設計'!$B$10,'5.ポイント設計'!$E$10,IF(C22&lt;'5.ポイント設計'!$B$11,'5.ポイント設計'!$E$11,IF(C22&lt;'5.ポイント設計'!$B$12,'5.ポイント設計'!$E$12,'5.ポイント設計'!$E$13))))))</f>
        <v>13</v>
      </c>
      <c r="G22" s="167">
        <f>VLOOKUP(D22,'5.ポイント設計'!$J$7:$M$15,4,FALSE)</f>
        <v>18</v>
      </c>
      <c r="H22" s="167">
        <f>VLOOKUP(E22,'5.ポイント設計'!$Q$7:$S$15,3,FALSE)</f>
        <v>7</v>
      </c>
      <c r="I22" s="166">
        <f t="shared" si="1"/>
        <v>38</v>
      </c>
      <c r="J22" s="166">
        <f t="shared" si="0"/>
        <v>415</v>
      </c>
      <c r="K22" s="166">
        <f t="shared" si="2"/>
        <v>4150000</v>
      </c>
      <c r="L22" s="166">
        <f>K22*'3.支給係数'!E20</f>
        <v>2490000</v>
      </c>
    </row>
    <row r="23" spans="2:12" ht="17.25" customHeight="1" x14ac:dyDescent="0.15">
      <c r="B23" s="188">
        <v>34</v>
      </c>
      <c r="C23" s="222">
        <v>16</v>
      </c>
      <c r="D23" s="164">
        <f>IF(B23&lt;'5.ポイント設計'!$K$22,'5.ポイント設計'!$J$21,IF(B23&lt;'5.ポイント設計'!$K$23,'5.ポイント設計'!$J$22,IF(B23&lt;'5.ポイント設計'!$K$24,'5.ポイント設計'!J$23,IF(B23&lt;'5.ポイント設計'!$K$25,'5.ポイント設計'!$J$24,IF(B23&lt;'5.ポイント設計'!$K$26,'5.ポイント設計'!$J$25,IF(B23&lt;'5.ポイント設計'!K$27,'5.ポイント設計'!$J$26,IF(B23&lt;'5.ポイント設計'!$K$28,'5.ポイント設計'!$J$27,'5.ポイント設計'!$J$28)))))))</f>
        <v>5</v>
      </c>
      <c r="E23" s="165" t="str">
        <f>VLOOKUP(D23,'5.ポイント設計'!$P$7:$Q$15,2,FALSE)</f>
        <v>係長</v>
      </c>
      <c r="F23" s="166">
        <f>IF(C23&lt;'5.ポイント設計'!$B$7,'5.ポイント設計'!$E$7,IF(C23&lt;'5.ポイント設計'!$B$8,'5.ポイント設計'!$E$8,IF(C23&lt;'5.ポイント設計'!$B$9,'5.ポイント設計'!$E$9,IF(C23&lt;'5.ポイント設計'!$B$10,'5.ポイント設計'!$E$10,IF(C23&lt;'5.ポイント設計'!$B$11,'5.ポイント設計'!$E$11,IF(C23&lt;'5.ポイント設計'!$B$12,'5.ポイント設計'!$E$12,'5.ポイント設計'!$E$13))))))</f>
        <v>13</v>
      </c>
      <c r="G23" s="167">
        <f>VLOOKUP(D23,'5.ポイント設計'!$J$7:$M$15,4,FALSE)</f>
        <v>18</v>
      </c>
      <c r="H23" s="167">
        <f>VLOOKUP(E23,'5.ポイント設計'!$Q$7:$S$15,3,FALSE)</f>
        <v>7</v>
      </c>
      <c r="I23" s="166">
        <f t="shared" si="1"/>
        <v>38</v>
      </c>
      <c r="J23" s="166">
        <f t="shared" si="0"/>
        <v>453</v>
      </c>
      <c r="K23" s="166">
        <f t="shared" si="2"/>
        <v>4530000</v>
      </c>
      <c r="L23" s="166">
        <f>K23*'3.支給係数'!E21</f>
        <v>2718000</v>
      </c>
    </row>
    <row r="24" spans="2:12" ht="17.25" customHeight="1" x14ac:dyDescent="0.15">
      <c r="B24" s="188">
        <v>35</v>
      </c>
      <c r="C24" s="222">
        <v>17</v>
      </c>
      <c r="D24" s="164">
        <f>IF(B24&lt;'5.ポイント設計'!$K$22,'5.ポイント設計'!$J$21,IF(B24&lt;'5.ポイント設計'!$K$23,'5.ポイント設計'!$J$22,IF(B24&lt;'5.ポイント設計'!$K$24,'5.ポイント設計'!J$23,IF(B24&lt;'5.ポイント設計'!$K$25,'5.ポイント設計'!$J$24,IF(B24&lt;'5.ポイント設計'!$K$26,'5.ポイント設計'!$J$25,IF(B24&lt;'5.ポイント設計'!K$27,'5.ポイント設計'!$J$26,IF(B24&lt;'5.ポイント設計'!$K$28,'5.ポイント設計'!$J$27,'5.ポイント設計'!$J$28)))))))</f>
        <v>5</v>
      </c>
      <c r="E24" s="165" t="str">
        <f>VLOOKUP(D24,'5.ポイント設計'!$P$7:$Q$15,2,FALSE)</f>
        <v>係長</v>
      </c>
      <c r="F24" s="166">
        <f>IF(C24&lt;'5.ポイント設計'!$B$7,'5.ポイント設計'!$E$7,IF(C24&lt;'5.ポイント設計'!$B$8,'5.ポイント設計'!$E$8,IF(C24&lt;'5.ポイント設計'!$B$9,'5.ポイント設計'!$E$9,IF(C24&lt;'5.ポイント設計'!$B$10,'5.ポイント設計'!$E$10,IF(C24&lt;'5.ポイント設計'!$B$11,'5.ポイント設計'!$E$11,IF(C24&lt;'5.ポイント設計'!$B$12,'5.ポイント設計'!$E$12,'5.ポイント設計'!$E$13))))))</f>
        <v>13</v>
      </c>
      <c r="G24" s="167">
        <f>VLOOKUP(D24,'5.ポイント設計'!$J$7:$M$15,4,FALSE)</f>
        <v>18</v>
      </c>
      <c r="H24" s="167">
        <f>VLOOKUP(E24,'5.ポイント設計'!$Q$7:$S$15,3,FALSE)</f>
        <v>7</v>
      </c>
      <c r="I24" s="166">
        <f t="shared" si="1"/>
        <v>38</v>
      </c>
      <c r="J24" s="166">
        <f t="shared" si="0"/>
        <v>491</v>
      </c>
      <c r="K24" s="166">
        <f t="shared" si="2"/>
        <v>4910000</v>
      </c>
      <c r="L24" s="166">
        <f>K24*'3.支給係数'!E22</f>
        <v>2946000</v>
      </c>
    </row>
    <row r="25" spans="2:12" ht="17.25" customHeight="1" x14ac:dyDescent="0.15">
      <c r="B25" s="188">
        <v>36</v>
      </c>
      <c r="C25" s="222">
        <v>18</v>
      </c>
      <c r="D25" s="164">
        <f>IF(B25&lt;'5.ポイント設計'!$K$22,'5.ポイント設計'!$J$21,IF(B25&lt;'5.ポイント設計'!$K$23,'5.ポイント設計'!$J$22,IF(B25&lt;'5.ポイント設計'!$K$24,'5.ポイント設計'!J$23,IF(B25&lt;'5.ポイント設計'!$K$25,'5.ポイント設計'!$J$24,IF(B25&lt;'5.ポイント設計'!$K$26,'5.ポイント設計'!$J$25,IF(B25&lt;'5.ポイント設計'!K$27,'5.ポイント設計'!$J$26,IF(B25&lt;'5.ポイント設計'!$K$28,'5.ポイント設計'!$J$27,'5.ポイント設計'!$J$28)))))))</f>
        <v>5</v>
      </c>
      <c r="E25" s="165" t="str">
        <f>VLOOKUP(D25,'5.ポイント設計'!$P$7:$Q$15,2,FALSE)</f>
        <v>係長</v>
      </c>
      <c r="F25" s="166">
        <f>IF(C25&lt;'5.ポイント設計'!$B$7,'5.ポイント設計'!$E$7,IF(C25&lt;'5.ポイント設計'!$B$8,'5.ポイント設計'!$E$8,IF(C25&lt;'5.ポイント設計'!$B$9,'5.ポイント設計'!$E$9,IF(C25&lt;'5.ポイント設計'!$B$10,'5.ポイント設計'!$E$10,IF(C25&lt;'5.ポイント設計'!$B$11,'5.ポイント設計'!$E$11,IF(C25&lt;'5.ポイント設計'!$B$12,'5.ポイント設計'!$E$12,'5.ポイント設計'!$E$13))))))</f>
        <v>13</v>
      </c>
      <c r="G25" s="167">
        <f>VLOOKUP(D25,'5.ポイント設計'!$J$7:$M$15,4,FALSE)</f>
        <v>18</v>
      </c>
      <c r="H25" s="167">
        <f>VLOOKUP(E25,'5.ポイント設計'!$Q$7:$S$15,3,FALSE)</f>
        <v>7</v>
      </c>
      <c r="I25" s="166">
        <f t="shared" si="1"/>
        <v>38</v>
      </c>
      <c r="J25" s="166">
        <f t="shared" si="0"/>
        <v>529</v>
      </c>
      <c r="K25" s="166">
        <f t="shared" si="2"/>
        <v>5290000</v>
      </c>
      <c r="L25" s="166">
        <f>K25*'3.支給係数'!E23</f>
        <v>3174000</v>
      </c>
    </row>
    <row r="26" spans="2:12" ht="17.25" customHeight="1" x14ac:dyDescent="0.15">
      <c r="B26" s="188">
        <v>37</v>
      </c>
      <c r="C26" s="222">
        <v>19</v>
      </c>
      <c r="D26" s="164">
        <f>IF(B26&lt;'5.ポイント設計'!$K$22,'5.ポイント設計'!$J$21,IF(B26&lt;'5.ポイント設計'!$K$23,'5.ポイント設計'!$J$22,IF(B26&lt;'5.ポイント設計'!$K$24,'5.ポイント設計'!J$23,IF(B26&lt;'5.ポイント設計'!$K$25,'5.ポイント設計'!$J$24,IF(B26&lt;'5.ポイント設計'!$K$26,'5.ポイント設計'!$J$25,IF(B26&lt;'5.ポイント設計'!K$27,'5.ポイント設計'!$J$26,IF(B26&lt;'5.ポイント設計'!$K$28,'5.ポイント設計'!$J$27,'5.ポイント設計'!$J$28)))))))</f>
        <v>6</v>
      </c>
      <c r="E26" s="165" t="str">
        <f>VLOOKUP(D26,'5.ポイント設計'!$P$7:$Q$15,2,FALSE)</f>
        <v>課長</v>
      </c>
      <c r="F26" s="166">
        <f>IF(C26&lt;'5.ポイント設計'!$B$7,'5.ポイント設計'!$E$7,IF(C26&lt;'5.ポイント設計'!$B$8,'5.ポイント設計'!$E$8,IF(C26&lt;'5.ポイント設計'!$B$9,'5.ポイント設計'!$E$9,IF(C26&lt;'5.ポイント設計'!$B$10,'5.ポイント設計'!$E$10,IF(C26&lt;'5.ポイント設計'!$B$11,'5.ポイント設計'!$E$11,IF(C26&lt;'5.ポイント設計'!$B$12,'5.ポイント設計'!$E$12,'5.ポイント設計'!$E$13))))))</f>
        <v>13</v>
      </c>
      <c r="G26" s="167">
        <f>VLOOKUP(D26,'5.ポイント設計'!$J$7:$M$15,4,FALSE)</f>
        <v>20</v>
      </c>
      <c r="H26" s="167">
        <f>VLOOKUP(E26,'5.ポイント設計'!$Q$7:$S$15,3,FALSE)</f>
        <v>10</v>
      </c>
      <c r="I26" s="166">
        <f t="shared" si="1"/>
        <v>43</v>
      </c>
      <c r="J26" s="166">
        <f t="shared" si="0"/>
        <v>567</v>
      </c>
      <c r="K26" s="166">
        <f t="shared" si="2"/>
        <v>5670000</v>
      </c>
      <c r="L26" s="166">
        <f>K26*'3.支給係数'!E24</f>
        <v>3402000</v>
      </c>
    </row>
    <row r="27" spans="2:12" ht="17.25" customHeight="1" x14ac:dyDescent="0.15">
      <c r="B27" s="188">
        <v>38</v>
      </c>
      <c r="C27" s="222">
        <v>20</v>
      </c>
      <c r="D27" s="164">
        <f>IF(B27&lt;'5.ポイント設計'!$K$22,'5.ポイント設計'!$J$21,IF(B27&lt;'5.ポイント設計'!$K$23,'5.ポイント設計'!$J$22,IF(B27&lt;'5.ポイント設計'!$K$24,'5.ポイント設計'!J$23,IF(B27&lt;'5.ポイント設計'!$K$25,'5.ポイント設計'!$J$24,IF(B27&lt;'5.ポイント設計'!$K$26,'5.ポイント設計'!$J$25,IF(B27&lt;'5.ポイント設計'!K$27,'5.ポイント設計'!$J$26,IF(B27&lt;'5.ポイント設計'!$K$28,'5.ポイント設計'!$J$27,'5.ポイント設計'!$J$28)))))))</f>
        <v>6</v>
      </c>
      <c r="E27" s="165" t="str">
        <f>VLOOKUP(D27,'5.ポイント設計'!$P$7:$Q$15,2,FALSE)</f>
        <v>課長</v>
      </c>
      <c r="F27" s="166">
        <f>IF(C27&lt;'5.ポイント設計'!$B$7,'5.ポイント設計'!$E$7,IF(C27&lt;'5.ポイント設計'!$B$8,'5.ポイント設計'!$E$8,IF(C27&lt;'5.ポイント設計'!$B$9,'5.ポイント設計'!$E$9,IF(C27&lt;'5.ポイント設計'!$B$10,'5.ポイント設計'!$E$10,IF(C27&lt;'5.ポイント設計'!$B$11,'5.ポイント設計'!$E$11,IF(C27&lt;'5.ポイント設計'!$B$12,'5.ポイント設計'!$E$12,'5.ポイント設計'!$E$13))))))</f>
        <v>14</v>
      </c>
      <c r="G27" s="167">
        <f>VLOOKUP(D27,'5.ポイント設計'!$J$7:$M$15,4,FALSE)</f>
        <v>20</v>
      </c>
      <c r="H27" s="167">
        <f>VLOOKUP(E27,'5.ポイント設計'!$Q$7:$S$15,3,FALSE)</f>
        <v>10</v>
      </c>
      <c r="I27" s="166">
        <f t="shared" si="1"/>
        <v>44</v>
      </c>
      <c r="J27" s="166">
        <f t="shared" si="0"/>
        <v>610</v>
      </c>
      <c r="K27" s="166">
        <f t="shared" si="2"/>
        <v>6100000</v>
      </c>
      <c r="L27" s="166">
        <f>K27*'3.支給係数'!E25</f>
        <v>3660000</v>
      </c>
    </row>
    <row r="28" spans="2:12" ht="17.25" customHeight="1" x14ac:dyDescent="0.15">
      <c r="B28" s="188">
        <v>39</v>
      </c>
      <c r="C28" s="222">
        <v>21</v>
      </c>
      <c r="D28" s="164">
        <f>IF(B28&lt;'5.ポイント設計'!$K$22,'5.ポイント設計'!$J$21,IF(B28&lt;'5.ポイント設計'!$K$23,'5.ポイント設計'!$J$22,IF(B28&lt;'5.ポイント設計'!$K$24,'5.ポイント設計'!J$23,IF(B28&lt;'5.ポイント設計'!$K$25,'5.ポイント設計'!$J$24,IF(B28&lt;'5.ポイント設計'!$K$26,'5.ポイント設計'!$J$25,IF(B28&lt;'5.ポイント設計'!K$27,'5.ポイント設計'!$J$26,IF(B28&lt;'5.ポイント設計'!$K$28,'5.ポイント設計'!$J$27,'5.ポイント設計'!$J$28)))))))</f>
        <v>6</v>
      </c>
      <c r="E28" s="165" t="str">
        <f>VLOOKUP(D28,'5.ポイント設計'!$P$7:$Q$15,2,FALSE)</f>
        <v>課長</v>
      </c>
      <c r="F28" s="166">
        <f>IF(C28&lt;'5.ポイント設計'!$B$7,'5.ポイント設計'!$E$7,IF(C28&lt;'5.ポイント設計'!$B$8,'5.ポイント設計'!$E$8,IF(C28&lt;'5.ポイント設計'!$B$9,'5.ポイント設計'!$E$9,IF(C28&lt;'5.ポイント設計'!$B$10,'5.ポイント設計'!$E$10,IF(C28&lt;'5.ポイント設計'!$B$11,'5.ポイント設計'!$E$11,IF(C28&lt;'5.ポイント設計'!$B$12,'5.ポイント設計'!$E$12,'5.ポイント設計'!$E$13))))))</f>
        <v>14</v>
      </c>
      <c r="G28" s="167">
        <f>VLOOKUP(D28,'5.ポイント設計'!$J$7:$M$15,4,FALSE)</f>
        <v>20</v>
      </c>
      <c r="H28" s="167">
        <f>VLOOKUP(E28,'5.ポイント設計'!$Q$7:$S$15,3,FALSE)</f>
        <v>10</v>
      </c>
      <c r="I28" s="166">
        <f t="shared" si="1"/>
        <v>44</v>
      </c>
      <c r="J28" s="166">
        <f t="shared" si="0"/>
        <v>654</v>
      </c>
      <c r="K28" s="166">
        <f t="shared" si="2"/>
        <v>6540000</v>
      </c>
      <c r="L28" s="166">
        <f>K28*'3.支給係数'!E26</f>
        <v>3924000</v>
      </c>
    </row>
    <row r="29" spans="2:12" ht="17.25" customHeight="1" x14ac:dyDescent="0.15">
      <c r="B29" s="188">
        <v>40</v>
      </c>
      <c r="C29" s="222">
        <v>22</v>
      </c>
      <c r="D29" s="164">
        <f>IF(B29&lt;'5.ポイント設計'!$K$22,'5.ポイント設計'!$J$21,IF(B29&lt;'5.ポイント設計'!$K$23,'5.ポイント設計'!$J$22,IF(B29&lt;'5.ポイント設計'!$K$24,'5.ポイント設計'!J$23,IF(B29&lt;'5.ポイント設計'!$K$25,'5.ポイント設計'!$J$24,IF(B29&lt;'5.ポイント設計'!$K$26,'5.ポイント設計'!$J$25,IF(B29&lt;'5.ポイント設計'!K$27,'5.ポイント設計'!$J$26,IF(B29&lt;'5.ポイント設計'!$K$28,'5.ポイント設計'!$J$27,'5.ポイント設計'!$J$28)))))))</f>
        <v>6</v>
      </c>
      <c r="E29" s="165" t="str">
        <f>VLOOKUP(D29,'5.ポイント設計'!$P$7:$Q$15,2,FALSE)</f>
        <v>課長</v>
      </c>
      <c r="F29" s="166">
        <f>IF(C29&lt;'5.ポイント設計'!$B$7,'5.ポイント設計'!$E$7,IF(C29&lt;'5.ポイント設計'!$B$8,'5.ポイント設計'!$E$8,IF(C29&lt;'5.ポイント設計'!$B$9,'5.ポイント設計'!$E$9,IF(C29&lt;'5.ポイント設計'!$B$10,'5.ポイント設計'!$E$10,IF(C29&lt;'5.ポイント設計'!$B$11,'5.ポイント設計'!$E$11,IF(C29&lt;'5.ポイント設計'!$B$12,'5.ポイント設計'!$E$12,'5.ポイント設計'!$E$13))))))</f>
        <v>14</v>
      </c>
      <c r="G29" s="167">
        <f>VLOOKUP(D29,'5.ポイント設計'!$J$7:$M$15,4,FALSE)</f>
        <v>20</v>
      </c>
      <c r="H29" s="167">
        <f>VLOOKUP(E29,'5.ポイント設計'!$Q$7:$S$15,3,FALSE)</f>
        <v>10</v>
      </c>
      <c r="I29" s="166">
        <f t="shared" si="1"/>
        <v>44</v>
      </c>
      <c r="J29" s="166">
        <f t="shared" si="0"/>
        <v>698</v>
      </c>
      <c r="K29" s="166">
        <f t="shared" si="2"/>
        <v>6980000</v>
      </c>
      <c r="L29" s="166">
        <f>K29*'3.支給係数'!E27</f>
        <v>4188000</v>
      </c>
    </row>
    <row r="30" spans="2:12" ht="17.25" customHeight="1" x14ac:dyDescent="0.15">
      <c r="B30" s="188">
        <v>41</v>
      </c>
      <c r="C30" s="222">
        <v>23</v>
      </c>
      <c r="D30" s="164">
        <f>IF(B30&lt;'5.ポイント設計'!$K$22,'5.ポイント設計'!$J$21,IF(B30&lt;'5.ポイント設計'!$K$23,'5.ポイント設計'!$J$22,IF(B30&lt;'5.ポイント設計'!$K$24,'5.ポイント設計'!J$23,IF(B30&lt;'5.ポイント設計'!$K$25,'5.ポイント設計'!$J$24,IF(B30&lt;'5.ポイント設計'!$K$26,'5.ポイント設計'!$J$25,IF(B30&lt;'5.ポイント設計'!K$27,'5.ポイント設計'!$J$26,IF(B30&lt;'5.ポイント設計'!$K$28,'5.ポイント設計'!$J$27,'5.ポイント設計'!$J$28)))))))</f>
        <v>6</v>
      </c>
      <c r="E30" s="165" t="str">
        <f>VLOOKUP(D30,'5.ポイント設計'!$P$7:$Q$15,2,FALSE)</f>
        <v>課長</v>
      </c>
      <c r="F30" s="166">
        <f>IF(C30&lt;'5.ポイント設計'!$B$7,'5.ポイント設計'!$E$7,IF(C30&lt;'5.ポイント設計'!$B$8,'5.ポイント設計'!$E$8,IF(C30&lt;'5.ポイント設計'!$B$9,'5.ポイント設計'!$E$9,IF(C30&lt;'5.ポイント設計'!$B$10,'5.ポイント設計'!$E$10,IF(C30&lt;'5.ポイント設計'!$B$11,'5.ポイント設計'!$E$11,IF(C30&lt;'5.ポイント設計'!$B$12,'5.ポイント設計'!$E$12,'5.ポイント設計'!$E$13))))))</f>
        <v>14</v>
      </c>
      <c r="G30" s="167">
        <f>VLOOKUP(D30,'5.ポイント設計'!$J$7:$M$15,4,FALSE)</f>
        <v>20</v>
      </c>
      <c r="H30" s="167">
        <f>VLOOKUP(E30,'5.ポイント設計'!$Q$7:$S$15,3,FALSE)</f>
        <v>10</v>
      </c>
      <c r="I30" s="166">
        <f t="shared" si="1"/>
        <v>44</v>
      </c>
      <c r="J30" s="166">
        <f t="shared" si="0"/>
        <v>742</v>
      </c>
      <c r="K30" s="166">
        <f t="shared" si="2"/>
        <v>7420000</v>
      </c>
      <c r="L30" s="166">
        <f>K30*'3.支給係数'!E28</f>
        <v>4452000</v>
      </c>
    </row>
    <row r="31" spans="2:12" ht="17.25" customHeight="1" x14ac:dyDescent="0.15">
      <c r="B31" s="188">
        <v>42</v>
      </c>
      <c r="C31" s="222">
        <v>24</v>
      </c>
      <c r="D31" s="164">
        <f>IF(B31&lt;'5.ポイント設計'!$K$22,'5.ポイント設計'!$J$21,IF(B31&lt;'5.ポイント設計'!$K$23,'5.ポイント設計'!$J$22,IF(B31&lt;'5.ポイント設計'!$K$24,'5.ポイント設計'!J$23,IF(B31&lt;'5.ポイント設計'!$K$25,'5.ポイント設計'!$J$24,IF(B31&lt;'5.ポイント設計'!$K$26,'5.ポイント設計'!$J$25,IF(B31&lt;'5.ポイント設計'!K$27,'5.ポイント設計'!$J$26,IF(B31&lt;'5.ポイント設計'!$K$28,'5.ポイント設計'!$J$27,'5.ポイント設計'!$J$28)))))))</f>
        <v>6</v>
      </c>
      <c r="E31" s="165" t="str">
        <f>VLOOKUP(D31,'5.ポイント設計'!$P$7:$Q$15,2,FALSE)</f>
        <v>課長</v>
      </c>
      <c r="F31" s="166">
        <f>IF(C31&lt;'5.ポイント設計'!$B$7,'5.ポイント設計'!$E$7,IF(C31&lt;'5.ポイント設計'!$B$8,'5.ポイント設計'!$E$8,IF(C31&lt;'5.ポイント設計'!$B$9,'5.ポイント設計'!$E$9,IF(C31&lt;'5.ポイント設計'!$B$10,'5.ポイント設計'!$E$10,IF(C31&lt;'5.ポイント設計'!$B$11,'5.ポイント設計'!$E$11,IF(C31&lt;'5.ポイント設計'!$B$12,'5.ポイント設計'!$E$12,'5.ポイント設計'!$E$13))))))</f>
        <v>14</v>
      </c>
      <c r="G31" s="167">
        <f>VLOOKUP(D31,'5.ポイント設計'!$J$7:$M$15,4,FALSE)</f>
        <v>20</v>
      </c>
      <c r="H31" s="167">
        <f>VLOOKUP(E31,'5.ポイント設計'!$Q$7:$S$15,3,FALSE)</f>
        <v>10</v>
      </c>
      <c r="I31" s="166">
        <f t="shared" si="1"/>
        <v>44</v>
      </c>
      <c r="J31" s="166">
        <f t="shared" si="0"/>
        <v>786</v>
      </c>
      <c r="K31" s="166">
        <f t="shared" si="2"/>
        <v>7860000</v>
      </c>
      <c r="L31" s="166">
        <f>K31*'3.支給係数'!E29</f>
        <v>4716000</v>
      </c>
    </row>
    <row r="32" spans="2:12" ht="17.25" customHeight="1" x14ac:dyDescent="0.15">
      <c r="B32" s="188">
        <v>43</v>
      </c>
      <c r="C32" s="222">
        <v>25</v>
      </c>
      <c r="D32" s="164">
        <f>IF(B32&lt;'5.ポイント設計'!$K$22,'5.ポイント設計'!$J$21,IF(B32&lt;'5.ポイント設計'!$K$23,'5.ポイント設計'!$J$22,IF(B32&lt;'5.ポイント設計'!$K$24,'5.ポイント設計'!J$23,IF(B32&lt;'5.ポイント設計'!$K$25,'5.ポイント設計'!$J$24,IF(B32&lt;'5.ポイント設計'!$K$26,'5.ポイント設計'!$J$25,IF(B32&lt;'5.ポイント設計'!K$27,'5.ポイント設計'!$J$26,IF(B32&lt;'5.ポイント設計'!$K$28,'5.ポイント設計'!$J$27,'5.ポイント設計'!$J$28)))))))</f>
        <v>7</v>
      </c>
      <c r="E32" s="165" t="str">
        <f>VLOOKUP(D32,'5.ポイント設計'!$P$7:$Q$15,2,FALSE)</f>
        <v>次長</v>
      </c>
      <c r="F32" s="166">
        <f>IF(C32&lt;'5.ポイント設計'!$B$7,'5.ポイント設計'!$E$7,IF(C32&lt;'5.ポイント設計'!$B$8,'5.ポイント設計'!$E$8,IF(C32&lt;'5.ポイント設計'!$B$9,'5.ポイント設計'!$E$9,IF(C32&lt;'5.ポイント設計'!$B$10,'5.ポイント設計'!$E$10,IF(C32&lt;'5.ポイント設計'!$B$11,'5.ポイント設計'!$E$11,IF(C32&lt;'5.ポイント設計'!$B$12,'5.ポイント設計'!$E$12,'5.ポイント設計'!$E$13))))))</f>
        <v>14</v>
      </c>
      <c r="G32" s="167">
        <f>VLOOKUP(D32,'5.ポイント設計'!$J$7:$M$15,4,FALSE)</f>
        <v>22</v>
      </c>
      <c r="H32" s="167">
        <f>VLOOKUP(E32,'5.ポイント設計'!$Q$7:$S$15,3,FALSE)</f>
        <v>12</v>
      </c>
      <c r="I32" s="166">
        <f t="shared" si="1"/>
        <v>48</v>
      </c>
      <c r="J32" s="166">
        <f t="shared" si="0"/>
        <v>830</v>
      </c>
      <c r="K32" s="166">
        <f t="shared" si="2"/>
        <v>8300000</v>
      </c>
      <c r="L32" s="166">
        <f>K32*'3.支給係数'!E30</f>
        <v>5810000</v>
      </c>
    </row>
    <row r="33" spans="2:12" ht="17.25" customHeight="1" x14ac:dyDescent="0.15">
      <c r="B33" s="188">
        <v>44</v>
      </c>
      <c r="C33" s="222">
        <v>26</v>
      </c>
      <c r="D33" s="164">
        <f>IF(B33&lt;'5.ポイント設計'!$K$22,'5.ポイント設計'!$J$21,IF(B33&lt;'5.ポイント設計'!$K$23,'5.ポイント設計'!$J$22,IF(B33&lt;'5.ポイント設計'!$K$24,'5.ポイント設計'!J$23,IF(B33&lt;'5.ポイント設計'!$K$25,'5.ポイント設計'!$J$24,IF(B33&lt;'5.ポイント設計'!$K$26,'5.ポイント設計'!$J$25,IF(B33&lt;'5.ポイント設計'!K$27,'5.ポイント設計'!$J$26,IF(B33&lt;'5.ポイント設計'!$K$28,'5.ポイント設計'!$J$27,'5.ポイント設計'!$J$28)))))))</f>
        <v>7</v>
      </c>
      <c r="E33" s="165" t="str">
        <f>VLOOKUP(D33,'5.ポイント設計'!$P$7:$Q$15,2,FALSE)</f>
        <v>次長</v>
      </c>
      <c r="F33" s="166">
        <f>IF(C33&lt;'5.ポイント設計'!$B$7,'5.ポイント設計'!$E$7,IF(C33&lt;'5.ポイント設計'!$B$8,'5.ポイント設計'!$E$8,IF(C33&lt;'5.ポイント設計'!$B$9,'5.ポイント設計'!$E$9,IF(C33&lt;'5.ポイント設計'!$B$10,'5.ポイント設計'!$E$10,IF(C33&lt;'5.ポイント設計'!$B$11,'5.ポイント設計'!$E$11,IF(C33&lt;'5.ポイント設計'!$B$12,'5.ポイント設計'!$E$12,'5.ポイント設計'!$E$13))))))</f>
        <v>14</v>
      </c>
      <c r="G33" s="167">
        <f>VLOOKUP(D33,'5.ポイント設計'!$J$7:$M$15,4,FALSE)</f>
        <v>22</v>
      </c>
      <c r="H33" s="167">
        <f>VLOOKUP(E33,'5.ポイント設計'!$Q$7:$S$15,3,FALSE)</f>
        <v>12</v>
      </c>
      <c r="I33" s="166">
        <f>F33+G33+H33</f>
        <v>48</v>
      </c>
      <c r="J33" s="166">
        <f t="shared" si="0"/>
        <v>878</v>
      </c>
      <c r="K33" s="166">
        <f t="shared" si="2"/>
        <v>8780000</v>
      </c>
      <c r="L33" s="166">
        <f>K33*'3.支給係数'!E31</f>
        <v>6146000</v>
      </c>
    </row>
    <row r="34" spans="2:12" ht="17.25" customHeight="1" x14ac:dyDescent="0.15">
      <c r="B34" s="188">
        <v>45</v>
      </c>
      <c r="C34" s="222">
        <v>27</v>
      </c>
      <c r="D34" s="164">
        <f>IF(B34&lt;'5.ポイント設計'!$K$22,'5.ポイント設計'!$J$21,IF(B34&lt;'5.ポイント設計'!$K$23,'5.ポイント設計'!$J$22,IF(B34&lt;'5.ポイント設計'!$K$24,'5.ポイント設計'!J$23,IF(B34&lt;'5.ポイント設計'!$K$25,'5.ポイント設計'!$J$24,IF(B34&lt;'5.ポイント設計'!$K$26,'5.ポイント設計'!$J$25,IF(B34&lt;'5.ポイント設計'!K$27,'5.ポイント設計'!$J$26,IF(B34&lt;'5.ポイント設計'!$K$28,'5.ポイント設計'!$J$27,'5.ポイント設計'!$J$28)))))))</f>
        <v>7</v>
      </c>
      <c r="E34" s="165" t="str">
        <f>VLOOKUP(D34,'5.ポイント設計'!$P$7:$Q$15,2,FALSE)</f>
        <v>次長</v>
      </c>
      <c r="F34" s="166">
        <f>IF(C34&lt;'5.ポイント設計'!$B$7,'5.ポイント設計'!$E$7,IF(C34&lt;'5.ポイント設計'!$B$8,'5.ポイント設計'!$E$8,IF(C34&lt;'5.ポイント設計'!$B$9,'5.ポイント設計'!$E$9,IF(C34&lt;'5.ポイント設計'!$B$10,'5.ポイント設計'!$E$10,IF(C34&lt;'5.ポイント設計'!$B$11,'5.ポイント設計'!$E$11,IF(C34&lt;'5.ポイント設計'!$B$12,'5.ポイント設計'!$E$12,'5.ポイント設計'!$E$13))))))</f>
        <v>14</v>
      </c>
      <c r="G34" s="167">
        <f>VLOOKUP(D34,'5.ポイント設計'!$J$7:$M$15,4,FALSE)</f>
        <v>22</v>
      </c>
      <c r="H34" s="167">
        <f>VLOOKUP(E34,'5.ポイント設計'!$Q$7:$S$15,3,FALSE)</f>
        <v>12</v>
      </c>
      <c r="I34" s="166">
        <f t="shared" si="1"/>
        <v>48</v>
      </c>
      <c r="J34" s="166">
        <f t="shared" si="0"/>
        <v>926</v>
      </c>
      <c r="K34" s="166">
        <f t="shared" si="2"/>
        <v>9260000</v>
      </c>
      <c r="L34" s="166">
        <f>K34*'3.支給係数'!E32</f>
        <v>6482000</v>
      </c>
    </row>
    <row r="35" spans="2:12" ht="17.25" customHeight="1" x14ac:dyDescent="0.15">
      <c r="B35" s="188">
        <v>46</v>
      </c>
      <c r="C35" s="222">
        <v>28</v>
      </c>
      <c r="D35" s="164">
        <f>IF(B35&lt;'5.ポイント設計'!$K$22,'5.ポイント設計'!$J$21,IF(B35&lt;'5.ポイント設計'!$K$23,'5.ポイント設計'!$J$22,IF(B35&lt;'5.ポイント設計'!$K$24,'5.ポイント設計'!J$23,IF(B35&lt;'5.ポイント設計'!$K$25,'5.ポイント設計'!$J$24,IF(B35&lt;'5.ポイント設計'!$K$26,'5.ポイント設計'!$J$25,IF(B35&lt;'5.ポイント設計'!K$27,'5.ポイント設計'!$J$26,IF(B35&lt;'5.ポイント設計'!$K$28,'5.ポイント設計'!$J$27,'5.ポイント設計'!$J$28)))))))</f>
        <v>7</v>
      </c>
      <c r="E35" s="165" t="str">
        <f>VLOOKUP(D35,'5.ポイント設計'!$P$7:$Q$15,2,FALSE)</f>
        <v>次長</v>
      </c>
      <c r="F35" s="166">
        <f>IF(C35&lt;'5.ポイント設計'!$B$7,'5.ポイント設計'!$E$7,IF(C35&lt;'5.ポイント設計'!$B$8,'5.ポイント設計'!$E$8,IF(C35&lt;'5.ポイント設計'!$B$9,'5.ポイント設計'!$E$9,IF(C35&lt;'5.ポイント設計'!$B$10,'5.ポイント設計'!$E$10,IF(C35&lt;'5.ポイント設計'!$B$11,'5.ポイント設計'!$E$11,IF(C35&lt;'5.ポイント設計'!$B$12,'5.ポイント設計'!$E$12,'5.ポイント設計'!$E$13))))))</f>
        <v>14</v>
      </c>
      <c r="G35" s="167">
        <f>VLOOKUP(D35,'5.ポイント設計'!$J$7:$M$15,4,FALSE)</f>
        <v>22</v>
      </c>
      <c r="H35" s="167">
        <f>VLOOKUP(E35,'5.ポイント設計'!$Q$7:$S$15,3,FALSE)</f>
        <v>12</v>
      </c>
      <c r="I35" s="166">
        <f t="shared" si="1"/>
        <v>48</v>
      </c>
      <c r="J35" s="166">
        <f t="shared" si="0"/>
        <v>974</v>
      </c>
      <c r="K35" s="166">
        <f t="shared" si="2"/>
        <v>9740000</v>
      </c>
      <c r="L35" s="166">
        <f>K35*'3.支給係数'!E33</f>
        <v>6818000</v>
      </c>
    </row>
    <row r="36" spans="2:12" ht="17.25" customHeight="1" x14ac:dyDescent="0.15">
      <c r="B36" s="188">
        <v>47</v>
      </c>
      <c r="C36" s="222">
        <v>29</v>
      </c>
      <c r="D36" s="164">
        <f>IF(B36&lt;'5.ポイント設計'!$K$22,'5.ポイント設計'!$J$21,IF(B36&lt;'5.ポイント設計'!$K$23,'5.ポイント設計'!$J$22,IF(B36&lt;'5.ポイント設計'!$K$24,'5.ポイント設計'!J$23,IF(B36&lt;'5.ポイント設計'!$K$25,'5.ポイント設計'!$J$24,IF(B36&lt;'5.ポイント設計'!$K$26,'5.ポイント設計'!$J$25,IF(B36&lt;'5.ポイント設計'!K$27,'5.ポイント設計'!$J$26,IF(B36&lt;'5.ポイント設計'!$K$28,'5.ポイント設計'!$J$27,'5.ポイント設計'!$J$28)))))))</f>
        <v>7</v>
      </c>
      <c r="E36" s="165" t="str">
        <f>VLOOKUP(D36,'5.ポイント設計'!$P$7:$Q$15,2,FALSE)</f>
        <v>次長</v>
      </c>
      <c r="F36" s="166">
        <f>IF(C36&lt;'5.ポイント設計'!$B$7,'5.ポイント設計'!$E$7,IF(C36&lt;'5.ポイント設計'!$B$8,'5.ポイント設計'!$E$8,IF(C36&lt;'5.ポイント設計'!$B$9,'5.ポイント設計'!$E$9,IF(C36&lt;'5.ポイント設計'!$B$10,'5.ポイント設計'!$E$10,IF(C36&lt;'5.ポイント設計'!$B$11,'5.ポイント設計'!$E$11,IF(C36&lt;'5.ポイント設計'!$B$12,'5.ポイント設計'!$E$12,'5.ポイント設計'!$E$13))))))</f>
        <v>14</v>
      </c>
      <c r="G36" s="167">
        <f>VLOOKUP(D36,'5.ポイント設計'!$J$7:$M$15,4,FALSE)</f>
        <v>22</v>
      </c>
      <c r="H36" s="167">
        <f>VLOOKUP(E36,'5.ポイント設計'!$Q$7:$S$15,3,FALSE)</f>
        <v>12</v>
      </c>
      <c r="I36" s="166">
        <f t="shared" si="1"/>
        <v>48</v>
      </c>
      <c r="J36" s="166">
        <f t="shared" si="0"/>
        <v>1022</v>
      </c>
      <c r="K36" s="166">
        <f t="shared" si="2"/>
        <v>10220000</v>
      </c>
      <c r="L36" s="166">
        <f>K36*'3.支給係数'!E34</f>
        <v>7154000</v>
      </c>
    </row>
    <row r="37" spans="2:12" ht="17.25" customHeight="1" x14ac:dyDescent="0.15">
      <c r="B37" s="188">
        <v>48</v>
      </c>
      <c r="C37" s="222">
        <v>30</v>
      </c>
      <c r="D37" s="164">
        <f>IF(B37&lt;'5.ポイント設計'!$K$22,'5.ポイント設計'!$J$21,IF(B37&lt;'5.ポイント設計'!$K$23,'5.ポイント設計'!$J$22,IF(B37&lt;'5.ポイント設計'!$K$24,'5.ポイント設計'!J$23,IF(B37&lt;'5.ポイント設計'!$K$25,'5.ポイント設計'!$J$24,IF(B37&lt;'5.ポイント設計'!$K$26,'5.ポイント設計'!$J$25,IF(B37&lt;'5.ポイント設計'!K$27,'5.ポイント設計'!$J$26,IF(B37&lt;'5.ポイント設計'!$K$28,'5.ポイント設計'!$J$27,'5.ポイント設計'!$J$28)))))))</f>
        <v>7</v>
      </c>
      <c r="E37" s="165" t="str">
        <f>VLOOKUP(D37,'5.ポイント設計'!$P$7:$Q$15,2,FALSE)</f>
        <v>次長</v>
      </c>
      <c r="F37" s="166">
        <f>IF(C37&lt;'5.ポイント設計'!$B$7,'5.ポイント設計'!$E$7,IF(C37&lt;'5.ポイント設計'!$B$8,'5.ポイント設計'!$E$8,IF(C37&lt;'5.ポイント設計'!$B$9,'5.ポイント設計'!$E$9,IF(C37&lt;'5.ポイント設計'!$B$10,'5.ポイント設計'!$E$10,IF(C37&lt;'5.ポイント設計'!$B$11,'5.ポイント設計'!$E$11,IF(C37&lt;'5.ポイント設計'!$B$12,'5.ポイント設計'!$E$12,'5.ポイント設計'!$E$13))))))</f>
        <v>14</v>
      </c>
      <c r="G37" s="167">
        <f>VLOOKUP(D37,'5.ポイント設計'!$J$7:$M$15,4,FALSE)</f>
        <v>22</v>
      </c>
      <c r="H37" s="167">
        <f>VLOOKUP(E37,'5.ポイント設計'!$Q$7:$S$15,3,FALSE)</f>
        <v>12</v>
      </c>
      <c r="I37" s="166">
        <f t="shared" si="1"/>
        <v>48</v>
      </c>
      <c r="J37" s="166">
        <f t="shared" si="0"/>
        <v>1070</v>
      </c>
      <c r="K37" s="166">
        <f t="shared" si="2"/>
        <v>10700000</v>
      </c>
      <c r="L37" s="166">
        <f>K37*'3.支給係数'!E35</f>
        <v>8560000</v>
      </c>
    </row>
    <row r="38" spans="2:12" ht="17.25" customHeight="1" x14ac:dyDescent="0.15">
      <c r="B38" s="188">
        <v>49</v>
      </c>
      <c r="C38" s="222">
        <v>31</v>
      </c>
      <c r="D38" s="164">
        <f>IF(B38&lt;'5.ポイント設計'!$K$22,'5.ポイント設計'!$J$21,IF(B38&lt;'5.ポイント設計'!$K$23,'5.ポイント設計'!$J$22,IF(B38&lt;'5.ポイント設計'!$K$24,'5.ポイント設計'!J$23,IF(B38&lt;'5.ポイント設計'!$K$25,'5.ポイント設計'!$J$24,IF(B38&lt;'5.ポイント設計'!$K$26,'5.ポイント設計'!$J$25,IF(B38&lt;'5.ポイント設計'!K$27,'5.ポイント設計'!$J$26,IF(B38&lt;'5.ポイント設計'!$K$28,'5.ポイント設計'!$J$27,'5.ポイント設計'!$J$28)))))))</f>
        <v>7</v>
      </c>
      <c r="E38" s="165" t="str">
        <f>VLOOKUP(D38,'5.ポイント設計'!$P$7:$Q$15,2,FALSE)</f>
        <v>次長</v>
      </c>
      <c r="F38" s="166">
        <f>IF(C38&lt;'5.ポイント設計'!$B$7,'5.ポイント設計'!$E$7,IF(C38&lt;'5.ポイント設計'!$B$8,'5.ポイント設計'!$E$8,IF(C38&lt;'5.ポイント設計'!$B$9,'5.ポイント設計'!$E$9,IF(C38&lt;'5.ポイント設計'!$B$10,'5.ポイント設計'!$E$10,IF(C38&lt;'5.ポイント設計'!$B$11,'5.ポイント設計'!$E$11,IF(C38&lt;'5.ポイント設計'!$B$12,'5.ポイント設計'!$E$12,'5.ポイント設計'!$E$13))))))</f>
        <v>14</v>
      </c>
      <c r="G38" s="167">
        <f>VLOOKUP(D38,'5.ポイント設計'!$J$7:$M$15,4,FALSE)</f>
        <v>22</v>
      </c>
      <c r="H38" s="167">
        <f>VLOOKUP(E38,'5.ポイント設計'!$Q$7:$S$15,3,FALSE)</f>
        <v>12</v>
      </c>
      <c r="I38" s="166">
        <f t="shared" si="1"/>
        <v>48</v>
      </c>
      <c r="J38" s="166">
        <f t="shared" si="0"/>
        <v>1118</v>
      </c>
      <c r="K38" s="166">
        <f t="shared" si="2"/>
        <v>11180000</v>
      </c>
      <c r="L38" s="166">
        <f>K38*'3.支給係数'!E36</f>
        <v>8944000</v>
      </c>
    </row>
    <row r="39" spans="2:12" ht="17.25" customHeight="1" x14ac:dyDescent="0.15">
      <c r="B39" s="188">
        <v>50</v>
      </c>
      <c r="C39" s="222">
        <v>32</v>
      </c>
      <c r="D39" s="164">
        <f>IF(B39&lt;'5.ポイント設計'!$K$22,'5.ポイント設計'!$J$21,IF(B39&lt;'5.ポイント設計'!$K$23,'5.ポイント設計'!$J$22,IF(B39&lt;'5.ポイント設計'!$K$24,'5.ポイント設計'!J$23,IF(B39&lt;'5.ポイント設計'!$K$25,'5.ポイント設計'!$J$24,IF(B39&lt;'5.ポイント設計'!$K$26,'5.ポイント設計'!$J$25,IF(B39&lt;'5.ポイント設計'!K$27,'5.ポイント設計'!$J$26,IF(B39&lt;'5.ポイント設計'!$K$28,'5.ポイント設計'!$J$27,'5.ポイント設計'!$J$28)))))))</f>
        <v>7</v>
      </c>
      <c r="E39" s="165" t="str">
        <f>VLOOKUP(D39,'5.ポイント設計'!$P$7:$Q$15,2,FALSE)</f>
        <v>次長</v>
      </c>
      <c r="F39" s="166">
        <f>IF(C39&lt;'5.ポイント設計'!$B$7,'5.ポイント設計'!$E$7,IF(C39&lt;'5.ポイント設計'!$B$8,'5.ポイント設計'!$E$8,IF(C39&lt;'5.ポイント設計'!$B$9,'5.ポイント設計'!$E$9,IF(C39&lt;'5.ポイント設計'!$B$10,'5.ポイント設計'!$E$10,IF(C39&lt;'5.ポイント設計'!$B$11,'5.ポイント設計'!$E$11,IF(C39&lt;'5.ポイント設計'!$B$12,'5.ポイント設計'!$E$12,'5.ポイント設計'!$E$13))))))</f>
        <v>14</v>
      </c>
      <c r="G39" s="167">
        <f>VLOOKUP(D39,'5.ポイント設計'!$J$7:$M$15,4,FALSE)</f>
        <v>22</v>
      </c>
      <c r="H39" s="167">
        <f>VLOOKUP(E39,'5.ポイント設計'!$Q$7:$S$15,3,FALSE)</f>
        <v>12</v>
      </c>
      <c r="I39" s="166">
        <f t="shared" si="1"/>
        <v>48</v>
      </c>
      <c r="J39" s="166">
        <f t="shared" si="0"/>
        <v>1166</v>
      </c>
      <c r="K39" s="166">
        <f t="shared" si="2"/>
        <v>11660000</v>
      </c>
      <c r="L39" s="166">
        <f>K39*'3.支給係数'!E37</f>
        <v>9328000</v>
      </c>
    </row>
    <row r="40" spans="2:12" ht="17.25" customHeight="1" x14ac:dyDescent="0.15">
      <c r="B40" s="188">
        <v>51</v>
      </c>
      <c r="C40" s="222">
        <v>33</v>
      </c>
      <c r="D40" s="164">
        <f>IF(B40&lt;'5.ポイント設計'!$K$22,'5.ポイント設計'!$J$21,IF(B40&lt;'5.ポイント設計'!$K$23,'5.ポイント設計'!$J$22,IF(B40&lt;'5.ポイント設計'!$K$24,'5.ポイント設計'!J$23,IF(B40&lt;'5.ポイント設計'!$K$25,'5.ポイント設計'!$J$24,IF(B40&lt;'5.ポイント設計'!$K$26,'5.ポイント設計'!$J$25,IF(B40&lt;'5.ポイント設計'!K$27,'5.ポイント設計'!$J$26,IF(B40&lt;'5.ポイント設計'!$K$28,'5.ポイント設計'!$J$27,'5.ポイント設計'!$J$28)))))))</f>
        <v>7</v>
      </c>
      <c r="E40" s="165" t="str">
        <f>VLOOKUP(D40,'5.ポイント設計'!$P$7:$Q$15,2,FALSE)</f>
        <v>次長</v>
      </c>
      <c r="F40" s="166">
        <f>IF(C40&lt;'5.ポイント設計'!$B$7,'5.ポイント設計'!$E$7,IF(C40&lt;'5.ポイント設計'!$B$8,'5.ポイント設計'!$E$8,IF(C40&lt;'5.ポイント設計'!$B$9,'5.ポイント設計'!$E$9,IF(C40&lt;'5.ポイント設計'!$B$10,'5.ポイント設計'!$E$10,IF(C40&lt;'5.ポイント設計'!$B$11,'5.ポイント設計'!$E$11,IF(C40&lt;'5.ポイント設計'!$B$12,'5.ポイント設計'!$E$12,'5.ポイント設計'!$E$13))))))</f>
        <v>14</v>
      </c>
      <c r="G40" s="167">
        <f>VLOOKUP(D40,'5.ポイント設計'!$J$7:$M$15,4,FALSE)</f>
        <v>22</v>
      </c>
      <c r="H40" s="167">
        <f>VLOOKUP(E40,'5.ポイント設計'!$Q$7:$S$15,3,FALSE)</f>
        <v>12</v>
      </c>
      <c r="I40" s="166">
        <f t="shared" si="1"/>
        <v>48</v>
      </c>
      <c r="J40" s="166">
        <f t="shared" si="0"/>
        <v>1214</v>
      </c>
      <c r="K40" s="166">
        <f t="shared" si="2"/>
        <v>12140000</v>
      </c>
      <c r="L40" s="166">
        <f>K40*'3.支給係数'!E38</f>
        <v>9712000</v>
      </c>
    </row>
    <row r="41" spans="2:12" ht="17.25" customHeight="1" x14ac:dyDescent="0.15">
      <c r="B41" s="188">
        <v>52</v>
      </c>
      <c r="C41" s="222">
        <v>34</v>
      </c>
      <c r="D41" s="164">
        <f>IF(B41&lt;'5.ポイント設計'!$K$22,'5.ポイント設計'!$J$21,IF(B41&lt;'5.ポイント設計'!$K$23,'5.ポイント設計'!$J$22,IF(B41&lt;'5.ポイント設計'!$K$24,'5.ポイント設計'!J$23,IF(B41&lt;'5.ポイント設計'!$K$25,'5.ポイント設計'!$J$24,IF(B41&lt;'5.ポイント設計'!$K$26,'5.ポイント設計'!$J$25,IF(B41&lt;'5.ポイント設計'!K$27,'5.ポイント設計'!$J$26,IF(B41&lt;'5.ポイント設計'!$K$28,'5.ポイント設計'!$J$27,'5.ポイント設計'!$J$28)))))))</f>
        <v>8</v>
      </c>
      <c r="E41" s="165" t="str">
        <f>VLOOKUP(D41,'5.ポイント設計'!$P$7:$Q$15,2,FALSE)</f>
        <v>部長</v>
      </c>
      <c r="F41" s="166">
        <f>IF(C41&lt;'5.ポイント設計'!$B$7,'5.ポイント設計'!$E$7,IF(C41&lt;'5.ポイント設計'!$B$8,'5.ポイント設計'!$E$8,IF(C41&lt;'5.ポイント設計'!$B$9,'5.ポイント設計'!$E$9,IF(C41&lt;'5.ポイント設計'!$B$10,'5.ポイント設計'!$E$10,IF(C41&lt;'5.ポイント設計'!$B$11,'5.ポイント設計'!$E$11,IF(C41&lt;'5.ポイント設計'!$B$12,'5.ポイント設計'!$E$12,'5.ポイント設計'!$E$13))))))</f>
        <v>14</v>
      </c>
      <c r="G41" s="167">
        <f>VLOOKUP(D41,'5.ポイント設計'!$J$7:$M$15,4,FALSE)</f>
        <v>22</v>
      </c>
      <c r="H41" s="167">
        <f>VLOOKUP(E41,'5.ポイント設計'!$Q$7:$S$15,3,FALSE)</f>
        <v>14</v>
      </c>
      <c r="I41" s="166">
        <f t="shared" si="1"/>
        <v>50</v>
      </c>
      <c r="J41" s="166">
        <f t="shared" si="0"/>
        <v>1262</v>
      </c>
      <c r="K41" s="166">
        <f t="shared" si="2"/>
        <v>12620000</v>
      </c>
      <c r="L41" s="166">
        <f>K41*'3.支給係数'!E39</f>
        <v>10096000</v>
      </c>
    </row>
    <row r="42" spans="2:12" ht="17.25" customHeight="1" x14ac:dyDescent="0.15">
      <c r="B42" s="188">
        <v>53</v>
      </c>
      <c r="C42" s="222">
        <v>35</v>
      </c>
      <c r="D42" s="164">
        <f>IF(B42&lt;'5.ポイント設計'!$K$22,'5.ポイント設計'!$J$21,IF(B42&lt;'5.ポイント設計'!$K$23,'5.ポイント設計'!$J$22,IF(B42&lt;'5.ポイント設計'!$K$24,'5.ポイント設計'!J$23,IF(B42&lt;'5.ポイント設計'!$K$25,'5.ポイント設計'!$J$24,IF(B42&lt;'5.ポイント設計'!$K$26,'5.ポイント設計'!$J$25,IF(B42&lt;'5.ポイント設計'!K$27,'5.ポイント設計'!$J$26,IF(B42&lt;'5.ポイント設計'!$K$28,'5.ポイント設計'!$J$27,'5.ポイント設計'!$J$28)))))))</f>
        <v>8</v>
      </c>
      <c r="E42" s="165" t="str">
        <f>VLOOKUP(D42,'5.ポイント設計'!$P$7:$Q$15,2,FALSE)</f>
        <v>部長</v>
      </c>
      <c r="F42" s="166">
        <f>IF(C42&lt;'5.ポイント設計'!$B$7,'5.ポイント設計'!$E$7,IF(C42&lt;'5.ポイント設計'!$B$8,'5.ポイント設計'!$E$8,IF(C42&lt;'5.ポイント設計'!$B$9,'5.ポイント設計'!$E$9,IF(C42&lt;'5.ポイント設計'!$B$10,'5.ポイント設計'!$E$10,IF(C42&lt;'5.ポイント設計'!$B$11,'5.ポイント設計'!$E$11,IF(C42&lt;'5.ポイント設計'!$B$12,'5.ポイント設計'!$E$12,'5.ポイント設計'!$E$13))))))</f>
        <v>14</v>
      </c>
      <c r="G42" s="167">
        <f>VLOOKUP(D42,'5.ポイント設計'!$J$7:$M$15,4,FALSE)</f>
        <v>22</v>
      </c>
      <c r="H42" s="167">
        <f>VLOOKUP(E42,'5.ポイント設計'!$Q$7:$S$15,3,FALSE)</f>
        <v>14</v>
      </c>
      <c r="I42" s="166">
        <f t="shared" si="1"/>
        <v>50</v>
      </c>
      <c r="J42" s="166">
        <f t="shared" si="0"/>
        <v>1312</v>
      </c>
      <c r="K42" s="166">
        <f t="shared" si="2"/>
        <v>13120000</v>
      </c>
      <c r="L42" s="166">
        <f>K42*'3.支給係数'!E40</f>
        <v>11808000</v>
      </c>
    </row>
    <row r="43" spans="2:12" ht="17.25" customHeight="1" x14ac:dyDescent="0.15">
      <c r="B43" s="188">
        <v>54</v>
      </c>
      <c r="C43" s="222">
        <v>36</v>
      </c>
      <c r="D43" s="164">
        <f>IF(B43&lt;'5.ポイント設計'!$K$22,'5.ポイント設計'!$J$21,IF(B43&lt;'5.ポイント設計'!$K$23,'5.ポイント設計'!$J$22,IF(B43&lt;'5.ポイント設計'!$K$24,'5.ポイント設計'!J$23,IF(B43&lt;'5.ポイント設計'!$K$25,'5.ポイント設計'!$J$24,IF(B43&lt;'5.ポイント設計'!$K$26,'5.ポイント設計'!$J$25,IF(B43&lt;'5.ポイント設計'!K$27,'5.ポイント設計'!$J$26,IF(B43&lt;'5.ポイント設計'!$K$28,'5.ポイント設計'!$J$27,'5.ポイント設計'!$J$28)))))))</f>
        <v>8</v>
      </c>
      <c r="E43" s="165" t="str">
        <f>VLOOKUP(D43,'5.ポイント設計'!$P$7:$Q$15,2,FALSE)</f>
        <v>部長</v>
      </c>
      <c r="F43" s="166">
        <f>IF(C43&lt;'5.ポイント設計'!$B$7,'5.ポイント設計'!$E$7,IF(C43&lt;'5.ポイント設計'!$B$8,'5.ポイント設計'!$E$8,IF(C43&lt;'5.ポイント設計'!$B$9,'5.ポイント設計'!$E$9,IF(C43&lt;'5.ポイント設計'!$B$10,'5.ポイント設計'!$E$10,IF(C43&lt;'5.ポイント設計'!$B$11,'5.ポイント設計'!$E$11,IF(C43&lt;'5.ポイント設計'!$B$12,'5.ポイント設計'!$E$12,'5.ポイント設計'!$E$13))))))</f>
        <v>14</v>
      </c>
      <c r="G43" s="167">
        <f>VLOOKUP(D43,'5.ポイント設計'!$J$7:$M$15,4,FALSE)</f>
        <v>22</v>
      </c>
      <c r="H43" s="167">
        <f>VLOOKUP(E43,'5.ポイント設計'!$Q$7:$S$15,3,FALSE)</f>
        <v>14</v>
      </c>
      <c r="I43" s="166">
        <f t="shared" si="1"/>
        <v>50</v>
      </c>
      <c r="J43" s="166">
        <f t="shared" si="0"/>
        <v>1362</v>
      </c>
      <c r="K43" s="166">
        <f t="shared" si="2"/>
        <v>13620000</v>
      </c>
      <c r="L43" s="166">
        <f>K43*'3.支給係数'!E41</f>
        <v>12258000</v>
      </c>
    </row>
    <row r="44" spans="2:12" ht="17.25" customHeight="1" x14ac:dyDescent="0.15">
      <c r="B44" s="188">
        <v>55</v>
      </c>
      <c r="C44" s="222">
        <v>37</v>
      </c>
      <c r="D44" s="164">
        <f>IF(B44&lt;'5.ポイント設計'!$K$22,'5.ポイント設計'!$J$21,IF(B44&lt;'5.ポイント設計'!$K$23,'5.ポイント設計'!$J$22,IF(B44&lt;'5.ポイント設計'!$K$24,'5.ポイント設計'!J$23,IF(B44&lt;'5.ポイント設計'!$K$25,'5.ポイント設計'!$J$24,IF(B44&lt;'5.ポイント設計'!$K$26,'5.ポイント設計'!$J$25,IF(B44&lt;'5.ポイント設計'!K$27,'5.ポイント設計'!$J$26,IF(B44&lt;'5.ポイント設計'!$K$28,'5.ポイント設計'!$J$27,'5.ポイント設計'!$J$28)))))))</f>
        <v>8</v>
      </c>
      <c r="E44" s="165" t="str">
        <f>VLOOKUP(D44,'5.ポイント設計'!$P$7:$Q$15,2,FALSE)</f>
        <v>部長</v>
      </c>
      <c r="F44" s="166">
        <f>IF(C44&lt;'5.ポイント設計'!$B$7,'5.ポイント設計'!$E$7,IF(C44&lt;'5.ポイント設計'!$B$8,'5.ポイント設計'!$E$8,IF(C44&lt;'5.ポイント設計'!$B$9,'5.ポイント設計'!$E$9,IF(C44&lt;'5.ポイント設計'!$B$10,'5.ポイント設計'!$E$10,IF(C44&lt;'5.ポイント設計'!$B$11,'5.ポイント設計'!$E$11,IF(C44&lt;'5.ポイント設計'!$B$12,'5.ポイント設計'!$E$12,'5.ポイント設計'!$E$13))))))</f>
        <v>14</v>
      </c>
      <c r="G44" s="167">
        <f>VLOOKUP(D44,'5.ポイント設計'!$J$7:$M$15,4,FALSE)</f>
        <v>22</v>
      </c>
      <c r="H44" s="167">
        <f>VLOOKUP(E44,'5.ポイント設計'!$Q$7:$S$15,3,FALSE)</f>
        <v>14</v>
      </c>
      <c r="I44" s="166">
        <f t="shared" si="1"/>
        <v>50</v>
      </c>
      <c r="J44" s="166">
        <f t="shared" si="0"/>
        <v>1412</v>
      </c>
      <c r="K44" s="166">
        <f t="shared" si="2"/>
        <v>14120000</v>
      </c>
      <c r="L44" s="166">
        <f>K44*'3.支給係数'!E42</f>
        <v>12708000</v>
      </c>
    </row>
    <row r="45" spans="2:12" ht="17.25" customHeight="1" x14ac:dyDescent="0.15">
      <c r="B45" s="188">
        <v>56</v>
      </c>
      <c r="C45" s="222">
        <v>38</v>
      </c>
      <c r="D45" s="164">
        <f>IF(B45&lt;'5.ポイント設計'!$K$22,'5.ポイント設計'!$J$21,IF(B45&lt;'5.ポイント設計'!$K$23,'5.ポイント設計'!$J$22,IF(B45&lt;'5.ポイント設計'!$K$24,'5.ポイント設計'!J$23,IF(B45&lt;'5.ポイント設計'!$K$25,'5.ポイント設計'!$J$24,IF(B45&lt;'5.ポイント設計'!$K$26,'5.ポイント設計'!$J$25,IF(B45&lt;'5.ポイント設計'!K$27,'5.ポイント設計'!$J$26,IF(B45&lt;'5.ポイント設計'!$K$28,'5.ポイント設計'!$J$27,'5.ポイント設計'!$J$28)))))))</f>
        <v>8</v>
      </c>
      <c r="E45" s="165" t="str">
        <f>VLOOKUP(D45,'5.ポイント設計'!$P$7:$Q$15,2,FALSE)</f>
        <v>部長</v>
      </c>
      <c r="F45" s="166">
        <f>IF(C45&lt;'5.ポイント設計'!$B$7,'5.ポイント設計'!$E$7,IF(C45&lt;'5.ポイント設計'!$B$8,'5.ポイント設計'!$E$8,IF(C45&lt;'5.ポイント設計'!$B$9,'5.ポイント設計'!$E$9,IF(C45&lt;'5.ポイント設計'!$B$10,'5.ポイント設計'!$E$10,IF(C45&lt;'5.ポイント設計'!$B$11,'5.ポイント設計'!$E$11,IF(C45&lt;'5.ポイント設計'!$B$12,'5.ポイント設計'!$E$12,'5.ポイント設計'!$E$13))))))</f>
        <v>14</v>
      </c>
      <c r="G45" s="167">
        <f>VLOOKUP(D45,'5.ポイント設計'!$J$7:$M$15,4,FALSE)</f>
        <v>22</v>
      </c>
      <c r="H45" s="167">
        <f>VLOOKUP(E45,'5.ポイント設計'!$Q$7:$S$15,3,FALSE)</f>
        <v>14</v>
      </c>
      <c r="I45" s="166">
        <f t="shared" si="1"/>
        <v>50</v>
      </c>
      <c r="J45" s="166">
        <f t="shared" si="0"/>
        <v>1462</v>
      </c>
      <c r="K45" s="166">
        <f t="shared" si="2"/>
        <v>14620000</v>
      </c>
      <c r="L45" s="166">
        <f>K45*'3.支給係数'!E43</f>
        <v>13158000</v>
      </c>
    </row>
    <row r="46" spans="2:12" ht="17.25" customHeight="1" x14ac:dyDescent="0.15">
      <c r="B46" s="188">
        <v>57</v>
      </c>
      <c r="C46" s="222">
        <v>39</v>
      </c>
      <c r="D46" s="164">
        <f>IF(B46&lt;'5.ポイント設計'!$K$22,'5.ポイント設計'!$J$21,IF(B46&lt;'5.ポイント設計'!$K$23,'5.ポイント設計'!$J$22,IF(B46&lt;'5.ポイント設計'!$K$24,'5.ポイント設計'!J$23,IF(B46&lt;'5.ポイント設計'!$K$25,'5.ポイント設計'!$J$24,IF(B46&lt;'5.ポイント設計'!$K$26,'5.ポイント設計'!$J$25,IF(B46&lt;'5.ポイント設計'!K$27,'5.ポイント設計'!$J$26,IF(B46&lt;'5.ポイント設計'!$K$28,'5.ポイント設計'!$J$27,'5.ポイント設計'!$J$28)))))))</f>
        <v>8</v>
      </c>
      <c r="E46" s="165" t="str">
        <f>VLOOKUP(D46,'5.ポイント設計'!$P$7:$Q$15,2,FALSE)</f>
        <v>部長</v>
      </c>
      <c r="F46" s="166">
        <f>IF(C46&lt;'5.ポイント設計'!$B$7,'5.ポイント設計'!$E$7,IF(C46&lt;'5.ポイント設計'!$B$8,'5.ポイント設計'!$E$8,IF(C46&lt;'5.ポイント設計'!$B$9,'5.ポイント設計'!$E$9,IF(C46&lt;'5.ポイント設計'!$B$10,'5.ポイント設計'!$E$10,IF(C46&lt;'5.ポイント設計'!$B$11,'5.ポイント設計'!$E$11,IF(C46&lt;'5.ポイント設計'!$B$12,'5.ポイント設計'!$E$12,'5.ポイント設計'!$E$13))))))</f>
        <v>14</v>
      </c>
      <c r="G46" s="167">
        <f>VLOOKUP(D46,'5.ポイント設計'!$J$7:$M$15,4,FALSE)</f>
        <v>22</v>
      </c>
      <c r="H46" s="167">
        <f>VLOOKUP(E46,'5.ポイント設計'!$Q$7:$S$15,3,FALSE)</f>
        <v>14</v>
      </c>
      <c r="I46" s="166">
        <f t="shared" si="1"/>
        <v>50</v>
      </c>
      <c r="J46" s="166">
        <f t="shared" si="0"/>
        <v>1512</v>
      </c>
      <c r="K46" s="166">
        <f t="shared" si="2"/>
        <v>15120000</v>
      </c>
      <c r="L46" s="166">
        <f>K46*'3.支給係数'!E44</f>
        <v>13608000</v>
      </c>
    </row>
    <row r="47" spans="2:12" ht="17.25" customHeight="1" x14ac:dyDescent="0.15">
      <c r="B47" s="188">
        <v>58</v>
      </c>
      <c r="C47" s="222">
        <v>40</v>
      </c>
      <c r="D47" s="164">
        <f>IF(B47&lt;'5.ポイント設計'!$K$22,'5.ポイント設計'!$J$21,IF(B47&lt;'5.ポイント設計'!$K$23,'5.ポイント設計'!$J$22,IF(B47&lt;'5.ポイント設計'!$K$24,'5.ポイント設計'!J$23,IF(B47&lt;'5.ポイント設計'!$K$25,'5.ポイント設計'!$J$24,IF(B47&lt;'5.ポイント設計'!$K$26,'5.ポイント設計'!$J$25,IF(B47&lt;'5.ポイント設計'!K$27,'5.ポイント設計'!$J$26,IF(B47&lt;'5.ポイント設計'!$K$28,'5.ポイント設計'!$J$27,'5.ポイント設計'!$J$28)))))))</f>
        <v>8</v>
      </c>
      <c r="E47" s="165" t="str">
        <f>VLOOKUP(D47,'5.ポイント設計'!$P$7:$Q$15,2,FALSE)</f>
        <v>部長</v>
      </c>
      <c r="F47" s="166">
        <f>IF(C47&lt;'5.ポイント設計'!$B$7,'5.ポイント設計'!$E$7,IF(C47&lt;'5.ポイント設計'!$B$8,'5.ポイント設計'!$E$8,IF(C47&lt;'5.ポイント設計'!$B$9,'5.ポイント設計'!$E$9,IF(C47&lt;'5.ポイント設計'!$B$10,'5.ポイント設計'!$E$10,IF(C47&lt;'5.ポイント設計'!$B$11,'5.ポイント設計'!$E$11,IF(C47&lt;'5.ポイント設計'!$B$12,'5.ポイント設計'!$E$12,'5.ポイント設計'!$E$13))))))</f>
        <v>14</v>
      </c>
      <c r="G47" s="167">
        <f>VLOOKUP(D47,'5.ポイント設計'!$J$7:$M$15,4,FALSE)</f>
        <v>22</v>
      </c>
      <c r="H47" s="167">
        <f>VLOOKUP(E47,'5.ポイント設計'!$Q$7:$S$15,3,FALSE)</f>
        <v>14</v>
      </c>
      <c r="I47" s="166">
        <f t="shared" si="1"/>
        <v>50</v>
      </c>
      <c r="J47" s="166">
        <f t="shared" si="0"/>
        <v>1562</v>
      </c>
      <c r="K47" s="166">
        <f t="shared" si="2"/>
        <v>15620000</v>
      </c>
      <c r="L47" s="166">
        <f>K47*'3.支給係数'!E45</f>
        <v>15620000</v>
      </c>
    </row>
    <row r="48" spans="2:12" ht="17.25" customHeight="1" x14ac:dyDescent="0.15">
      <c r="B48" s="188">
        <v>59</v>
      </c>
      <c r="C48" s="222">
        <v>41</v>
      </c>
      <c r="D48" s="164">
        <f>IF(B48&lt;'5.ポイント設計'!$K$22,'5.ポイント設計'!$J$21,IF(B48&lt;'5.ポイント設計'!$K$23,'5.ポイント設計'!$J$22,IF(B48&lt;'5.ポイント設計'!$K$24,'5.ポイント設計'!J$23,IF(B48&lt;'5.ポイント設計'!$K$25,'5.ポイント設計'!$J$24,IF(B48&lt;'5.ポイント設計'!$K$26,'5.ポイント設計'!$J$25,IF(B48&lt;'5.ポイント設計'!K$27,'5.ポイント設計'!$J$26,IF(B48&lt;'5.ポイント設計'!$K$28,'5.ポイント設計'!$J$27,'5.ポイント設計'!$J$28)))))))</f>
        <v>8</v>
      </c>
      <c r="E48" s="165" t="str">
        <f>VLOOKUP(D48,'5.ポイント設計'!$P$7:$Q$15,2,FALSE)</f>
        <v>部長</v>
      </c>
      <c r="F48" s="166">
        <f>IF(C48&lt;'5.ポイント設計'!$B$7,'5.ポイント設計'!$E$7,IF(C48&lt;'5.ポイント設計'!$B$8,'5.ポイント設計'!$E$8,IF(C48&lt;'5.ポイント設計'!$B$9,'5.ポイント設計'!$E$9,IF(C48&lt;'5.ポイント設計'!$B$10,'5.ポイント設計'!$E$10,IF(C48&lt;'5.ポイント設計'!$B$11,'5.ポイント設計'!$E$11,IF(C48&lt;'5.ポイント設計'!$B$12,'5.ポイント設計'!$E$12,'5.ポイント設計'!$E$13))))))</f>
        <v>14</v>
      </c>
      <c r="G48" s="167">
        <f>VLOOKUP(D48,'5.ポイント設計'!$J$7:$M$15,4,FALSE)</f>
        <v>22</v>
      </c>
      <c r="H48" s="167">
        <f>VLOOKUP(E48,'5.ポイント設計'!$Q$7:$S$15,3,FALSE)</f>
        <v>14</v>
      </c>
      <c r="I48" s="166">
        <f t="shared" si="1"/>
        <v>50</v>
      </c>
      <c r="J48" s="166">
        <f t="shared" si="0"/>
        <v>1612</v>
      </c>
      <c r="K48" s="166">
        <f t="shared" si="2"/>
        <v>16120000</v>
      </c>
      <c r="L48" s="166">
        <f>K48*'3.支給係数'!E46</f>
        <v>16120000</v>
      </c>
    </row>
    <row r="49" spans="2:12" ht="17.25" customHeight="1" x14ac:dyDescent="0.15">
      <c r="B49" s="188">
        <v>60</v>
      </c>
      <c r="C49" s="222">
        <v>42</v>
      </c>
      <c r="D49" s="164">
        <f>IF(B49&lt;'5.ポイント設計'!$K$22,'5.ポイント設計'!$J$21,IF(B49&lt;'5.ポイント設計'!$K$23,'5.ポイント設計'!$J$22,IF(B49&lt;'5.ポイント設計'!$K$24,'5.ポイント設計'!J$23,IF(B49&lt;'5.ポイント設計'!$K$25,'5.ポイント設計'!$J$24,IF(B49&lt;'5.ポイント設計'!$K$26,'5.ポイント設計'!$J$25,IF(B49&lt;'5.ポイント設計'!K$27,'5.ポイント設計'!$J$26,IF(B49&lt;'5.ポイント設計'!$K$28,'5.ポイント設計'!$J$27,'5.ポイント設計'!$J$28)))))))</f>
        <v>8</v>
      </c>
      <c r="E49" s="168" t="str">
        <f>VLOOKUP(D49,'5.ポイント設計'!$P$7:$Q$15,2,FALSE)</f>
        <v>部長</v>
      </c>
      <c r="F49" s="166"/>
      <c r="G49" s="166"/>
      <c r="H49" s="166"/>
      <c r="I49" s="166"/>
      <c r="J49" s="166">
        <f t="shared" si="0"/>
        <v>1662</v>
      </c>
      <c r="K49" s="166">
        <f t="shared" si="2"/>
        <v>16620000</v>
      </c>
      <c r="L49" s="166">
        <f>K49*'3.支給係数'!E47</f>
        <v>16620000</v>
      </c>
    </row>
    <row r="50" spans="2:12" ht="17.25" customHeight="1" x14ac:dyDescent="0.15"/>
    <row r="51" spans="2:12" ht="17.25" customHeight="1" x14ac:dyDescent="0.15"/>
    <row r="52" spans="2:12" ht="17.25" customHeight="1" x14ac:dyDescent="0.15"/>
    <row r="53" spans="2:12" ht="17.25" customHeight="1" x14ac:dyDescent="0.15"/>
    <row r="54" spans="2:12" ht="17.25" customHeight="1" x14ac:dyDescent="0.15"/>
    <row r="55" spans="2:12" ht="17.25" customHeight="1" x14ac:dyDescent="0.15"/>
    <row r="56" spans="2:12" ht="17.25" customHeight="1" x14ac:dyDescent="0.15"/>
    <row r="57" spans="2:12" ht="17.25" customHeight="1" x14ac:dyDescent="0.15"/>
    <row r="58" spans="2:12" ht="17.25" customHeight="1" x14ac:dyDescent="0.15"/>
    <row r="59" spans="2:12" ht="17.25" customHeight="1" x14ac:dyDescent="0.15"/>
    <row r="60" spans="2:12" ht="17.25" customHeight="1" x14ac:dyDescent="0.15"/>
    <row r="61" spans="2:12" ht="17.25" customHeight="1" x14ac:dyDescent="0.15"/>
    <row r="62" spans="2:12" ht="17.25" customHeight="1" x14ac:dyDescent="0.15"/>
    <row r="63" spans="2:12" ht="17.25" customHeight="1" x14ac:dyDescent="0.15"/>
    <row r="64" spans="2:12"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row r="89" ht="17.25" customHeight="1" x14ac:dyDescent="0.15"/>
    <row r="90" ht="17.25" customHeight="1" x14ac:dyDescent="0.15"/>
    <row r="91" ht="17.25" customHeight="1" x14ac:dyDescent="0.15"/>
    <row r="92" ht="17.25" customHeight="1" x14ac:dyDescent="0.15"/>
    <row r="93" ht="17.25" customHeight="1" x14ac:dyDescent="0.15"/>
    <row r="94" ht="17.25" customHeight="1" x14ac:dyDescent="0.15"/>
    <row r="95" ht="17.25" customHeight="1" x14ac:dyDescent="0.15"/>
    <row r="96" ht="17.25" customHeight="1" x14ac:dyDescent="0.15"/>
    <row r="97" ht="17.25" customHeight="1" x14ac:dyDescent="0.15"/>
    <row r="98" ht="17.25" customHeight="1" x14ac:dyDescent="0.15"/>
    <row r="99" ht="17.25" customHeight="1" x14ac:dyDescent="0.15"/>
    <row r="100" ht="17.25" customHeight="1" x14ac:dyDescent="0.15"/>
    <row r="101" ht="17.25" customHeight="1" x14ac:dyDescent="0.15"/>
    <row r="102" ht="17.25" customHeight="1" x14ac:dyDescent="0.15"/>
    <row r="103" ht="17.25" customHeight="1" x14ac:dyDescent="0.15"/>
    <row r="104" ht="17.25" customHeight="1" x14ac:dyDescent="0.15"/>
    <row r="105" ht="17.25" customHeight="1" x14ac:dyDescent="0.15"/>
    <row r="106" ht="17.25" customHeight="1" x14ac:dyDescent="0.15"/>
    <row r="107" ht="17.25" customHeight="1" x14ac:dyDescent="0.15"/>
    <row r="108" ht="17.25" customHeight="1" x14ac:dyDescent="0.15"/>
    <row r="109" ht="17.25" customHeight="1" x14ac:dyDescent="0.15"/>
    <row r="110" ht="17.25" customHeight="1" x14ac:dyDescent="0.15"/>
    <row r="111" ht="17.25" customHeight="1" x14ac:dyDescent="0.15"/>
    <row r="112" ht="17.25" customHeight="1" x14ac:dyDescent="0.15"/>
    <row r="113" ht="17.25" customHeight="1" x14ac:dyDescent="0.15"/>
    <row r="114" ht="17.25" customHeight="1" x14ac:dyDescent="0.15"/>
    <row r="115" ht="17.25" customHeight="1" x14ac:dyDescent="0.15"/>
    <row r="116" ht="17.25" customHeight="1" x14ac:dyDescent="0.15"/>
    <row r="117" ht="17.25" customHeight="1" x14ac:dyDescent="0.15"/>
    <row r="118" ht="17.25" customHeight="1" x14ac:dyDescent="0.15"/>
    <row r="119" ht="17.25" customHeight="1" x14ac:dyDescent="0.15"/>
    <row r="120" ht="17.25" customHeight="1" x14ac:dyDescent="0.15"/>
    <row r="121" ht="17.25" customHeight="1" x14ac:dyDescent="0.15"/>
    <row r="122" ht="17.25" customHeight="1" x14ac:dyDescent="0.15"/>
    <row r="123" ht="17.25" customHeight="1" x14ac:dyDescent="0.15"/>
    <row r="124" ht="17.25" customHeight="1" x14ac:dyDescent="0.15"/>
    <row r="125" ht="17.25" customHeight="1" x14ac:dyDescent="0.15"/>
    <row r="126" ht="17.25" customHeight="1" x14ac:dyDescent="0.15"/>
    <row r="127" ht="17.25" customHeight="1" x14ac:dyDescent="0.15"/>
    <row r="128" ht="17.25" customHeight="1" x14ac:dyDescent="0.15"/>
    <row r="129" ht="17.25" customHeight="1" x14ac:dyDescent="0.15"/>
    <row r="130" ht="17.25" customHeight="1" x14ac:dyDescent="0.15"/>
    <row r="131" ht="17.25" customHeight="1" x14ac:dyDescent="0.15"/>
    <row r="132" ht="17.25" customHeight="1" x14ac:dyDescent="0.15"/>
    <row r="133" ht="17.25" customHeight="1" x14ac:dyDescent="0.15"/>
    <row r="134" ht="17.25" customHeight="1" x14ac:dyDescent="0.15"/>
    <row r="135" ht="17.25" customHeight="1" x14ac:dyDescent="0.15"/>
    <row r="136" ht="17.25" customHeight="1" x14ac:dyDescent="0.15"/>
    <row r="137" ht="17.25" customHeight="1" x14ac:dyDescent="0.15"/>
    <row r="138" ht="17.25" customHeight="1" x14ac:dyDescent="0.15"/>
    <row r="139" ht="17.25" customHeight="1" x14ac:dyDescent="0.15"/>
    <row r="140" ht="17.25" customHeight="1" x14ac:dyDescent="0.15"/>
    <row r="141" ht="17.25" customHeight="1" x14ac:dyDescent="0.15"/>
    <row r="142" ht="17.25" customHeight="1" x14ac:dyDescent="0.15"/>
    <row r="143" ht="17.25" customHeight="1" x14ac:dyDescent="0.15"/>
    <row r="144" ht="17.25" customHeight="1" x14ac:dyDescent="0.15"/>
    <row r="145" ht="17.25" customHeight="1" x14ac:dyDescent="0.15"/>
    <row r="146" ht="17.25" customHeight="1" x14ac:dyDescent="0.15"/>
    <row r="147" ht="17.25" customHeight="1" x14ac:dyDescent="0.15"/>
    <row r="148" ht="17.25" customHeight="1" x14ac:dyDescent="0.15"/>
  </sheetData>
  <sheetProtection algorithmName="SHA-512" hashValue="Ljo1wYba7JHpA82eWkHJHjPu9P5BJFoPLrjbfDw/CFLn0q6nOob3gRSboKVGVKZoMR7mPnqgUvfa+AMPPAKT9g==" saltValue="D4x4v345ubhn4gBPPXA0yg==" spinCount="100000" sheet="1" objects="1" scenarios="1"/>
  <mergeCells count="11">
    <mergeCell ref="I5:I6"/>
    <mergeCell ref="J5:J6"/>
    <mergeCell ref="L5:L6"/>
    <mergeCell ref="K5:K6"/>
    <mergeCell ref="G5:G6"/>
    <mergeCell ref="H5:H6"/>
    <mergeCell ref="B5:B6"/>
    <mergeCell ref="E5:E6"/>
    <mergeCell ref="F5:F6"/>
    <mergeCell ref="C5:C6"/>
    <mergeCell ref="D5:D6"/>
  </mergeCells>
  <phoneticPr fontId="2"/>
  <printOptions horizontalCentered="1"/>
  <pageMargins left="0.39370078740157483" right="0.39370078740157483" top="0.59055118110236227" bottom="0.39370078740157483" header="0.51181102362204722" footer="0.51181102362204722"/>
  <pageSetup paperSize="9" scale="90" orientation="portrait" r:id="rId1"/>
  <headerFooter alignWithMargins="0">
    <oddFooter>&amp;C&amp;11&amp;P</oddFooter>
  </headerFooter>
  <ignoredErrors>
    <ignoredError sqref="D7:D49"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6"/>
    <pageSetUpPr autoPageBreaks="0"/>
  </sheetPr>
  <dimension ref="B1:X208"/>
  <sheetViews>
    <sheetView showGridLines="0" zoomScaleNormal="100" workbookViewId="0">
      <pane xSplit="3" ySplit="8" topLeftCell="D9" activePane="bottomRight" state="frozen"/>
      <selection pane="topRight"/>
      <selection pane="bottomLeft"/>
      <selection pane="bottomRight" activeCell="D9" sqref="D9"/>
    </sheetView>
  </sheetViews>
  <sheetFormatPr defaultColWidth="12.44140625" defaultRowHeight="13.2" x14ac:dyDescent="0.2"/>
  <cols>
    <col min="1" max="1" width="2.44140625" style="65" customWidth="1"/>
    <col min="2" max="2" width="7.33203125" style="2" customWidth="1"/>
    <col min="3" max="3" width="5.33203125" style="2" customWidth="1"/>
    <col min="4" max="4" width="15.109375" style="3" customWidth="1"/>
    <col min="5" max="5" width="11.6640625" style="3" customWidth="1"/>
    <col min="6" max="6" width="7.109375" style="3" customWidth="1"/>
    <col min="7" max="7" width="8.33203125" style="3" customWidth="1"/>
    <col min="8" max="8" width="15.109375" style="3" customWidth="1"/>
    <col min="9" max="10" width="12.5546875" style="3" customWidth="1"/>
    <col min="11" max="14" width="5.44140625" style="3" customWidth="1"/>
    <col min="15" max="17" width="10.5546875" style="3" customWidth="1"/>
    <col min="18" max="18" width="12.33203125" style="3" customWidth="1"/>
    <col min="19" max="23" width="10.109375" style="3" customWidth="1"/>
    <col min="24" max="24" width="15.5546875" style="3" customWidth="1"/>
    <col min="25" max="25" width="12.44140625" style="65" customWidth="1"/>
    <col min="26" max="16384" width="12.44140625" style="65"/>
  </cols>
  <sheetData>
    <row r="1" spans="2:24" ht="7.5" customHeight="1" x14ac:dyDescent="0.2">
      <c r="C1" s="6"/>
      <c r="D1" s="6"/>
      <c r="E1" s="6"/>
      <c r="F1" s="6"/>
      <c r="G1" s="6"/>
      <c r="H1" s="6"/>
      <c r="I1" s="65"/>
      <c r="K1" s="65"/>
      <c r="N1" s="6"/>
    </row>
    <row r="2" spans="2:24" ht="15.75" customHeight="1" x14ac:dyDescent="0.2">
      <c r="B2" s="6" t="s">
        <v>9</v>
      </c>
      <c r="C2" s="6"/>
      <c r="D2" s="6"/>
      <c r="E2" s="6"/>
      <c r="F2" s="6"/>
      <c r="G2" s="6"/>
      <c r="H2" s="6"/>
      <c r="I2" s="16" t="s">
        <v>10</v>
      </c>
      <c r="K2" s="65"/>
      <c r="N2" s="6"/>
      <c r="O2" s="16"/>
    </row>
    <row r="3" spans="2:24" ht="15.75" customHeight="1" x14ac:dyDescent="0.2">
      <c r="B3" s="7"/>
      <c r="C3" s="7"/>
      <c r="E3" s="4"/>
      <c r="F3" s="4"/>
      <c r="G3" s="4"/>
      <c r="H3" s="4"/>
      <c r="I3" s="18" t="s">
        <v>11</v>
      </c>
      <c r="J3" s="4"/>
      <c r="K3" s="5" t="s">
        <v>128</v>
      </c>
      <c r="L3" s="5"/>
      <c r="N3" s="6"/>
      <c r="O3" s="17"/>
      <c r="R3" s="184" t="s">
        <v>93</v>
      </c>
      <c r="S3" s="36"/>
      <c r="T3" s="36" t="s">
        <v>147</v>
      </c>
      <c r="X3" s="14"/>
    </row>
    <row r="4" spans="2:24" ht="15.75" customHeight="1" x14ac:dyDescent="0.2">
      <c r="B4" s="7"/>
      <c r="C4" s="7"/>
      <c r="D4" s="182" t="s">
        <v>0</v>
      </c>
      <c r="E4" s="4"/>
      <c r="I4" s="2"/>
      <c r="J4" s="4"/>
      <c r="K4" s="271" t="s">
        <v>110</v>
      </c>
      <c r="L4" s="271"/>
      <c r="M4" s="271"/>
      <c r="N4" s="6"/>
      <c r="S4" s="63"/>
      <c r="T4" s="63" t="s">
        <v>148</v>
      </c>
      <c r="X4" s="14"/>
    </row>
    <row r="5" spans="2:24" ht="15.75" customHeight="1" x14ac:dyDescent="0.2">
      <c r="B5" s="7"/>
      <c r="C5" s="7"/>
      <c r="D5" s="183">
        <f ca="1">NOW()</f>
        <v>46068.672164120369</v>
      </c>
      <c r="E5" s="4"/>
      <c r="F5" s="8"/>
      <c r="G5" s="9" t="s">
        <v>12</v>
      </c>
      <c r="H5" s="10"/>
      <c r="I5" s="2"/>
      <c r="J5" s="4"/>
      <c r="K5" s="272">
        <v>45748</v>
      </c>
      <c r="L5" s="273"/>
      <c r="M5" s="274"/>
      <c r="N5" s="6"/>
      <c r="P5" s="15" t="s">
        <v>94</v>
      </c>
      <c r="Q5" s="15"/>
      <c r="R5" s="15"/>
      <c r="X5" s="14"/>
    </row>
    <row r="6" spans="2:24" ht="15.75" customHeight="1" thickBot="1" x14ac:dyDescent="0.25">
      <c r="B6" s="7"/>
      <c r="C6" s="7"/>
      <c r="D6" s="4"/>
      <c r="E6" s="4"/>
      <c r="F6" s="2"/>
      <c r="G6" s="2"/>
      <c r="H6" s="2"/>
      <c r="I6" s="2"/>
      <c r="J6" s="4"/>
      <c r="K6" s="4"/>
      <c r="L6" s="4"/>
      <c r="M6" s="4"/>
      <c r="N6" s="6"/>
      <c r="X6" s="14"/>
    </row>
    <row r="7" spans="2:24" ht="13.5" customHeight="1" x14ac:dyDescent="0.2">
      <c r="B7" s="185" t="s">
        <v>111</v>
      </c>
      <c r="C7" s="81" t="s">
        <v>13</v>
      </c>
      <c r="D7" s="263" t="s">
        <v>14</v>
      </c>
      <c r="E7" s="263"/>
      <c r="F7" s="263" t="s">
        <v>15</v>
      </c>
      <c r="G7" s="263" t="s">
        <v>6</v>
      </c>
      <c r="H7" s="263" t="s">
        <v>16</v>
      </c>
      <c r="I7" s="263" t="s">
        <v>17</v>
      </c>
      <c r="J7" s="263" t="s">
        <v>18</v>
      </c>
      <c r="K7" s="264" t="s">
        <v>3</v>
      </c>
      <c r="L7" s="226"/>
      <c r="M7" s="226" t="s">
        <v>4</v>
      </c>
      <c r="N7" s="275"/>
      <c r="O7" s="268" t="s">
        <v>102</v>
      </c>
      <c r="P7" s="269"/>
      <c r="Q7" s="269"/>
      <c r="R7" s="270"/>
      <c r="S7" s="263" t="s">
        <v>95</v>
      </c>
      <c r="T7" s="263"/>
      <c r="U7" s="263"/>
      <c r="V7" s="263"/>
      <c r="W7" s="265"/>
      <c r="X7" s="266" t="s">
        <v>96</v>
      </c>
    </row>
    <row r="8" spans="2:24" ht="13.5" customHeight="1" thickBot="1" x14ac:dyDescent="0.25">
      <c r="B8" s="186"/>
      <c r="C8" s="82" t="s">
        <v>19</v>
      </c>
      <c r="D8" s="263"/>
      <c r="E8" s="263"/>
      <c r="F8" s="263"/>
      <c r="G8" s="263"/>
      <c r="H8" s="263"/>
      <c r="I8" s="263"/>
      <c r="J8" s="263"/>
      <c r="K8" s="181" t="s">
        <v>20</v>
      </c>
      <c r="L8" s="169" t="s">
        <v>21</v>
      </c>
      <c r="M8" s="169" t="s">
        <v>20</v>
      </c>
      <c r="N8" s="180" t="s">
        <v>21</v>
      </c>
      <c r="O8" s="187" t="s">
        <v>97</v>
      </c>
      <c r="P8" s="187" t="s">
        <v>103</v>
      </c>
      <c r="Q8" s="94"/>
      <c r="R8" s="169" t="s">
        <v>98</v>
      </c>
      <c r="S8" s="94" t="s">
        <v>99</v>
      </c>
      <c r="T8" s="94" t="s">
        <v>100</v>
      </c>
      <c r="U8" s="96"/>
      <c r="V8" s="96"/>
      <c r="W8" s="180" t="s">
        <v>101</v>
      </c>
      <c r="X8" s="267"/>
    </row>
    <row r="9" spans="2:24" ht="13.5" customHeight="1" x14ac:dyDescent="0.2">
      <c r="B9" s="188">
        <v>1</v>
      </c>
      <c r="C9" s="11">
        <v>1</v>
      </c>
      <c r="D9" s="11" t="s">
        <v>22</v>
      </c>
      <c r="E9" s="13"/>
      <c r="F9" s="12">
        <v>8</v>
      </c>
      <c r="G9" s="11">
        <v>24</v>
      </c>
      <c r="H9" s="11" t="s">
        <v>44</v>
      </c>
      <c r="I9" s="13">
        <v>25835</v>
      </c>
      <c r="J9" s="13">
        <v>31138</v>
      </c>
      <c r="K9" s="170">
        <f t="shared" ref="K9:K40" si="0">IF(I9="","",DATEDIF(I9-1,$K$5,"Y"))</f>
        <v>54</v>
      </c>
      <c r="L9" s="170">
        <f t="shared" ref="L9:L40" si="1">IF(I9="","",DATEDIF(I9-1,$K$5,"YM"))</f>
        <v>6</v>
      </c>
      <c r="M9" s="170">
        <f t="shared" ref="M9:M40" si="2">IF(J9="","",DATEDIF(J9-1,$K$5,"Y"))</f>
        <v>40</v>
      </c>
      <c r="N9" s="171">
        <f t="shared" ref="N9:N40" si="3">IF(J9="","",DATEDIF(J9-1,$K$5,"YM"))</f>
        <v>0</v>
      </c>
      <c r="O9" s="189">
        <f>IF(D9="","",VLOOKUP(K9,'2.賃金表'!$B$3:$C$45,2))</f>
        <v>179240</v>
      </c>
      <c r="P9" s="189">
        <f>IF(D9="","",INDEX('2.賃金表'!$G$3:$P$88,MATCH('1.社員データ'!G9,'2.賃金表'!$G$3:$G$88,0),MATCH('1.社員データ'!F9,'2.賃金表'!$G$3:$P$3,0)))</f>
        <v>304860</v>
      </c>
      <c r="Q9" s="95"/>
      <c r="R9" s="176">
        <f t="shared" ref="R9:R40" si="4">IF(D9="","",O9+P9+Q9)</f>
        <v>484100</v>
      </c>
      <c r="S9" s="97"/>
      <c r="T9" s="97"/>
      <c r="U9" s="97"/>
      <c r="V9" s="97"/>
      <c r="W9" s="177">
        <f t="shared" ref="W9:W40" si="5">SUM(S9:V9)</f>
        <v>0</v>
      </c>
      <c r="X9" s="178">
        <f t="shared" ref="X9:X40" si="6">IF(D9="","",R9+W9)</f>
        <v>484100</v>
      </c>
    </row>
    <row r="10" spans="2:24" ht="13.5" customHeight="1" x14ac:dyDescent="0.2">
      <c r="B10" s="188">
        <v>2</v>
      </c>
      <c r="C10" s="11">
        <v>2</v>
      </c>
      <c r="D10" s="11" t="s">
        <v>23</v>
      </c>
      <c r="E10" s="13"/>
      <c r="F10" s="12">
        <v>5</v>
      </c>
      <c r="G10" s="11">
        <v>45</v>
      </c>
      <c r="H10" s="11" t="s">
        <v>229</v>
      </c>
      <c r="I10" s="13">
        <v>24698</v>
      </c>
      <c r="J10" s="13">
        <v>32714</v>
      </c>
      <c r="K10" s="170">
        <f t="shared" si="0"/>
        <v>57</v>
      </c>
      <c r="L10" s="172">
        <f t="shared" si="1"/>
        <v>7</v>
      </c>
      <c r="M10" s="173">
        <f t="shared" si="2"/>
        <v>35</v>
      </c>
      <c r="N10" s="174">
        <f t="shared" si="3"/>
        <v>8</v>
      </c>
      <c r="O10" s="189">
        <f>IF(D10="","",VLOOKUP(K10,'2.賃金表'!$B$3:$C$45,2))</f>
        <v>176240</v>
      </c>
      <c r="P10" s="189">
        <f>IF(D10="","",INDEX('2.賃金表'!$G$3:$P$88,MATCH('1.社員データ'!G10,'2.賃金表'!$G$3:$G$88,0),MATCH('1.社員データ'!F10,'2.賃金表'!$G$3:$P$3,0)))</f>
        <v>215420</v>
      </c>
      <c r="Q10" s="95"/>
      <c r="R10" s="176">
        <f t="shared" si="4"/>
        <v>391660</v>
      </c>
      <c r="S10" s="97"/>
      <c r="T10" s="97"/>
      <c r="U10" s="97"/>
      <c r="V10" s="97"/>
      <c r="W10" s="177">
        <f t="shared" si="5"/>
        <v>0</v>
      </c>
      <c r="X10" s="178">
        <f t="shared" si="6"/>
        <v>391660</v>
      </c>
    </row>
    <row r="11" spans="2:24" ht="13.5" customHeight="1" x14ac:dyDescent="0.2">
      <c r="B11" s="188">
        <v>3</v>
      </c>
      <c r="C11" s="11">
        <v>1</v>
      </c>
      <c r="D11" s="11" t="s">
        <v>24</v>
      </c>
      <c r="E11" s="13"/>
      <c r="F11" s="12">
        <v>6</v>
      </c>
      <c r="G11" s="11">
        <v>48</v>
      </c>
      <c r="H11" s="11" t="s">
        <v>230</v>
      </c>
      <c r="I11" s="13">
        <v>24788</v>
      </c>
      <c r="J11" s="13">
        <v>33694</v>
      </c>
      <c r="K11" s="170">
        <f t="shared" si="0"/>
        <v>57</v>
      </c>
      <c r="L11" s="172">
        <f t="shared" si="1"/>
        <v>4</v>
      </c>
      <c r="M11" s="172">
        <f t="shared" si="2"/>
        <v>33</v>
      </c>
      <c r="N11" s="175">
        <f t="shared" si="3"/>
        <v>0</v>
      </c>
      <c r="O11" s="189">
        <f>IF(D11="","",VLOOKUP(K11,'2.賃金表'!$B$3:$C$45,2))</f>
        <v>176240</v>
      </c>
      <c r="P11" s="189">
        <f>IF(D11="","",INDEX('2.賃金表'!$G$3:$P$88,MATCH('1.社員データ'!G11,'2.賃金表'!$G$3:$G$88,0),MATCH('1.社員データ'!F11,'2.賃金表'!$G$3:$P$3,0)))</f>
        <v>253200</v>
      </c>
      <c r="Q11" s="95"/>
      <c r="R11" s="176">
        <f t="shared" si="4"/>
        <v>429440</v>
      </c>
      <c r="S11" s="97"/>
      <c r="T11" s="97"/>
      <c r="U11" s="97"/>
      <c r="V11" s="97"/>
      <c r="W11" s="177">
        <f t="shared" si="5"/>
        <v>0</v>
      </c>
      <c r="X11" s="178">
        <f t="shared" si="6"/>
        <v>429440</v>
      </c>
    </row>
    <row r="12" spans="2:24" ht="13.5" customHeight="1" x14ac:dyDescent="0.2">
      <c r="B12" s="188">
        <v>4</v>
      </c>
      <c r="C12" s="11">
        <v>1</v>
      </c>
      <c r="D12" s="11" t="s">
        <v>25</v>
      </c>
      <c r="E12" s="13"/>
      <c r="F12" s="12">
        <v>7</v>
      </c>
      <c r="G12" s="11">
        <v>30</v>
      </c>
      <c r="H12" s="11" t="s">
        <v>231</v>
      </c>
      <c r="I12" s="13">
        <v>26912</v>
      </c>
      <c r="J12" s="13">
        <v>33721</v>
      </c>
      <c r="K12" s="170">
        <f t="shared" si="0"/>
        <v>51</v>
      </c>
      <c r="L12" s="170">
        <f t="shared" si="1"/>
        <v>6</v>
      </c>
      <c r="M12" s="170">
        <f t="shared" si="2"/>
        <v>32</v>
      </c>
      <c r="N12" s="171">
        <f t="shared" si="3"/>
        <v>11</v>
      </c>
      <c r="O12" s="189">
        <f>IF(D12="","",VLOOKUP(K12,'2.賃金表'!$B$3:$C$45,2))</f>
        <v>179240</v>
      </c>
      <c r="P12" s="189">
        <f>IF(D12="","",INDEX('2.賃金表'!$G$3:$P$88,MATCH('1.社員データ'!G12,'2.賃金表'!$G$3:$G$88,0),MATCH('1.社員データ'!F12,'2.賃金表'!$G$3:$P$3,0)))</f>
        <v>275860</v>
      </c>
      <c r="Q12" s="95"/>
      <c r="R12" s="176">
        <f t="shared" si="4"/>
        <v>455100</v>
      </c>
      <c r="S12" s="97"/>
      <c r="T12" s="97"/>
      <c r="U12" s="97"/>
      <c r="V12" s="97"/>
      <c r="W12" s="177">
        <f t="shared" si="5"/>
        <v>0</v>
      </c>
      <c r="X12" s="178">
        <f t="shared" si="6"/>
        <v>455100</v>
      </c>
    </row>
    <row r="13" spans="2:24" ht="13.5" customHeight="1" x14ac:dyDescent="0.2">
      <c r="B13" s="188">
        <v>5</v>
      </c>
      <c r="C13" s="11">
        <v>1</v>
      </c>
      <c r="D13" s="11" t="s">
        <v>26</v>
      </c>
      <c r="E13" s="13"/>
      <c r="F13" s="12">
        <v>5</v>
      </c>
      <c r="G13" s="11">
        <v>42</v>
      </c>
      <c r="H13" s="11" t="s">
        <v>232</v>
      </c>
      <c r="I13" s="13">
        <v>27949</v>
      </c>
      <c r="J13" s="13">
        <v>33848</v>
      </c>
      <c r="K13" s="170">
        <f t="shared" si="0"/>
        <v>48</v>
      </c>
      <c r="L13" s="170">
        <f t="shared" si="1"/>
        <v>8</v>
      </c>
      <c r="M13" s="170">
        <f t="shared" si="2"/>
        <v>32</v>
      </c>
      <c r="N13" s="171">
        <f t="shared" si="3"/>
        <v>7</v>
      </c>
      <c r="O13" s="189">
        <f>IF(D13="","",VLOOKUP(K13,'2.賃金表'!$B$3:$C$45,2))</f>
        <v>176240</v>
      </c>
      <c r="P13" s="189">
        <f>IF(D13="","",INDEX('2.賃金表'!$G$3:$P$88,MATCH('1.社員データ'!G13,'2.賃金表'!$G$3:$G$88,0),MATCH('1.社員データ'!F13,'2.賃金表'!$G$3:$P$3,0)))</f>
        <v>212660</v>
      </c>
      <c r="Q13" s="95"/>
      <c r="R13" s="176">
        <f t="shared" si="4"/>
        <v>388900</v>
      </c>
      <c r="S13" s="97"/>
      <c r="T13" s="97"/>
      <c r="U13" s="97"/>
      <c r="V13" s="97"/>
      <c r="W13" s="177">
        <f t="shared" si="5"/>
        <v>0</v>
      </c>
      <c r="X13" s="178">
        <f t="shared" si="6"/>
        <v>388900</v>
      </c>
    </row>
    <row r="14" spans="2:24" ht="13.5" customHeight="1" x14ac:dyDescent="0.2">
      <c r="B14" s="188">
        <v>6</v>
      </c>
      <c r="C14" s="11">
        <v>1</v>
      </c>
      <c r="D14" s="11" t="s">
        <v>27</v>
      </c>
      <c r="E14" s="13"/>
      <c r="F14" s="12">
        <v>4</v>
      </c>
      <c r="G14" s="11">
        <v>12</v>
      </c>
      <c r="H14" s="11" t="s">
        <v>232</v>
      </c>
      <c r="I14" s="13">
        <v>24457</v>
      </c>
      <c r="J14" s="13">
        <v>34029</v>
      </c>
      <c r="K14" s="170">
        <f t="shared" si="0"/>
        <v>58</v>
      </c>
      <c r="L14" s="170">
        <f t="shared" si="1"/>
        <v>3</v>
      </c>
      <c r="M14" s="170">
        <f t="shared" si="2"/>
        <v>32</v>
      </c>
      <c r="N14" s="171">
        <f t="shared" si="3"/>
        <v>1</v>
      </c>
      <c r="O14" s="189">
        <f>IF(D14="","",VLOOKUP(K14,'2.賃金表'!$B$3:$C$45,2))</f>
        <v>175240</v>
      </c>
      <c r="P14" s="189">
        <f>IF(D14="","",INDEX('2.賃金表'!$G$3:$P$88,MATCH('1.社員データ'!G14,'2.賃金表'!$G$3:$G$88,0),MATCH('1.社員データ'!F14,'2.賃金表'!$G$3:$P$3,0)))</f>
        <v>149230</v>
      </c>
      <c r="Q14" s="95"/>
      <c r="R14" s="176">
        <f t="shared" si="4"/>
        <v>324470</v>
      </c>
      <c r="S14" s="97"/>
      <c r="T14" s="97"/>
      <c r="U14" s="97"/>
      <c r="V14" s="97"/>
      <c r="W14" s="177">
        <f t="shared" si="5"/>
        <v>0</v>
      </c>
      <c r="X14" s="178">
        <f t="shared" si="6"/>
        <v>324470</v>
      </c>
    </row>
    <row r="15" spans="2:24" ht="13.5" customHeight="1" x14ac:dyDescent="0.2">
      <c r="B15" s="188">
        <v>7</v>
      </c>
      <c r="C15" s="11">
        <v>1</v>
      </c>
      <c r="D15" s="11" t="s">
        <v>28</v>
      </c>
      <c r="E15" s="13"/>
      <c r="F15" s="12">
        <v>3</v>
      </c>
      <c r="G15" s="11">
        <v>13</v>
      </c>
      <c r="H15" s="11" t="s">
        <v>229</v>
      </c>
      <c r="I15" s="13">
        <v>23923</v>
      </c>
      <c r="J15" s="13">
        <v>34048</v>
      </c>
      <c r="K15" s="170">
        <f t="shared" si="0"/>
        <v>59</v>
      </c>
      <c r="L15" s="170">
        <f t="shared" si="1"/>
        <v>9</v>
      </c>
      <c r="M15" s="170">
        <f t="shared" si="2"/>
        <v>32</v>
      </c>
      <c r="N15" s="171">
        <f t="shared" si="3"/>
        <v>0</v>
      </c>
      <c r="O15" s="189">
        <f>IF(D15="","",VLOOKUP(K15,'2.賃金表'!$B$3:$C$45,2))</f>
        <v>174240</v>
      </c>
      <c r="P15" s="189">
        <f>IF(D15="","",INDEX('2.賃金表'!$G$3:$P$88,MATCH('1.社員データ'!G15,'2.賃金表'!$G$3:$G$88,0),MATCH('1.社員データ'!F15,'2.賃金表'!$G$3:$P$3,0)))</f>
        <v>129400</v>
      </c>
      <c r="Q15" s="95"/>
      <c r="R15" s="176">
        <f t="shared" si="4"/>
        <v>303640</v>
      </c>
      <c r="S15" s="97"/>
      <c r="T15" s="97"/>
      <c r="U15" s="97"/>
      <c r="V15" s="97"/>
      <c r="W15" s="177">
        <f t="shared" si="5"/>
        <v>0</v>
      </c>
      <c r="X15" s="178">
        <f t="shared" si="6"/>
        <v>303640</v>
      </c>
    </row>
    <row r="16" spans="2:24" ht="13.5" customHeight="1" x14ac:dyDescent="0.2">
      <c r="B16" s="188">
        <v>8</v>
      </c>
      <c r="C16" s="11">
        <v>2</v>
      </c>
      <c r="D16" s="11" t="s">
        <v>29</v>
      </c>
      <c r="E16" s="13"/>
      <c r="F16" s="12">
        <v>5</v>
      </c>
      <c r="G16" s="11">
        <v>9</v>
      </c>
      <c r="H16" s="11" t="s">
        <v>229</v>
      </c>
      <c r="I16" s="13">
        <v>25467</v>
      </c>
      <c r="J16" s="13">
        <v>34095</v>
      </c>
      <c r="K16" s="170">
        <f t="shared" si="0"/>
        <v>55</v>
      </c>
      <c r="L16" s="170">
        <f t="shared" si="1"/>
        <v>6</v>
      </c>
      <c r="M16" s="170">
        <f t="shared" si="2"/>
        <v>31</v>
      </c>
      <c r="N16" s="171">
        <f t="shared" si="3"/>
        <v>10</v>
      </c>
      <c r="O16" s="189">
        <f>IF(D16="","",VLOOKUP(K16,'2.賃金表'!$B$3:$C$45,2))</f>
        <v>178240</v>
      </c>
      <c r="P16" s="189">
        <f>IF(D16="","",INDEX('2.賃金表'!$G$3:$P$88,MATCH('1.社員データ'!G16,'2.賃金表'!$G$3:$G$88,0),MATCH('1.社員データ'!F16,'2.賃金表'!$G$3:$P$3,0)))</f>
        <v>167580</v>
      </c>
      <c r="Q16" s="95"/>
      <c r="R16" s="176">
        <f t="shared" si="4"/>
        <v>345820</v>
      </c>
      <c r="S16" s="97"/>
      <c r="T16" s="97"/>
      <c r="U16" s="97"/>
      <c r="V16" s="97"/>
      <c r="W16" s="177">
        <f t="shared" si="5"/>
        <v>0</v>
      </c>
      <c r="X16" s="178">
        <f t="shared" si="6"/>
        <v>345820</v>
      </c>
    </row>
    <row r="17" spans="2:24" ht="13.5" customHeight="1" x14ac:dyDescent="0.2">
      <c r="B17" s="188">
        <v>9</v>
      </c>
      <c r="C17" s="11">
        <v>1</v>
      </c>
      <c r="D17" s="11" t="s">
        <v>30</v>
      </c>
      <c r="E17" s="13"/>
      <c r="F17" s="12">
        <v>4</v>
      </c>
      <c r="G17" s="11">
        <v>12</v>
      </c>
      <c r="H17" s="11" t="s">
        <v>232</v>
      </c>
      <c r="I17" s="13">
        <v>24388</v>
      </c>
      <c r="J17" s="13">
        <v>34163</v>
      </c>
      <c r="K17" s="170">
        <f t="shared" si="0"/>
        <v>58</v>
      </c>
      <c r="L17" s="170">
        <f t="shared" si="1"/>
        <v>5</v>
      </c>
      <c r="M17" s="170">
        <f t="shared" si="2"/>
        <v>31</v>
      </c>
      <c r="N17" s="171">
        <f t="shared" si="3"/>
        <v>8</v>
      </c>
      <c r="O17" s="189">
        <f>IF(D17="","",VLOOKUP(K17,'2.賃金表'!$B$3:$C$45,2))</f>
        <v>175240</v>
      </c>
      <c r="P17" s="189">
        <f>IF(D17="","",INDEX('2.賃金表'!$G$3:$P$88,MATCH('1.社員データ'!G17,'2.賃金表'!$G$3:$G$88,0),MATCH('1.社員データ'!F17,'2.賃金表'!$G$3:$P$3,0)))</f>
        <v>149230</v>
      </c>
      <c r="Q17" s="95"/>
      <c r="R17" s="176">
        <f t="shared" si="4"/>
        <v>324470</v>
      </c>
      <c r="S17" s="97"/>
      <c r="T17" s="97"/>
      <c r="U17" s="97"/>
      <c r="V17" s="97"/>
      <c r="W17" s="177">
        <f t="shared" si="5"/>
        <v>0</v>
      </c>
      <c r="X17" s="178">
        <f t="shared" si="6"/>
        <v>324470</v>
      </c>
    </row>
    <row r="18" spans="2:24" ht="13.5" customHeight="1" x14ac:dyDescent="0.2">
      <c r="B18" s="188">
        <v>10</v>
      </c>
      <c r="C18" s="11">
        <v>1</v>
      </c>
      <c r="D18" s="11" t="s">
        <v>31</v>
      </c>
      <c r="E18" s="13"/>
      <c r="F18" s="12">
        <v>3</v>
      </c>
      <c r="G18" s="11">
        <v>14</v>
      </c>
      <c r="H18" s="11" t="s">
        <v>229</v>
      </c>
      <c r="I18" s="13">
        <v>27501</v>
      </c>
      <c r="J18" s="13">
        <v>34232</v>
      </c>
      <c r="K18" s="170">
        <f t="shared" si="0"/>
        <v>49</v>
      </c>
      <c r="L18" s="170">
        <f t="shared" si="1"/>
        <v>11</v>
      </c>
      <c r="M18" s="170">
        <f t="shared" si="2"/>
        <v>31</v>
      </c>
      <c r="N18" s="171">
        <f t="shared" si="3"/>
        <v>6</v>
      </c>
      <c r="O18" s="189">
        <f>IF(D18="","",VLOOKUP(K18,'2.賃金表'!$B$3:$C$45,2))</f>
        <v>177740</v>
      </c>
      <c r="P18" s="189">
        <f>IF(D18="","",INDEX('2.賃金表'!$G$3:$P$88,MATCH('1.社員データ'!G18,'2.賃金表'!$G$3:$G$88,0),MATCH('1.社員データ'!F18,'2.賃金表'!$G$3:$P$3,0)))</f>
        <v>131070</v>
      </c>
      <c r="Q18" s="95"/>
      <c r="R18" s="176">
        <f t="shared" si="4"/>
        <v>308810</v>
      </c>
      <c r="S18" s="97"/>
      <c r="T18" s="97"/>
      <c r="U18" s="97"/>
      <c r="V18" s="97"/>
      <c r="W18" s="177">
        <f t="shared" si="5"/>
        <v>0</v>
      </c>
      <c r="X18" s="178">
        <f t="shared" si="6"/>
        <v>308810</v>
      </c>
    </row>
    <row r="19" spans="2:24" ht="13.5" customHeight="1" x14ac:dyDescent="0.2">
      <c r="B19" s="188">
        <v>11</v>
      </c>
      <c r="C19" s="11">
        <v>1</v>
      </c>
      <c r="D19" s="11" t="s">
        <v>32</v>
      </c>
      <c r="E19" s="13"/>
      <c r="F19" s="12">
        <v>4</v>
      </c>
      <c r="G19" s="11">
        <v>20</v>
      </c>
      <c r="H19" s="11" t="s">
        <v>229</v>
      </c>
      <c r="I19" s="13">
        <v>26290</v>
      </c>
      <c r="J19" s="13">
        <v>34563</v>
      </c>
      <c r="K19" s="170">
        <f t="shared" si="0"/>
        <v>53</v>
      </c>
      <c r="L19" s="170">
        <f t="shared" si="1"/>
        <v>3</v>
      </c>
      <c r="M19" s="170">
        <f t="shared" si="2"/>
        <v>30</v>
      </c>
      <c r="N19" s="171">
        <f t="shared" si="3"/>
        <v>7</v>
      </c>
      <c r="O19" s="189">
        <f>IF(D19="","",VLOOKUP(K19,'2.賃金表'!$B$3:$C$45,2))</f>
        <v>179240</v>
      </c>
      <c r="P19" s="189">
        <f>IF(D19="","",INDEX('2.賃金表'!$G$3:$P$88,MATCH('1.社員データ'!G19,'2.賃金表'!$G$3:$G$88,0),MATCH('1.社員データ'!F19,'2.賃金表'!$G$3:$P$3,0)))</f>
        <v>161760</v>
      </c>
      <c r="Q19" s="95"/>
      <c r="R19" s="176">
        <f t="shared" si="4"/>
        <v>341000</v>
      </c>
      <c r="S19" s="97"/>
      <c r="T19" s="97"/>
      <c r="U19" s="97"/>
      <c r="V19" s="97"/>
      <c r="W19" s="177">
        <f t="shared" si="5"/>
        <v>0</v>
      </c>
      <c r="X19" s="178">
        <f t="shared" si="6"/>
        <v>341000</v>
      </c>
    </row>
    <row r="20" spans="2:24" ht="13.5" customHeight="1" x14ac:dyDescent="0.2">
      <c r="B20" s="188">
        <v>12</v>
      </c>
      <c r="C20" s="297">
        <v>1</v>
      </c>
      <c r="D20" s="297" t="s">
        <v>33</v>
      </c>
      <c r="E20" s="298"/>
      <c r="F20" s="299">
        <v>4</v>
      </c>
      <c r="G20" s="297">
        <v>17</v>
      </c>
      <c r="H20" s="297" t="s">
        <v>232</v>
      </c>
      <c r="I20" s="298">
        <v>27257</v>
      </c>
      <c r="J20" s="298">
        <v>35450</v>
      </c>
      <c r="K20" s="170">
        <f t="shared" si="0"/>
        <v>50</v>
      </c>
      <c r="L20" s="170">
        <f t="shared" si="1"/>
        <v>7</v>
      </c>
      <c r="M20" s="170">
        <f t="shared" si="2"/>
        <v>28</v>
      </c>
      <c r="N20" s="171">
        <f t="shared" si="3"/>
        <v>2</v>
      </c>
      <c r="O20" s="189">
        <f>IF(D20="","",VLOOKUP(K20,'2.賃金表'!$B$3:$C$45,2))</f>
        <v>179240</v>
      </c>
      <c r="P20" s="189">
        <f>IF(D20="","",INDEX('2.賃金表'!$G$3:$P$88,MATCH('1.社員データ'!G20,'2.賃金表'!$G$3:$G$88,0),MATCH('1.社員データ'!F20,'2.賃金表'!$G$3:$P$3,0)))</f>
        <v>157580</v>
      </c>
      <c r="Q20" s="300"/>
      <c r="R20" s="176">
        <f t="shared" si="4"/>
        <v>336820</v>
      </c>
      <c r="S20" s="301"/>
      <c r="T20" s="301"/>
      <c r="U20" s="301"/>
      <c r="V20" s="301"/>
      <c r="W20" s="177">
        <f t="shared" si="5"/>
        <v>0</v>
      </c>
      <c r="X20" s="178">
        <f t="shared" si="6"/>
        <v>336820</v>
      </c>
    </row>
    <row r="21" spans="2:24" ht="13.5" customHeight="1" x14ac:dyDescent="0.2">
      <c r="B21" s="188">
        <v>13</v>
      </c>
      <c r="C21" s="297">
        <v>2</v>
      </c>
      <c r="D21" s="297" t="s">
        <v>46</v>
      </c>
      <c r="E21" s="298"/>
      <c r="F21" s="299">
        <v>5</v>
      </c>
      <c r="G21" s="297">
        <v>33</v>
      </c>
      <c r="H21" s="297" t="s">
        <v>229</v>
      </c>
      <c r="I21" s="298">
        <v>24277</v>
      </c>
      <c r="J21" s="298">
        <v>35855</v>
      </c>
      <c r="K21" s="170">
        <f t="shared" si="0"/>
        <v>58</v>
      </c>
      <c r="L21" s="170">
        <f t="shared" si="1"/>
        <v>9</v>
      </c>
      <c r="M21" s="170">
        <f t="shared" si="2"/>
        <v>27</v>
      </c>
      <c r="N21" s="171">
        <f t="shared" si="3"/>
        <v>1</v>
      </c>
      <c r="O21" s="189">
        <f>IF(D21="","",VLOOKUP(K21,'2.賃金表'!$B$3:$C$45,2))</f>
        <v>175240</v>
      </c>
      <c r="P21" s="189">
        <f>IF(D21="","",INDEX('2.賃金表'!$G$3:$P$88,MATCH('1.社員データ'!G21,'2.賃金表'!$G$3:$G$88,0),MATCH('1.社員データ'!F21,'2.賃金表'!$G$3:$P$3,0)))</f>
        <v>204380</v>
      </c>
      <c r="Q21" s="300"/>
      <c r="R21" s="176">
        <f t="shared" si="4"/>
        <v>379620</v>
      </c>
      <c r="S21" s="301"/>
      <c r="T21" s="301"/>
      <c r="U21" s="301"/>
      <c r="V21" s="301"/>
      <c r="W21" s="177">
        <f t="shared" si="5"/>
        <v>0</v>
      </c>
      <c r="X21" s="178">
        <f t="shared" si="6"/>
        <v>379620</v>
      </c>
    </row>
    <row r="22" spans="2:24" ht="13.5" customHeight="1" x14ac:dyDescent="0.2">
      <c r="B22" s="188">
        <v>14</v>
      </c>
      <c r="C22" s="297">
        <v>1</v>
      </c>
      <c r="D22" s="297" t="s">
        <v>47</v>
      </c>
      <c r="E22" s="298"/>
      <c r="F22" s="299">
        <v>8</v>
      </c>
      <c r="G22" s="297">
        <v>19</v>
      </c>
      <c r="H22" s="297" t="s">
        <v>233</v>
      </c>
      <c r="I22" s="298">
        <v>24425</v>
      </c>
      <c r="J22" s="298">
        <v>36390</v>
      </c>
      <c r="K22" s="170">
        <f t="shared" si="0"/>
        <v>58</v>
      </c>
      <c r="L22" s="170">
        <f t="shared" si="1"/>
        <v>4</v>
      </c>
      <c r="M22" s="170">
        <f t="shared" si="2"/>
        <v>25</v>
      </c>
      <c r="N22" s="171">
        <f t="shared" si="3"/>
        <v>7</v>
      </c>
      <c r="O22" s="189">
        <f>IF(D22="","",VLOOKUP(K22,'2.賃金表'!$B$3:$C$45,2))</f>
        <v>175240</v>
      </c>
      <c r="P22" s="189">
        <f>IF(D22="","",INDEX('2.賃金表'!$G$3:$P$88,MATCH('1.社員データ'!G22,'2.賃金表'!$G$3:$G$88,0),MATCH('1.社員データ'!F22,'2.賃金表'!$G$3:$P$3,0)))</f>
        <v>294860</v>
      </c>
      <c r="Q22" s="300"/>
      <c r="R22" s="176">
        <f t="shared" si="4"/>
        <v>470100</v>
      </c>
      <c r="S22" s="301"/>
      <c r="T22" s="301"/>
      <c r="U22" s="301"/>
      <c r="V22" s="301"/>
      <c r="W22" s="177">
        <f t="shared" si="5"/>
        <v>0</v>
      </c>
      <c r="X22" s="178">
        <f t="shared" si="6"/>
        <v>470100</v>
      </c>
    </row>
    <row r="23" spans="2:24" ht="13.5" customHeight="1" x14ac:dyDescent="0.2">
      <c r="B23" s="188">
        <v>15</v>
      </c>
      <c r="C23" s="297">
        <v>1</v>
      </c>
      <c r="D23" s="297" t="s">
        <v>48</v>
      </c>
      <c r="E23" s="298"/>
      <c r="F23" s="299">
        <v>6</v>
      </c>
      <c r="G23" s="297">
        <v>52</v>
      </c>
      <c r="H23" s="297" t="s">
        <v>230</v>
      </c>
      <c r="I23" s="298">
        <v>24428</v>
      </c>
      <c r="J23" s="298">
        <v>36564</v>
      </c>
      <c r="K23" s="170">
        <f t="shared" si="0"/>
        <v>58</v>
      </c>
      <c r="L23" s="170">
        <f t="shared" si="1"/>
        <v>4</v>
      </c>
      <c r="M23" s="170">
        <f t="shared" si="2"/>
        <v>25</v>
      </c>
      <c r="N23" s="171">
        <f t="shared" si="3"/>
        <v>1</v>
      </c>
      <c r="O23" s="189">
        <f>IF(D23="","",VLOOKUP(K23,'2.賃金表'!$B$3:$C$45,2))</f>
        <v>175240</v>
      </c>
      <c r="P23" s="189">
        <f>IF(D23="","",INDEX('2.賃金表'!$G$3:$P$88,MATCH('1.社員データ'!G23,'2.賃金表'!$G$3:$G$88,0),MATCH('1.社員データ'!F23,'2.賃金表'!$G$3:$P$3,0)))</f>
        <v>256880</v>
      </c>
      <c r="Q23" s="300"/>
      <c r="R23" s="176">
        <f t="shared" si="4"/>
        <v>432120</v>
      </c>
      <c r="S23" s="301"/>
      <c r="T23" s="301"/>
      <c r="U23" s="301"/>
      <c r="V23" s="301"/>
      <c r="W23" s="177">
        <f t="shared" si="5"/>
        <v>0</v>
      </c>
      <c r="X23" s="178">
        <f t="shared" si="6"/>
        <v>432120</v>
      </c>
    </row>
    <row r="24" spans="2:24" ht="13.5" customHeight="1" x14ac:dyDescent="0.2">
      <c r="B24" s="188">
        <v>16</v>
      </c>
      <c r="C24" s="297">
        <v>2</v>
      </c>
      <c r="D24" s="297" t="s">
        <v>49</v>
      </c>
      <c r="E24" s="298"/>
      <c r="F24" s="299">
        <v>5</v>
      </c>
      <c r="G24" s="297">
        <v>38</v>
      </c>
      <c r="H24" s="297" t="s">
        <v>232</v>
      </c>
      <c r="I24" s="298">
        <v>24954</v>
      </c>
      <c r="J24" s="298">
        <v>36616</v>
      </c>
      <c r="K24" s="170">
        <f t="shared" si="0"/>
        <v>56</v>
      </c>
      <c r="L24" s="170">
        <f t="shared" si="1"/>
        <v>11</v>
      </c>
      <c r="M24" s="170">
        <f t="shared" si="2"/>
        <v>25</v>
      </c>
      <c r="N24" s="171">
        <f t="shared" si="3"/>
        <v>0</v>
      </c>
      <c r="O24" s="189">
        <f>IF(D24="","",VLOOKUP(K24,'2.賃金表'!$B$3:$C$45,2))</f>
        <v>177240</v>
      </c>
      <c r="P24" s="189">
        <f>IF(D24="","",INDEX('2.賃金表'!$G$3:$P$88,MATCH('1.社員データ'!G24,'2.賃金表'!$G$3:$G$88,0),MATCH('1.社員データ'!F24,'2.賃金表'!$G$3:$P$3,0)))</f>
        <v>208980</v>
      </c>
      <c r="Q24" s="300"/>
      <c r="R24" s="176">
        <f t="shared" si="4"/>
        <v>386220</v>
      </c>
      <c r="S24" s="301"/>
      <c r="T24" s="301"/>
      <c r="U24" s="301"/>
      <c r="V24" s="301"/>
      <c r="W24" s="177">
        <f t="shared" si="5"/>
        <v>0</v>
      </c>
      <c r="X24" s="178">
        <f t="shared" si="6"/>
        <v>386220</v>
      </c>
    </row>
    <row r="25" spans="2:24" ht="13.5" customHeight="1" x14ac:dyDescent="0.2">
      <c r="B25" s="188">
        <v>17</v>
      </c>
      <c r="C25" s="297">
        <v>1</v>
      </c>
      <c r="D25" s="297" t="s">
        <v>50</v>
      </c>
      <c r="E25" s="298"/>
      <c r="F25" s="299">
        <v>6</v>
      </c>
      <c r="G25" s="297">
        <v>55</v>
      </c>
      <c r="H25" s="297" t="s">
        <v>230</v>
      </c>
      <c r="I25" s="298">
        <v>24850</v>
      </c>
      <c r="J25" s="298">
        <v>36651</v>
      </c>
      <c r="K25" s="170">
        <f t="shared" si="0"/>
        <v>57</v>
      </c>
      <c r="L25" s="170">
        <f t="shared" si="1"/>
        <v>2</v>
      </c>
      <c r="M25" s="170">
        <f t="shared" si="2"/>
        <v>24</v>
      </c>
      <c r="N25" s="171">
        <f t="shared" si="3"/>
        <v>10</v>
      </c>
      <c r="O25" s="189">
        <f>IF(D25="","",VLOOKUP(K25,'2.賃金表'!$B$3:$C$45,2))</f>
        <v>176240</v>
      </c>
      <c r="P25" s="189">
        <f>IF(D25="","",INDEX('2.賃金表'!$G$3:$P$88,MATCH('1.社員データ'!G25,'2.賃金表'!$G$3:$G$88,0),MATCH('1.社員データ'!F25,'2.賃金表'!$G$3:$P$3,0)))</f>
        <v>259640</v>
      </c>
      <c r="Q25" s="300"/>
      <c r="R25" s="176">
        <f t="shared" si="4"/>
        <v>435880</v>
      </c>
      <c r="S25" s="301"/>
      <c r="T25" s="301"/>
      <c r="U25" s="301"/>
      <c r="V25" s="301"/>
      <c r="W25" s="177">
        <f t="shared" si="5"/>
        <v>0</v>
      </c>
      <c r="X25" s="178">
        <f t="shared" si="6"/>
        <v>435880</v>
      </c>
    </row>
    <row r="26" spans="2:24" ht="13.5" customHeight="1" x14ac:dyDescent="0.2">
      <c r="B26" s="188">
        <v>18</v>
      </c>
      <c r="C26" s="297">
        <v>1</v>
      </c>
      <c r="D26" s="297" t="s">
        <v>51</v>
      </c>
      <c r="E26" s="298"/>
      <c r="F26" s="299">
        <v>5</v>
      </c>
      <c r="G26" s="297">
        <v>40</v>
      </c>
      <c r="H26" s="297" t="s">
        <v>232</v>
      </c>
      <c r="I26" s="298">
        <v>29588</v>
      </c>
      <c r="J26" s="298">
        <v>36656</v>
      </c>
      <c r="K26" s="170">
        <f t="shared" si="0"/>
        <v>44</v>
      </c>
      <c r="L26" s="170">
        <f t="shared" si="1"/>
        <v>3</v>
      </c>
      <c r="M26" s="170">
        <f t="shared" si="2"/>
        <v>24</v>
      </c>
      <c r="N26" s="170">
        <f t="shared" si="3"/>
        <v>10</v>
      </c>
      <c r="O26" s="189">
        <f>IF(D26="","",VLOOKUP(K26,'2.賃金表'!$B$3:$C$45,2))</f>
        <v>170240</v>
      </c>
      <c r="P26" s="189">
        <f>IF(D26="","",INDEX('2.賃金表'!$G$3:$P$88,MATCH('1.社員データ'!G26,'2.賃金表'!$G$3:$G$88,0),MATCH('1.社員データ'!F26,'2.賃金表'!$G$3:$P$3,0)))</f>
        <v>210820</v>
      </c>
      <c r="Q26" s="300"/>
      <c r="R26" s="176">
        <f t="shared" si="4"/>
        <v>381060</v>
      </c>
      <c r="S26" s="301"/>
      <c r="T26" s="301"/>
      <c r="U26" s="301"/>
      <c r="V26" s="301"/>
      <c r="W26" s="177">
        <f t="shared" si="5"/>
        <v>0</v>
      </c>
      <c r="X26" s="178">
        <f t="shared" si="6"/>
        <v>381060</v>
      </c>
    </row>
    <row r="27" spans="2:24" x14ac:dyDescent="0.2">
      <c r="B27" s="188">
        <v>19</v>
      </c>
      <c r="C27" s="297">
        <v>1</v>
      </c>
      <c r="D27" s="297" t="s">
        <v>52</v>
      </c>
      <c r="E27" s="298"/>
      <c r="F27" s="299">
        <v>6</v>
      </c>
      <c r="G27" s="297">
        <v>9</v>
      </c>
      <c r="H27" s="297" t="s">
        <v>230</v>
      </c>
      <c r="I27" s="298">
        <v>30222</v>
      </c>
      <c r="J27" s="298">
        <v>36697</v>
      </c>
      <c r="K27" s="170">
        <f t="shared" si="0"/>
        <v>42</v>
      </c>
      <c r="L27" s="170">
        <f t="shared" si="1"/>
        <v>6</v>
      </c>
      <c r="M27" s="170">
        <f t="shared" si="2"/>
        <v>24</v>
      </c>
      <c r="N27" s="170">
        <f t="shared" si="3"/>
        <v>9</v>
      </c>
      <c r="O27" s="189">
        <f>IF(D27="","",VLOOKUP(K27,'2.賃金表'!$B$3:$C$45,2))</f>
        <v>167240</v>
      </c>
      <c r="P27" s="189">
        <f>IF(D27="","",INDEX('2.賃金表'!$G$3:$P$88,MATCH('1.社員データ'!G27,'2.賃金表'!$G$3:$G$88,0),MATCH('1.社員データ'!F27,'2.賃金表'!$G$3:$P$3,0)))</f>
        <v>197080</v>
      </c>
      <c r="Q27" s="300"/>
      <c r="R27" s="176">
        <f t="shared" si="4"/>
        <v>364320</v>
      </c>
      <c r="S27" s="301"/>
      <c r="T27" s="301"/>
      <c r="U27" s="301"/>
      <c r="V27" s="301"/>
      <c r="W27" s="177">
        <f t="shared" si="5"/>
        <v>0</v>
      </c>
      <c r="X27" s="178">
        <f t="shared" si="6"/>
        <v>364320</v>
      </c>
    </row>
    <row r="28" spans="2:24" x14ac:dyDescent="0.2">
      <c r="B28" s="188">
        <v>20</v>
      </c>
      <c r="C28" s="297">
        <v>1</v>
      </c>
      <c r="D28" s="297" t="s">
        <v>53</v>
      </c>
      <c r="E28" s="298"/>
      <c r="F28" s="299">
        <v>6</v>
      </c>
      <c r="G28" s="297">
        <v>9</v>
      </c>
      <c r="H28" s="297" t="s">
        <v>230</v>
      </c>
      <c r="I28" s="298">
        <v>30603</v>
      </c>
      <c r="J28" s="298">
        <v>37012</v>
      </c>
      <c r="K28" s="170">
        <f t="shared" si="0"/>
        <v>41</v>
      </c>
      <c r="L28" s="170">
        <f t="shared" si="1"/>
        <v>5</v>
      </c>
      <c r="M28" s="170">
        <f t="shared" si="2"/>
        <v>23</v>
      </c>
      <c r="N28" s="170">
        <f t="shared" si="3"/>
        <v>11</v>
      </c>
      <c r="O28" s="189">
        <f>IF(D28="","",VLOOKUP(K28,'2.賃金表'!$B$3:$C$45,2))</f>
        <v>165740</v>
      </c>
      <c r="P28" s="189">
        <f>IF(D28="","",INDEX('2.賃金表'!$G$3:$P$88,MATCH('1.社員データ'!G28,'2.賃金表'!$G$3:$G$88,0),MATCH('1.社員データ'!F28,'2.賃金表'!$G$3:$P$3,0)))</f>
        <v>197080</v>
      </c>
      <c r="Q28" s="300"/>
      <c r="R28" s="176">
        <f t="shared" si="4"/>
        <v>362820</v>
      </c>
      <c r="S28" s="301"/>
      <c r="T28" s="301"/>
      <c r="U28" s="301"/>
      <c r="V28" s="301"/>
      <c r="W28" s="177">
        <f t="shared" si="5"/>
        <v>0</v>
      </c>
      <c r="X28" s="178">
        <f t="shared" si="6"/>
        <v>362820</v>
      </c>
    </row>
    <row r="29" spans="2:24" x14ac:dyDescent="0.2">
      <c r="B29" s="188">
        <v>21</v>
      </c>
      <c r="C29" s="297">
        <v>1</v>
      </c>
      <c r="D29" s="297" t="s">
        <v>54</v>
      </c>
      <c r="E29" s="298"/>
      <c r="F29" s="299">
        <v>5</v>
      </c>
      <c r="G29" s="297">
        <v>46</v>
      </c>
      <c r="H29" s="297" t="s">
        <v>232</v>
      </c>
      <c r="I29" s="298">
        <v>24822</v>
      </c>
      <c r="J29" s="298">
        <v>37337</v>
      </c>
      <c r="K29" s="170">
        <f t="shared" si="0"/>
        <v>57</v>
      </c>
      <c r="L29" s="170">
        <f t="shared" si="1"/>
        <v>3</v>
      </c>
      <c r="M29" s="170">
        <f t="shared" si="2"/>
        <v>23</v>
      </c>
      <c r="N29" s="170">
        <f t="shared" si="3"/>
        <v>0</v>
      </c>
      <c r="O29" s="189">
        <f>IF(D29="","",VLOOKUP(K29,'2.賃金表'!$B$3:$C$45,2))</f>
        <v>176240</v>
      </c>
      <c r="P29" s="189">
        <f>IF(D29="","",INDEX('2.賃金表'!$G$3:$P$88,MATCH('1.社員データ'!G29,'2.賃金表'!$G$3:$G$88,0),MATCH('1.社員データ'!F29,'2.賃金表'!$G$3:$P$3,0)))</f>
        <v>216340</v>
      </c>
      <c r="Q29" s="300"/>
      <c r="R29" s="176">
        <f t="shared" si="4"/>
        <v>392580</v>
      </c>
      <c r="S29" s="301"/>
      <c r="T29" s="301"/>
      <c r="U29" s="301"/>
      <c r="V29" s="301"/>
      <c r="W29" s="177">
        <f t="shared" si="5"/>
        <v>0</v>
      </c>
      <c r="X29" s="178">
        <f t="shared" si="6"/>
        <v>392580</v>
      </c>
    </row>
    <row r="30" spans="2:24" x14ac:dyDescent="0.2">
      <c r="B30" s="188">
        <v>22</v>
      </c>
      <c r="C30" s="297">
        <v>1</v>
      </c>
      <c r="D30" s="297" t="s">
        <v>55</v>
      </c>
      <c r="E30" s="298"/>
      <c r="F30" s="299">
        <v>5</v>
      </c>
      <c r="G30" s="297">
        <v>44</v>
      </c>
      <c r="H30" s="297" t="s">
        <v>229</v>
      </c>
      <c r="I30" s="298">
        <v>24443</v>
      </c>
      <c r="J30" s="298">
        <v>37559</v>
      </c>
      <c r="K30" s="170">
        <f t="shared" si="0"/>
        <v>58</v>
      </c>
      <c r="L30" s="170">
        <f t="shared" si="1"/>
        <v>4</v>
      </c>
      <c r="M30" s="170">
        <f t="shared" si="2"/>
        <v>22</v>
      </c>
      <c r="N30" s="170">
        <f t="shared" si="3"/>
        <v>5</v>
      </c>
      <c r="O30" s="189">
        <f>IF(D30="","",VLOOKUP(K30,'2.賃金表'!$B$3:$C$45,2))</f>
        <v>175240</v>
      </c>
      <c r="P30" s="189">
        <f>IF(D30="","",INDEX('2.賃金表'!$G$3:$P$88,MATCH('1.社員データ'!G30,'2.賃金表'!$G$3:$G$88,0),MATCH('1.社員データ'!F30,'2.賃金表'!$G$3:$P$3,0)))</f>
        <v>214500</v>
      </c>
      <c r="Q30" s="300"/>
      <c r="R30" s="176">
        <f t="shared" si="4"/>
        <v>389740</v>
      </c>
      <c r="S30" s="301"/>
      <c r="T30" s="301"/>
      <c r="U30" s="301"/>
      <c r="V30" s="301"/>
      <c r="W30" s="177">
        <f t="shared" si="5"/>
        <v>0</v>
      </c>
      <c r="X30" s="178">
        <f t="shared" si="6"/>
        <v>389740</v>
      </c>
    </row>
    <row r="31" spans="2:24" x14ac:dyDescent="0.2">
      <c r="B31" s="188">
        <v>23</v>
      </c>
      <c r="C31" s="297">
        <v>1</v>
      </c>
      <c r="D31" s="297" t="s">
        <v>56</v>
      </c>
      <c r="E31" s="298"/>
      <c r="F31" s="299">
        <v>5</v>
      </c>
      <c r="G31" s="297">
        <v>12</v>
      </c>
      <c r="H31" s="297" t="s">
        <v>229</v>
      </c>
      <c r="I31" s="298">
        <v>31660</v>
      </c>
      <c r="J31" s="298">
        <v>37679</v>
      </c>
      <c r="K31" s="170">
        <f t="shared" si="0"/>
        <v>38</v>
      </c>
      <c r="L31" s="170">
        <f t="shared" si="1"/>
        <v>6</v>
      </c>
      <c r="M31" s="170">
        <f t="shared" si="2"/>
        <v>22</v>
      </c>
      <c r="N31" s="170">
        <f t="shared" si="3"/>
        <v>1</v>
      </c>
      <c r="O31" s="189">
        <f>IF(D31="","",VLOOKUP(K31,'2.賃金表'!$B$3:$C$45,2))</f>
        <v>161240</v>
      </c>
      <c r="P31" s="189">
        <f>IF(D31="","",INDEX('2.賃金表'!$G$3:$P$88,MATCH('1.社員データ'!G31,'2.賃金表'!$G$3:$G$88,0),MATCH('1.社員データ'!F31,'2.賃金表'!$G$3:$P$3,0)))</f>
        <v>173100</v>
      </c>
      <c r="Q31" s="300"/>
      <c r="R31" s="176">
        <f t="shared" si="4"/>
        <v>334340</v>
      </c>
      <c r="S31" s="301"/>
      <c r="T31" s="301"/>
      <c r="U31" s="301"/>
      <c r="V31" s="301"/>
      <c r="W31" s="177">
        <f t="shared" si="5"/>
        <v>0</v>
      </c>
      <c r="X31" s="178">
        <f t="shared" si="6"/>
        <v>334340</v>
      </c>
    </row>
    <row r="32" spans="2:24" x14ac:dyDescent="0.2">
      <c r="B32" s="188">
        <v>24</v>
      </c>
      <c r="C32" s="297">
        <v>1</v>
      </c>
      <c r="D32" s="297" t="s">
        <v>57</v>
      </c>
      <c r="E32" s="298"/>
      <c r="F32" s="299">
        <v>5</v>
      </c>
      <c r="G32" s="297">
        <v>6</v>
      </c>
      <c r="H32" s="297" t="s">
        <v>234</v>
      </c>
      <c r="I32" s="298">
        <v>32628</v>
      </c>
      <c r="J32" s="298">
        <v>37712</v>
      </c>
      <c r="K32" s="170">
        <f t="shared" si="0"/>
        <v>35</v>
      </c>
      <c r="L32" s="170">
        <f t="shared" si="1"/>
        <v>11</v>
      </c>
      <c r="M32" s="170">
        <f t="shared" si="2"/>
        <v>22</v>
      </c>
      <c r="N32" s="170">
        <f t="shared" si="3"/>
        <v>0</v>
      </c>
      <c r="O32" s="189">
        <f>IF(D32="","",VLOOKUP(K32,'2.賃金表'!$B$3:$C$45,2))</f>
        <v>156740</v>
      </c>
      <c r="P32" s="189">
        <f>IF(D32="","",INDEX('2.賃金表'!$G$3:$P$88,MATCH('1.社員データ'!G32,'2.賃金表'!$G$3:$G$88,0),MATCH('1.社員データ'!F32,'2.賃金表'!$G$3:$P$3,0)))</f>
        <v>162060</v>
      </c>
      <c r="Q32" s="300"/>
      <c r="R32" s="176">
        <f t="shared" si="4"/>
        <v>318800</v>
      </c>
      <c r="S32" s="301"/>
      <c r="T32" s="301"/>
      <c r="U32" s="301"/>
      <c r="V32" s="301"/>
      <c r="W32" s="177">
        <f t="shared" si="5"/>
        <v>0</v>
      </c>
      <c r="X32" s="178">
        <f t="shared" si="6"/>
        <v>318800</v>
      </c>
    </row>
    <row r="33" spans="2:24" x14ac:dyDescent="0.2">
      <c r="B33" s="188">
        <v>25</v>
      </c>
      <c r="C33" s="297">
        <v>2</v>
      </c>
      <c r="D33" s="297" t="s">
        <v>58</v>
      </c>
      <c r="E33" s="298"/>
      <c r="F33" s="299">
        <v>5</v>
      </c>
      <c r="G33" s="297">
        <v>17</v>
      </c>
      <c r="H33" s="297" t="s">
        <v>229</v>
      </c>
      <c r="I33" s="298">
        <v>26261</v>
      </c>
      <c r="J33" s="298">
        <v>37717</v>
      </c>
      <c r="K33" s="170">
        <f t="shared" si="0"/>
        <v>53</v>
      </c>
      <c r="L33" s="170">
        <f t="shared" si="1"/>
        <v>4</v>
      </c>
      <c r="M33" s="170">
        <f t="shared" si="2"/>
        <v>21</v>
      </c>
      <c r="N33" s="170">
        <f t="shared" si="3"/>
        <v>11</v>
      </c>
      <c r="O33" s="189">
        <f>IF(D33="","",VLOOKUP(K33,'2.賃金表'!$B$3:$C$45,2))</f>
        <v>179240</v>
      </c>
      <c r="P33" s="189">
        <f>IF(D33="","",INDEX('2.賃金表'!$G$3:$P$88,MATCH('1.社員データ'!G33,'2.賃金表'!$G$3:$G$88,0),MATCH('1.社員データ'!F33,'2.賃金表'!$G$3:$P$3,0)))</f>
        <v>182300</v>
      </c>
      <c r="Q33" s="300"/>
      <c r="R33" s="176">
        <f t="shared" si="4"/>
        <v>361540</v>
      </c>
      <c r="S33" s="301"/>
      <c r="T33" s="301"/>
      <c r="U33" s="301"/>
      <c r="V33" s="301"/>
      <c r="W33" s="177">
        <f t="shared" si="5"/>
        <v>0</v>
      </c>
      <c r="X33" s="178">
        <f t="shared" si="6"/>
        <v>361540</v>
      </c>
    </row>
    <row r="34" spans="2:24" x14ac:dyDescent="0.2">
      <c r="B34" s="188">
        <v>26</v>
      </c>
      <c r="C34" s="297">
        <v>1</v>
      </c>
      <c r="D34" s="297" t="s">
        <v>59</v>
      </c>
      <c r="E34" s="298"/>
      <c r="F34" s="299">
        <v>5</v>
      </c>
      <c r="G34" s="297">
        <v>11</v>
      </c>
      <c r="H34" s="297" t="s">
        <v>232</v>
      </c>
      <c r="I34" s="298">
        <v>30825</v>
      </c>
      <c r="J34" s="298">
        <v>37871</v>
      </c>
      <c r="K34" s="170">
        <f t="shared" si="0"/>
        <v>40</v>
      </c>
      <c r="L34" s="170">
        <f t="shared" si="1"/>
        <v>10</v>
      </c>
      <c r="M34" s="170">
        <f t="shared" si="2"/>
        <v>21</v>
      </c>
      <c r="N34" s="170">
        <f t="shared" si="3"/>
        <v>6</v>
      </c>
      <c r="O34" s="189">
        <f>IF(D34="","",VLOOKUP(K34,'2.賃金表'!$B$3:$C$45,2))</f>
        <v>164240</v>
      </c>
      <c r="P34" s="189">
        <f>IF(D34="","",INDEX('2.賃金表'!$G$3:$P$88,MATCH('1.社員データ'!G34,'2.賃金表'!$G$3:$G$88,0),MATCH('1.社員データ'!F34,'2.賃金表'!$G$3:$P$3,0)))</f>
        <v>171260</v>
      </c>
      <c r="Q34" s="300"/>
      <c r="R34" s="176">
        <f t="shared" si="4"/>
        <v>335500</v>
      </c>
      <c r="S34" s="301"/>
      <c r="T34" s="301"/>
      <c r="U34" s="301"/>
      <c r="V34" s="301"/>
      <c r="W34" s="177">
        <f t="shared" si="5"/>
        <v>0</v>
      </c>
      <c r="X34" s="178">
        <f t="shared" si="6"/>
        <v>335500</v>
      </c>
    </row>
    <row r="35" spans="2:24" x14ac:dyDescent="0.2">
      <c r="B35" s="188">
        <v>27</v>
      </c>
      <c r="C35" s="297">
        <v>2</v>
      </c>
      <c r="D35" s="297" t="s">
        <v>60</v>
      </c>
      <c r="E35" s="298"/>
      <c r="F35" s="299">
        <v>5</v>
      </c>
      <c r="G35" s="297">
        <v>22</v>
      </c>
      <c r="H35" s="297" t="s">
        <v>229</v>
      </c>
      <c r="I35" s="298">
        <v>24915</v>
      </c>
      <c r="J35" s="298">
        <v>37408</v>
      </c>
      <c r="K35" s="170">
        <f t="shared" si="0"/>
        <v>57</v>
      </c>
      <c r="L35" s="170">
        <f t="shared" si="1"/>
        <v>0</v>
      </c>
      <c r="M35" s="170">
        <f t="shared" si="2"/>
        <v>22</v>
      </c>
      <c r="N35" s="170">
        <f t="shared" si="3"/>
        <v>10</v>
      </c>
      <c r="O35" s="189">
        <f>IF(D35="","",VLOOKUP(K35,'2.賃金表'!$B$3:$C$45,2))</f>
        <v>176240</v>
      </c>
      <c r="P35" s="189">
        <f>IF(D35="","",INDEX('2.賃金表'!$G$3:$P$88,MATCH('1.社員データ'!G35,'2.賃金表'!$G$3:$G$88,0),MATCH('1.社員データ'!F35,'2.賃金表'!$G$3:$P$3,0)))</f>
        <v>191500</v>
      </c>
      <c r="Q35" s="300"/>
      <c r="R35" s="176">
        <f t="shared" si="4"/>
        <v>367740</v>
      </c>
      <c r="S35" s="301"/>
      <c r="T35" s="301"/>
      <c r="U35" s="301"/>
      <c r="V35" s="301"/>
      <c r="W35" s="177">
        <f t="shared" si="5"/>
        <v>0</v>
      </c>
      <c r="X35" s="178">
        <f t="shared" si="6"/>
        <v>367740</v>
      </c>
    </row>
    <row r="36" spans="2:24" x14ac:dyDescent="0.2">
      <c r="B36" s="188">
        <v>28</v>
      </c>
      <c r="C36" s="297">
        <v>1</v>
      </c>
      <c r="D36" s="297" t="s">
        <v>61</v>
      </c>
      <c r="E36" s="298"/>
      <c r="F36" s="299">
        <v>5</v>
      </c>
      <c r="G36" s="297">
        <v>12</v>
      </c>
      <c r="H36" s="297" t="s">
        <v>232</v>
      </c>
      <c r="I36" s="298">
        <v>31307</v>
      </c>
      <c r="J36" s="298">
        <v>38294</v>
      </c>
      <c r="K36" s="170">
        <f t="shared" si="0"/>
        <v>39</v>
      </c>
      <c r="L36" s="170">
        <f t="shared" si="1"/>
        <v>6</v>
      </c>
      <c r="M36" s="170">
        <f t="shared" si="2"/>
        <v>20</v>
      </c>
      <c r="N36" s="170">
        <f t="shared" si="3"/>
        <v>4</v>
      </c>
      <c r="O36" s="189">
        <f>IF(D36="","",VLOOKUP(K36,'2.賃金表'!$B$3:$C$45,2))</f>
        <v>162740</v>
      </c>
      <c r="P36" s="189">
        <f>IF(D36="","",INDEX('2.賃金表'!$G$3:$P$88,MATCH('1.社員データ'!G36,'2.賃金表'!$G$3:$G$88,0),MATCH('1.社員データ'!F36,'2.賃金表'!$G$3:$P$3,0)))</f>
        <v>173100</v>
      </c>
      <c r="Q36" s="300"/>
      <c r="R36" s="176">
        <f t="shared" si="4"/>
        <v>335840</v>
      </c>
      <c r="S36" s="301"/>
      <c r="T36" s="301"/>
      <c r="U36" s="301"/>
      <c r="V36" s="301"/>
      <c r="W36" s="177">
        <f t="shared" si="5"/>
        <v>0</v>
      </c>
      <c r="X36" s="178">
        <f t="shared" si="6"/>
        <v>335840</v>
      </c>
    </row>
    <row r="37" spans="2:24" x14ac:dyDescent="0.2">
      <c r="B37" s="188">
        <v>29</v>
      </c>
      <c r="C37" s="297">
        <v>1</v>
      </c>
      <c r="D37" s="297" t="s">
        <v>62</v>
      </c>
      <c r="E37" s="298"/>
      <c r="F37" s="299">
        <v>5</v>
      </c>
      <c r="G37" s="297">
        <v>14</v>
      </c>
      <c r="H37" s="297" t="s">
        <v>229</v>
      </c>
      <c r="I37" s="298">
        <v>31179</v>
      </c>
      <c r="J37" s="298">
        <v>38443</v>
      </c>
      <c r="K37" s="170">
        <f t="shared" si="0"/>
        <v>39</v>
      </c>
      <c r="L37" s="170">
        <f t="shared" si="1"/>
        <v>10</v>
      </c>
      <c r="M37" s="170">
        <f t="shared" si="2"/>
        <v>20</v>
      </c>
      <c r="N37" s="170">
        <f t="shared" si="3"/>
        <v>0</v>
      </c>
      <c r="O37" s="189">
        <f>IF(D37="","",VLOOKUP(K37,'2.賃金表'!$B$3:$C$45,2))</f>
        <v>162740</v>
      </c>
      <c r="P37" s="189">
        <f>IF(D37="","",INDEX('2.賃金表'!$G$3:$P$88,MATCH('1.社員データ'!G37,'2.賃金表'!$G$3:$G$88,0),MATCH('1.社員データ'!F37,'2.賃金表'!$G$3:$P$3,0)))</f>
        <v>176780</v>
      </c>
      <c r="Q37" s="300"/>
      <c r="R37" s="176">
        <f t="shared" si="4"/>
        <v>339520</v>
      </c>
      <c r="S37" s="301"/>
      <c r="T37" s="301"/>
      <c r="U37" s="301"/>
      <c r="V37" s="301"/>
      <c r="W37" s="177">
        <f t="shared" si="5"/>
        <v>0</v>
      </c>
      <c r="X37" s="178">
        <f t="shared" si="6"/>
        <v>339520</v>
      </c>
    </row>
    <row r="38" spans="2:24" x14ac:dyDescent="0.2">
      <c r="B38" s="188">
        <v>30</v>
      </c>
      <c r="C38" s="297">
        <v>1</v>
      </c>
      <c r="D38" s="297" t="s">
        <v>63</v>
      </c>
      <c r="E38" s="298"/>
      <c r="F38" s="299">
        <v>5</v>
      </c>
      <c r="G38" s="297">
        <v>12</v>
      </c>
      <c r="H38" s="297" t="s">
        <v>232</v>
      </c>
      <c r="I38" s="298">
        <v>32023</v>
      </c>
      <c r="J38" s="298">
        <v>38468</v>
      </c>
      <c r="K38" s="170">
        <f t="shared" si="0"/>
        <v>37</v>
      </c>
      <c r="L38" s="170">
        <f t="shared" si="1"/>
        <v>6</v>
      </c>
      <c r="M38" s="170">
        <f t="shared" si="2"/>
        <v>19</v>
      </c>
      <c r="N38" s="170">
        <f t="shared" si="3"/>
        <v>11</v>
      </c>
      <c r="O38" s="189">
        <f>IF(D38="","",VLOOKUP(K38,'2.賃金表'!$B$3:$C$45,2))</f>
        <v>159740</v>
      </c>
      <c r="P38" s="189">
        <f>IF(D38="","",INDEX('2.賃金表'!$G$3:$P$88,MATCH('1.社員データ'!G38,'2.賃金表'!$G$3:$G$88,0),MATCH('1.社員データ'!F38,'2.賃金表'!$G$3:$P$3,0)))</f>
        <v>173100</v>
      </c>
      <c r="Q38" s="300"/>
      <c r="R38" s="176">
        <f t="shared" si="4"/>
        <v>332840</v>
      </c>
      <c r="S38" s="301"/>
      <c r="T38" s="301"/>
      <c r="U38" s="301"/>
      <c r="V38" s="301"/>
      <c r="W38" s="177">
        <f t="shared" si="5"/>
        <v>0</v>
      </c>
      <c r="X38" s="178">
        <f t="shared" si="6"/>
        <v>332840</v>
      </c>
    </row>
    <row r="39" spans="2:24" x14ac:dyDescent="0.2">
      <c r="B39" s="188">
        <v>31</v>
      </c>
      <c r="C39" s="297">
        <v>1</v>
      </c>
      <c r="D39" s="297" t="s">
        <v>64</v>
      </c>
      <c r="E39" s="298"/>
      <c r="F39" s="299">
        <v>5</v>
      </c>
      <c r="G39" s="297">
        <v>8</v>
      </c>
      <c r="H39" s="297" t="s">
        <v>232</v>
      </c>
      <c r="I39" s="298">
        <v>32143</v>
      </c>
      <c r="J39" s="298">
        <v>38535</v>
      </c>
      <c r="K39" s="170">
        <f t="shared" si="0"/>
        <v>37</v>
      </c>
      <c r="L39" s="170">
        <f t="shared" si="1"/>
        <v>3</v>
      </c>
      <c r="M39" s="170">
        <f t="shared" si="2"/>
        <v>19</v>
      </c>
      <c r="N39" s="170">
        <f t="shared" si="3"/>
        <v>9</v>
      </c>
      <c r="O39" s="189">
        <f>IF(D39="","",VLOOKUP(K39,'2.賃金表'!$B$3:$C$45,2))</f>
        <v>159740</v>
      </c>
      <c r="P39" s="189">
        <f>IF(D39="","",INDEX('2.賃金表'!$G$3:$P$88,MATCH('1.社員データ'!G39,'2.賃金表'!$G$3:$G$88,0),MATCH('1.社員データ'!F39,'2.賃金表'!$G$3:$P$3,0)))</f>
        <v>165740</v>
      </c>
      <c r="Q39" s="300"/>
      <c r="R39" s="176">
        <f t="shared" si="4"/>
        <v>325480</v>
      </c>
      <c r="S39" s="301"/>
      <c r="T39" s="301"/>
      <c r="U39" s="301"/>
      <c r="V39" s="301"/>
      <c r="W39" s="177">
        <f t="shared" si="5"/>
        <v>0</v>
      </c>
      <c r="X39" s="178">
        <f t="shared" si="6"/>
        <v>325480</v>
      </c>
    </row>
    <row r="40" spans="2:24" x14ac:dyDescent="0.2">
      <c r="B40" s="188">
        <v>32</v>
      </c>
      <c r="C40" s="297">
        <v>1</v>
      </c>
      <c r="D40" s="297" t="s">
        <v>65</v>
      </c>
      <c r="E40" s="298"/>
      <c r="F40" s="299">
        <v>5</v>
      </c>
      <c r="G40" s="297">
        <v>16</v>
      </c>
      <c r="H40" s="297" t="s">
        <v>232</v>
      </c>
      <c r="I40" s="298">
        <v>31299</v>
      </c>
      <c r="J40" s="298">
        <v>38723</v>
      </c>
      <c r="K40" s="170">
        <f t="shared" si="0"/>
        <v>39</v>
      </c>
      <c r="L40" s="170">
        <f t="shared" si="1"/>
        <v>6</v>
      </c>
      <c r="M40" s="170">
        <f t="shared" si="2"/>
        <v>19</v>
      </c>
      <c r="N40" s="170">
        <f t="shared" si="3"/>
        <v>2</v>
      </c>
      <c r="O40" s="189">
        <f>IF(D40="","",VLOOKUP(K40,'2.賃金表'!$B$3:$C$45,2))</f>
        <v>162740</v>
      </c>
      <c r="P40" s="189">
        <f>IF(D40="","",INDEX('2.賃金表'!$G$3:$P$88,MATCH('1.社員データ'!G40,'2.賃金表'!$G$3:$G$88,0),MATCH('1.社員データ'!F40,'2.賃金表'!$G$3:$P$3,0)))</f>
        <v>180460</v>
      </c>
      <c r="Q40" s="300"/>
      <c r="R40" s="176">
        <f t="shared" si="4"/>
        <v>343200</v>
      </c>
      <c r="S40" s="301"/>
      <c r="T40" s="301"/>
      <c r="U40" s="301"/>
      <c r="V40" s="301"/>
      <c r="W40" s="177">
        <f t="shared" si="5"/>
        <v>0</v>
      </c>
      <c r="X40" s="178">
        <f t="shared" si="6"/>
        <v>343200</v>
      </c>
    </row>
    <row r="41" spans="2:24" x14ac:dyDescent="0.2">
      <c r="B41" s="188">
        <v>33</v>
      </c>
      <c r="C41" s="297">
        <v>2</v>
      </c>
      <c r="D41" s="297" t="s">
        <v>66</v>
      </c>
      <c r="E41" s="298"/>
      <c r="F41" s="299">
        <v>5</v>
      </c>
      <c r="G41" s="297">
        <v>12</v>
      </c>
      <c r="H41" s="297" t="s">
        <v>229</v>
      </c>
      <c r="I41" s="298">
        <v>26947</v>
      </c>
      <c r="J41" s="298">
        <v>38951</v>
      </c>
      <c r="K41" s="170">
        <f t="shared" ref="K41:K72" si="7">IF(I41="","",DATEDIF(I41-1,$K$5,"Y"))</f>
        <v>51</v>
      </c>
      <c r="L41" s="170">
        <f t="shared" ref="L41:L72" si="8">IF(I41="","",DATEDIF(I41-1,$K$5,"YM"))</f>
        <v>5</v>
      </c>
      <c r="M41" s="170">
        <f t="shared" ref="M41:M72" si="9">IF(J41="","",DATEDIF(J41-1,$K$5,"Y"))</f>
        <v>18</v>
      </c>
      <c r="N41" s="170">
        <f t="shared" ref="N41:N72" si="10">IF(J41="","",DATEDIF(J41-1,$K$5,"YM"))</f>
        <v>7</v>
      </c>
      <c r="O41" s="189">
        <f>IF(D41="","",VLOOKUP(K41,'2.賃金表'!$B$3:$C$45,2))</f>
        <v>179240</v>
      </c>
      <c r="P41" s="189">
        <f>IF(D41="","",INDEX('2.賃金表'!$G$3:$P$88,MATCH('1.社員データ'!G41,'2.賃金表'!$G$3:$G$88,0),MATCH('1.社員データ'!F41,'2.賃金表'!$G$3:$P$3,0)))</f>
        <v>173100</v>
      </c>
      <c r="Q41" s="300"/>
      <c r="R41" s="176">
        <f t="shared" ref="R41:R72" si="11">IF(D41="","",O41+P41+Q41)</f>
        <v>352340</v>
      </c>
      <c r="S41" s="301"/>
      <c r="T41" s="301"/>
      <c r="U41" s="301"/>
      <c r="V41" s="301"/>
      <c r="W41" s="177">
        <f t="shared" ref="W41:W72" si="12">SUM(S41:V41)</f>
        <v>0</v>
      </c>
      <c r="X41" s="178">
        <f t="shared" ref="X41:X72" si="13">IF(D41="","",R41+W41)</f>
        <v>352340</v>
      </c>
    </row>
    <row r="42" spans="2:24" x14ac:dyDescent="0.2">
      <c r="B42" s="188">
        <v>34</v>
      </c>
      <c r="C42" s="297">
        <v>2</v>
      </c>
      <c r="D42" s="297" t="s">
        <v>67</v>
      </c>
      <c r="E42" s="298"/>
      <c r="F42" s="299">
        <v>4</v>
      </c>
      <c r="G42" s="297">
        <v>10</v>
      </c>
      <c r="H42" s="297" t="s">
        <v>232</v>
      </c>
      <c r="I42" s="298">
        <v>30250</v>
      </c>
      <c r="J42" s="298">
        <v>39359</v>
      </c>
      <c r="K42" s="170">
        <f t="shared" si="7"/>
        <v>42</v>
      </c>
      <c r="L42" s="170">
        <f t="shared" si="8"/>
        <v>5</v>
      </c>
      <c r="M42" s="170">
        <f t="shared" si="9"/>
        <v>17</v>
      </c>
      <c r="N42" s="170">
        <f t="shared" si="10"/>
        <v>5</v>
      </c>
      <c r="O42" s="189">
        <f>IF(D42="","",VLOOKUP(K42,'2.賃金表'!$B$3:$C$45,2))</f>
        <v>167240</v>
      </c>
      <c r="P42" s="189">
        <f>IF(D42="","",INDEX('2.賃金表'!$G$3:$P$88,MATCH('1.社員データ'!G42,'2.賃金表'!$G$3:$G$88,0),MATCH('1.社員データ'!F42,'2.賃金表'!$G$3:$P$3,0)))</f>
        <v>145890</v>
      </c>
      <c r="Q42" s="300"/>
      <c r="R42" s="176">
        <f t="shared" si="11"/>
        <v>313130</v>
      </c>
      <c r="S42" s="301"/>
      <c r="T42" s="301"/>
      <c r="U42" s="301"/>
      <c r="V42" s="301"/>
      <c r="W42" s="177">
        <f t="shared" si="12"/>
        <v>0</v>
      </c>
      <c r="X42" s="178">
        <f t="shared" si="13"/>
        <v>313130</v>
      </c>
    </row>
    <row r="43" spans="2:24" x14ac:dyDescent="0.2">
      <c r="B43" s="188">
        <v>35</v>
      </c>
      <c r="C43" s="297">
        <v>2</v>
      </c>
      <c r="D43" s="297" t="s">
        <v>68</v>
      </c>
      <c r="E43" s="298"/>
      <c r="F43" s="299">
        <v>3</v>
      </c>
      <c r="G43" s="297">
        <v>15</v>
      </c>
      <c r="H43" s="297" t="s">
        <v>229</v>
      </c>
      <c r="I43" s="298">
        <v>33483</v>
      </c>
      <c r="J43" s="298">
        <v>39499</v>
      </c>
      <c r="K43" s="170">
        <f t="shared" si="7"/>
        <v>33</v>
      </c>
      <c r="L43" s="170">
        <f t="shared" si="8"/>
        <v>7</v>
      </c>
      <c r="M43" s="170">
        <f t="shared" si="9"/>
        <v>17</v>
      </c>
      <c r="N43" s="170">
        <f t="shared" si="10"/>
        <v>1</v>
      </c>
      <c r="O43" s="189">
        <f>IF(D43="","",VLOOKUP(K43,'2.賃金表'!$B$3:$C$45,2))</f>
        <v>153740</v>
      </c>
      <c r="P43" s="189">
        <f>IF(D43="","",INDEX('2.賃金表'!$G$3:$P$88,MATCH('1.社員データ'!G43,'2.賃金表'!$G$3:$G$88,0),MATCH('1.社員データ'!F43,'2.賃金表'!$G$3:$P$3,0)))</f>
        <v>132740</v>
      </c>
      <c r="Q43" s="300"/>
      <c r="R43" s="176">
        <f t="shared" si="11"/>
        <v>286480</v>
      </c>
      <c r="S43" s="301"/>
      <c r="T43" s="301"/>
      <c r="U43" s="301"/>
      <c r="V43" s="301"/>
      <c r="W43" s="177">
        <f t="shared" si="12"/>
        <v>0</v>
      </c>
      <c r="X43" s="178">
        <f t="shared" si="13"/>
        <v>286480</v>
      </c>
    </row>
    <row r="44" spans="2:24" x14ac:dyDescent="0.2">
      <c r="B44" s="188">
        <v>36</v>
      </c>
      <c r="C44" s="297">
        <v>1</v>
      </c>
      <c r="D44" s="297" t="s">
        <v>69</v>
      </c>
      <c r="E44" s="298"/>
      <c r="F44" s="299">
        <v>4</v>
      </c>
      <c r="G44" s="297">
        <v>12</v>
      </c>
      <c r="H44" s="297" t="s">
        <v>229</v>
      </c>
      <c r="I44" s="298">
        <v>33699</v>
      </c>
      <c r="J44" s="298">
        <v>39531</v>
      </c>
      <c r="K44" s="170">
        <f t="shared" si="7"/>
        <v>32</v>
      </c>
      <c r="L44" s="170">
        <f t="shared" si="8"/>
        <v>11</v>
      </c>
      <c r="M44" s="170">
        <f t="shared" si="9"/>
        <v>17</v>
      </c>
      <c r="N44" s="170">
        <f t="shared" si="10"/>
        <v>0</v>
      </c>
      <c r="O44" s="189">
        <f>IF(D44="","",VLOOKUP(K44,'2.賃金表'!$B$3:$C$45,2))</f>
        <v>152240</v>
      </c>
      <c r="P44" s="189">
        <f>IF(D44="","",INDEX('2.賃金表'!$G$3:$P$88,MATCH('1.社員データ'!G44,'2.賃金表'!$G$3:$G$88,0),MATCH('1.社員データ'!F44,'2.賃金表'!$G$3:$P$3,0)))</f>
        <v>149230</v>
      </c>
      <c r="Q44" s="300"/>
      <c r="R44" s="176">
        <f t="shared" si="11"/>
        <v>301470</v>
      </c>
      <c r="S44" s="301"/>
      <c r="T44" s="301"/>
      <c r="U44" s="301"/>
      <c r="V44" s="301"/>
      <c r="W44" s="177">
        <f t="shared" si="12"/>
        <v>0</v>
      </c>
      <c r="X44" s="178">
        <f t="shared" si="13"/>
        <v>301470</v>
      </c>
    </row>
    <row r="45" spans="2:24" x14ac:dyDescent="0.2">
      <c r="B45" s="188">
        <v>37</v>
      </c>
      <c r="C45" s="297">
        <v>2</v>
      </c>
      <c r="D45" s="297" t="s">
        <v>70</v>
      </c>
      <c r="E45" s="298"/>
      <c r="F45" s="299">
        <v>3</v>
      </c>
      <c r="G45" s="297">
        <v>13</v>
      </c>
      <c r="H45" s="297" t="s">
        <v>229</v>
      </c>
      <c r="I45" s="298">
        <v>34545</v>
      </c>
      <c r="J45" s="298">
        <v>39531</v>
      </c>
      <c r="K45" s="170">
        <f t="shared" si="7"/>
        <v>30</v>
      </c>
      <c r="L45" s="170">
        <f t="shared" si="8"/>
        <v>8</v>
      </c>
      <c r="M45" s="170">
        <f t="shared" si="9"/>
        <v>17</v>
      </c>
      <c r="N45" s="170">
        <f t="shared" si="10"/>
        <v>0</v>
      </c>
      <c r="O45" s="189">
        <f>IF(D45="","",VLOOKUP(K45,'2.賃金表'!$B$3:$C$45,2))</f>
        <v>149240</v>
      </c>
      <c r="P45" s="189">
        <f>IF(D45="","",INDEX('2.賃金表'!$G$3:$P$88,MATCH('1.社員データ'!G45,'2.賃金表'!$G$3:$G$88,0),MATCH('1.社員データ'!F45,'2.賃金表'!$G$3:$P$3,0)))</f>
        <v>129400</v>
      </c>
      <c r="Q45" s="300"/>
      <c r="R45" s="176">
        <f t="shared" si="11"/>
        <v>278640</v>
      </c>
      <c r="S45" s="301"/>
      <c r="T45" s="301"/>
      <c r="U45" s="301"/>
      <c r="V45" s="301"/>
      <c r="W45" s="177">
        <f t="shared" si="12"/>
        <v>0</v>
      </c>
      <c r="X45" s="178">
        <f t="shared" si="13"/>
        <v>278640</v>
      </c>
    </row>
    <row r="46" spans="2:24" x14ac:dyDescent="0.2">
      <c r="B46" s="188">
        <v>38</v>
      </c>
      <c r="C46" s="297">
        <v>1</v>
      </c>
      <c r="D46" s="297" t="s">
        <v>71</v>
      </c>
      <c r="E46" s="298"/>
      <c r="F46" s="299">
        <v>5</v>
      </c>
      <c r="G46" s="297">
        <v>9</v>
      </c>
      <c r="H46" s="297" t="s">
        <v>232</v>
      </c>
      <c r="I46" s="298">
        <v>28854</v>
      </c>
      <c r="J46" s="298">
        <v>39583</v>
      </c>
      <c r="K46" s="170">
        <f t="shared" si="7"/>
        <v>46</v>
      </c>
      <c r="L46" s="170">
        <f t="shared" si="8"/>
        <v>3</v>
      </c>
      <c r="M46" s="170">
        <f t="shared" si="9"/>
        <v>16</v>
      </c>
      <c r="N46" s="170">
        <f t="shared" si="10"/>
        <v>10</v>
      </c>
      <c r="O46" s="189">
        <f>IF(D46="","",VLOOKUP(K46,'2.賃金表'!$B$3:$C$45,2))</f>
        <v>173240</v>
      </c>
      <c r="P46" s="189">
        <f>IF(D46="","",INDEX('2.賃金表'!$G$3:$P$88,MATCH('1.社員データ'!G46,'2.賃金表'!$G$3:$G$88,0),MATCH('1.社員データ'!F46,'2.賃金表'!$G$3:$P$3,0)))</f>
        <v>167580</v>
      </c>
      <c r="Q46" s="300"/>
      <c r="R46" s="176">
        <f t="shared" si="11"/>
        <v>340820</v>
      </c>
      <c r="S46" s="301"/>
      <c r="T46" s="301"/>
      <c r="U46" s="301"/>
      <c r="V46" s="301"/>
      <c r="W46" s="177">
        <f t="shared" si="12"/>
        <v>0</v>
      </c>
      <c r="X46" s="178">
        <f t="shared" si="13"/>
        <v>340820</v>
      </c>
    </row>
    <row r="47" spans="2:24" x14ac:dyDescent="0.2">
      <c r="B47" s="188">
        <v>39</v>
      </c>
      <c r="C47" s="297">
        <v>1</v>
      </c>
      <c r="D47" s="297" t="s">
        <v>72</v>
      </c>
      <c r="E47" s="298"/>
      <c r="F47" s="299">
        <v>4</v>
      </c>
      <c r="G47" s="297">
        <v>12</v>
      </c>
      <c r="H47" s="297" t="s">
        <v>232</v>
      </c>
      <c r="I47" s="298">
        <v>33516</v>
      </c>
      <c r="J47" s="298">
        <v>39898</v>
      </c>
      <c r="K47" s="170">
        <f t="shared" si="7"/>
        <v>33</v>
      </c>
      <c r="L47" s="170">
        <f t="shared" si="8"/>
        <v>5</v>
      </c>
      <c r="M47" s="170">
        <f t="shared" si="9"/>
        <v>16</v>
      </c>
      <c r="N47" s="170">
        <f t="shared" si="10"/>
        <v>0</v>
      </c>
      <c r="O47" s="189">
        <f>IF(D47="","",VLOOKUP(K47,'2.賃金表'!$B$3:$C$45,2))</f>
        <v>153740</v>
      </c>
      <c r="P47" s="189">
        <f>IF(D47="","",INDEX('2.賃金表'!$G$3:$P$88,MATCH('1.社員データ'!G47,'2.賃金表'!$G$3:$G$88,0),MATCH('1.社員データ'!F47,'2.賃金表'!$G$3:$P$3,0)))</f>
        <v>149230</v>
      </c>
      <c r="Q47" s="300"/>
      <c r="R47" s="176">
        <f t="shared" si="11"/>
        <v>302970</v>
      </c>
      <c r="S47" s="301"/>
      <c r="T47" s="301"/>
      <c r="U47" s="301"/>
      <c r="V47" s="301"/>
      <c r="W47" s="177">
        <f t="shared" si="12"/>
        <v>0</v>
      </c>
      <c r="X47" s="178">
        <f t="shared" si="13"/>
        <v>302970</v>
      </c>
    </row>
    <row r="48" spans="2:24" x14ac:dyDescent="0.2">
      <c r="B48" s="188">
        <v>40</v>
      </c>
      <c r="C48" s="297">
        <v>2</v>
      </c>
      <c r="D48" s="297" t="s">
        <v>73</v>
      </c>
      <c r="E48" s="298"/>
      <c r="F48" s="299">
        <v>3</v>
      </c>
      <c r="G48" s="297">
        <v>14</v>
      </c>
      <c r="H48" s="297" t="s">
        <v>229</v>
      </c>
      <c r="I48" s="298">
        <v>34062</v>
      </c>
      <c r="J48" s="298">
        <v>39898</v>
      </c>
      <c r="K48" s="170">
        <f t="shared" si="7"/>
        <v>31</v>
      </c>
      <c r="L48" s="170">
        <f t="shared" si="8"/>
        <v>11</v>
      </c>
      <c r="M48" s="170">
        <f t="shared" si="9"/>
        <v>16</v>
      </c>
      <c r="N48" s="170">
        <f t="shared" si="10"/>
        <v>0</v>
      </c>
      <c r="O48" s="189">
        <f>IF(D48="","",VLOOKUP(K48,'2.賃金表'!$B$3:$C$45,2))</f>
        <v>150740</v>
      </c>
      <c r="P48" s="189">
        <f>IF(D48="","",INDEX('2.賃金表'!$G$3:$P$88,MATCH('1.社員データ'!G48,'2.賃金表'!$G$3:$G$88,0),MATCH('1.社員データ'!F48,'2.賃金表'!$G$3:$P$3,0)))</f>
        <v>131070</v>
      </c>
      <c r="Q48" s="300"/>
      <c r="R48" s="176">
        <f t="shared" si="11"/>
        <v>281810</v>
      </c>
      <c r="S48" s="301"/>
      <c r="T48" s="301"/>
      <c r="U48" s="301"/>
      <c r="V48" s="301"/>
      <c r="W48" s="177">
        <f t="shared" si="12"/>
        <v>0</v>
      </c>
      <c r="X48" s="178">
        <f t="shared" si="13"/>
        <v>281810</v>
      </c>
    </row>
    <row r="49" spans="2:24" x14ac:dyDescent="0.2">
      <c r="B49" s="188">
        <v>41</v>
      </c>
      <c r="C49" s="297">
        <v>1</v>
      </c>
      <c r="D49" s="297" t="s">
        <v>74</v>
      </c>
      <c r="E49" s="298"/>
      <c r="F49" s="299">
        <v>4</v>
      </c>
      <c r="G49" s="297">
        <v>20</v>
      </c>
      <c r="H49" s="297" t="s">
        <v>229</v>
      </c>
      <c r="I49" s="298">
        <v>32535</v>
      </c>
      <c r="J49" s="298">
        <v>39897</v>
      </c>
      <c r="K49" s="170">
        <f t="shared" si="7"/>
        <v>36</v>
      </c>
      <c r="L49" s="170">
        <f t="shared" si="8"/>
        <v>2</v>
      </c>
      <c r="M49" s="170">
        <f t="shared" si="9"/>
        <v>16</v>
      </c>
      <c r="N49" s="170">
        <f t="shared" si="10"/>
        <v>0</v>
      </c>
      <c r="O49" s="189">
        <f>IF(D49="","",VLOOKUP(K49,'2.賃金表'!$B$3:$C$45,2))</f>
        <v>158240</v>
      </c>
      <c r="P49" s="189">
        <f>IF(D49="","",INDEX('2.賃金表'!$G$3:$P$88,MATCH('1.社員データ'!G49,'2.賃金表'!$G$3:$G$88,0),MATCH('1.社員データ'!F49,'2.賃金表'!$G$3:$P$3,0)))</f>
        <v>161760</v>
      </c>
      <c r="Q49" s="300"/>
      <c r="R49" s="176">
        <f t="shared" si="11"/>
        <v>320000</v>
      </c>
      <c r="S49" s="301"/>
      <c r="T49" s="301"/>
      <c r="U49" s="301"/>
      <c r="V49" s="301"/>
      <c r="W49" s="177">
        <f t="shared" si="12"/>
        <v>0</v>
      </c>
      <c r="X49" s="178">
        <f t="shared" si="13"/>
        <v>320000</v>
      </c>
    </row>
    <row r="50" spans="2:24" x14ac:dyDescent="0.2">
      <c r="B50" s="188">
        <v>42</v>
      </c>
      <c r="C50" s="297">
        <v>1</v>
      </c>
      <c r="D50" s="297" t="s">
        <v>75</v>
      </c>
      <c r="E50" s="298"/>
      <c r="F50" s="299">
        <v>4</v>
      </c>
      <c r="G50" s="297">
        <v>17</v>
      </c>
      <c r="H50" s="297" t="s">
        <v>229</v>
      </c>
      <c r="I50" s="298">
        <v>33040</v>
      </c>
      <c r="J50" s="298">
        <v>40133</v>
      </c>
      <c r="K50" s="170">
        <f t="shared" si="7"/>
        <v>34</v>
      </c>
      <c r="L50" s="170">
        <f t="shared" si="8"/>
        <v>9</v>
      </c>
      <c r="M50" s="170">
        <f t="shared" si="9"/>
        <v>15</v>
      </c>
      <c r="N50" s="170">
        <f t="shared" si="10"/>
        <v>4</v>
      </c>
      <c r="O50" s="189">
        <f>IF(D50="","",VLOOKUP(K50,'2.賃金表'!$B$3:$C$45,2))</f>
        <v>155240</v>
      </c>
      <c r="P50" s="189">
        <f>IF(D50="","",INDEX('2.賃金表'!$G$3:$P$88,MATCH('1.社員データ'!G50,'2.賃金表'!$G$3:$G$88,0),MATCH('1.社員データ'!F50,'2.賃金表'!$G$3:$P$3,0)))</f>
        <v>157580</v>
      </c>
      <c r="Q50" s="300"/>
      <c r="R50" s="176">
        <f t="shared" si="11"/>
        <v>312820</v>
      </c>
      <c r="S50" s="301"/>
      <c r="T50" s="301"/>
      <c r="U50" s="301"/>
      <c r="V50" s="301"/>
      <c r="W50" s="177">
        <f t="shared" si="12"/>
        <v>0</v>
      </c>
      <c r="X50" s="178">
        <f t="shared" si="13"/>
        <v>312820</v>
      </c>
    </row>
    <row r="51" spans="2:24" x14ac:dyDescent="0.2">
      <c r="B51" s="188">
        <v>43</v>
      </c>
      <c r="C51" s="297">
        <v>1</v>
      </c>
      <c r="D51" s="297" t="s">
        <v>76</v>
      </c>
      <c r="E51" s="298"/>
      <c r="F51" s="299">
        <v>4</v>
      </c>
      <c r="G51" s="297">
        <v>17</v>
      </c>
      <c r="H51" s="297" t="s">
        <v>229</v>
      </c>
      <c r="I51" s="298">
        <v>32988</v>
      </c>
      <c r="J51" s="298">
        <v>40156</v>
      </c>
      <c r="K51" s="170">
        <f t="shared" si="7"/>
        <v>34</v>
      </c>
      <c r="L51" s="170">
        <f t="shared" si="8"/>
        <v>11</v>
      </c>
      <c r="M51" s="170">
        <f t="shared" si="9"/>
        <v>15</v>
      </c>
      <c r="N51" s="170">
        <f t="shared" si="10"/>
        <v>3</v>
      </c>
      <c r="O51" s="189">
        <f>IF(D51="","",VLOOKUP(K51,'2.賃金表'!$B$3:$C$45,2))</f>
        <v>155240</v>
      </c>
      <c r="P51" s="189">
        <f>IF(D51="","",INDEX('2.賃金表'!$G$3:$P$88,MATCH('1.社員データ'!G51,'2.賃金表'!$G$3:$G$88,0),MATCH('1.社員データ'!F51,'2.賃金表'!$G$3:$P$3,0)))</f>
        <v>157580</v>
      </c>
      <c r="Q51" s="300"/>
      <c r="R51" s="176">
        <f t="shared" si="11"/>
        <v>312820</v>
      </c>
      <c r="S51" s="301"/>
      <c r="T51" s="301"/>
      <c r="U51" s="301"/>
      <c r="V51" s="301"/>
      <c r="W51" s="177">
        <f t="shared" si="12"/>
        <v>0</v>
      </c>
      <c r="X51" s="178">
        <f t="shared" si="13"/>
        <v>312820</v>
      </c>
    </row>
    <row r="52" spans="2:24" x14ac:dyDescent="0.2">
      <c r="B52" s="188">
        <v>44</v>
      </c>
      <c r="C52" s="297">
        <v>2</v>
      </c>
      <c r="D52" s="297" t="s">
        <v>77</v>
      </c>
      <c r="E52" s="298"/>
      <c r="F52" s="299">
        <v>3</v>
      </c>
      <c r="G52" s="297">
        <v>13</v>
      </c>
      <c r="H52" s="297" t="s">
        <v>229</v>
      </c>
      <c r="I52" s="298">
        <v>33738</v>
      </c>
      <c r="J52" s="298">
        <v>40393</v>
      </c>
      <c r="K52" s="170">
        <f t="shared" si="7"/>
        <v>32</v>
      </c>
      <c r="L52" s="170">
        <f t="shared" si="8"/>
        <v>10</v>
      </c>
      <c r="M52" s="170">
        <f t="shared" si="9"/>
        <v>14</v>
      </c>
      <c r="N52" s="170">
        <f t="shared" si="10"/>
        <v>7</v>
      </c>
      <c r="O52" s="189">
        <f>IF(D52="","",VLOOKUP(K52,'2.賃金表'!$B$3:$C$45,2))</f>
        <v>152240</v>
      </c>
      <c r="P52" s="189">
        <f>IF(D52="","",INDEX('2.賃金表'!$G$3:$P$88,MATCH('1.社員データ'!G52,'2.賃金表'!$G$3:$G$88,0),MATCH('1.社員データ'!F52,'2.賃金表'!$G$3:$P$3,0)))</f>
        <v>129400</v>
      </c>
      <c r="Q52" s="300"/>
      <c r="R52" s="176">
        <f t="shared" si="11"/>
        <v>281640</v>
      </c>
      <c r="S52" s="301"/>
      <c r="T52" s="301"/>
      <c r="U52" s="301"/>
      <c r="V52" s="301"/>
      <c r="W52" s="177">
        <f t="shared" si="12"/>
        <v>0</v>
      </c>
      <c r="X52" s="178">
        <f t="shared" si="13"/>
        <v>281640</v>
      </c>
    </row>
    <row r="53" spans="2:24" x14ac:dyDescent="0.2">
      <c r="B53" s="188">
        <v>45</v>
      </c>
      <c r="C53" s="297">
        <v>1</v>
      </c>
      <c r="D53" s="297" t="s">
        <v>78</v>
      </c>
      <c r="E53" s="298"/>
      <c r="F53" s="299">
        <v>4</v>
      </c>
      <c r="G53" s="297">
        <v>8</v>
      </c>
      <c r="H53" s="297" t="s">
        <v>229</v>
      </c>
      <c r="I53" s="298">
        <v>34231</v>
      </c>
      <c r="J53" s="298">
        <v>40631</v>
      </c>
      <c r="K53" s="170">
        <f t="shared" si="7"/>
        <v>31</v>
      </c>
      <c r="L53" s="170">
        <f t="shared" si="8"/>
        <v>6</v>
      </c>
      <c r="M53" s="170">
        <f t="shared" si="9"/>
        <v>14</v>
      </c>
      <c r="N53" s="170">
        <f t="shared" si="10"/>
        <v>0</v>
      </c>
      <c r="O53" s="189">
        <f>IF(D53="","",VLOOKUP(K53,'2.賃金表'!$B$3:$C$45,2))</f>
        <v>150740</v>
      </c>
      <c r="P53" s="189">
        <f>IF(D53="","",INDEX('2.賃金表'!$G$3:$P$88,MATCH('1.社員データ'!G53,'2.賃金表'!$G$3:$G$88,0),MATCH('1.社員データ'!F53,'2.賃金表'!$G$3:$P$3,0)))</f>
        <v>142550</v>
      </c>
      <c r="Q53" s="300"/>
      <c r="R53" s="176">
        <f t="shared" si="11"/>
        <v>293290</v>
      </c>
      <c r="S53" s="301"/>
      <c r="T53" s="301"/>
      <c r="U53" s="301"/>
      <c r="V53" s="301"/>
      <c r="W53" s="177">
        <f t="shared" si="12"/>
        <v>0</v>
      </c>
      <c r="X53" s="178">
        <f t="shared" si="13"/>
        <v>293290</v>
      </c>
    </row>
    <row r="54" spans="2:24" x14ac:dyDescent="0.2">
      <c r="B54" s="188">
        <v>46</v>
      </c>
      <c r="C54" s="297">
        <v>1</v>
      </c>
      <c r="D54" s="297" t="s">
        <v>79</v>
      </c>
      <c r="E54" s="298"/>
      <c r="F54" s="299">
        <v>4</v>
      </c>
      <c r="G54" s="297">
        <v>30</v>
      </c>
      <c r="H54" s="297" t="s">
        <v>229</v>
      </c>
      <c r="I54" s="298">
        <v>30530</v>
      </c>
      <c r="J54" s="298">
        <v>40638</v>
      </c>
      <c r="K54" s="170">
        <f t="shared" si="7"/>
        <v>41</v>
      </c>
      <c r="L54" s="170">
        <f t="shared" si="8"/>
        <v>8</v>
      </c>
      <c r="M54" s="170">
        <f t="shared" si="9"/>
        <v>13</v>
      </c>
      <c r="N54" s="170">
        <f t="shared" si="10"/>
        <v>11</v>
      </c>
      <c r="O54" s="189">
        <f>IF(D54="","",VLOOKUP(K54,'2.賃金表'!$B$3:$C$45,2))</f>
        <v>165740</v>
      </c>
      <c r="P54" s="189">
        <f>IF(D54="","",INDEX('2.賃金表'!$G$3:$P$88,MATCH('1.社員データ'!G54,'2.賃金表'!$G$3:$G$88,0),MATCH('1.社員データ'!F54,'2.賃金表'!$G$3:$P$3,0)))</f>
        <v>170160</v>
      </c>
      <c r="Q54" s="300"/>
      <c r="R54" s="176">
        <f t="shared" si="11"/>
        <v>335900</v>
      </c>
      <c r="S54" s="301"/>
      <c r="T54" s="301"/>
      <c r="U54" s="301"/>
      <c r="V54" s="301"/>
      <c r="W54" s="177">
        <f t="shared" si="12"/>
        <v>0</v>
      </c>
      <c r="X54" s="178">
        <f t="shared" si="13"/>
        <v>335900</v>
      </c>
    </row>
    <row r="55" spans="2:24" x14ac:dyDescent="0.2">
      <c r="B55" s="188">
        <v>47</v>
      </c>
      <c r="C55" s="297">
        <v>1</v>
      </c>
      <c r="D55" s="297" t="s">
        <v>80</v>
      </c>
      <c r="E55" s="298"/>
      <c r="F55" s="299">
        <v>3</v>
      </c>
      <c r="G55" s="297">
        <v>17</v>
      </c>
      <c r="H55" s="297" t="s">
        <v>229</v>
      </c>
      <c r="I55" s="298">
        <v>33471</v>
      </c>
      <c r="J55" s="298">
        <v>41001</v>
      </c>
      <c r="K55" s="170">
        <f t="shared" si="7"/>
        <v>33</v>
      </c>
      <c r="L55" s="170">
        <f t="shared" si="8"/>
        <v>7</v>
      </c>
      <c r="M55" s="170">
        <f t="shared" si="9"/>
        <v>13</v>
      </c>
      <c r="N55" s="170">
        <f t="shared" si="10"/>
        <v>0</v>
      </c>
      <c r="O55" s="189">
        <f>IF(D55="","",VLOOKUP(K55,'2.賃金表'!$B$3:$C$45,2))</f>
        <v>153740</v>
      </c>
      <c r="P55" s="189">
        <f>IF(D55="","",INDEX('2.賃金表'!$G$3:$P$88,MATCH('1.社員データ'!G55,'2.賃金表'!$G$3:$G$88,0),MATCH('1.社員データ'!F55,'2.賃金表'!$G$3:$P$3,0)))</f>
        <v>136080</v>
      </c>
      <c r="Q55" s="300"/>
      <c r="R55" s="176">
        <f t="shared" si="11"/>
        <v>289820</v>
      </c>
      <c r="S55" s="301"/>
      <c r="T55" s="301"/>
      <c r="U55" s="301"/>
      <c r="V55" s="301"/>
      <c r="W55" s="177">
        <f t="shared" si="12"/>
        <v>0</v>
      </c>
      <c r="X55" s="178">
        <f t="shared" si="13"/>
        <v>289820</v>
      </c>
    </row>
    <row r="56" spans="2:24" x14ac:dyDescent="0.2">
      <c r="B56" s="188">
        <v>48</v>
      </c>
      <c r="C56" s="297">
        <v>1</v>
      </c>
      <c r="D56" s="297" t="s">
        <v>81</v>
      </c>
      <c r="E56" s="298"/>
      <c r="F56" s="299">
        <v>2</v>
      </c>
      <c r="G56" s="297">
        <v>11</v>
      </c>
      <c r="H56" s="297" t="s">
        <v>235</v>
      </c>
      <c r="I56" s="298">
        <v>36210</v>
      </c>
      <c r="J56" s="298">
        <v>41001</v>
      </c>
      <c r="K56" s="170">
        <f t="shared" si="7"/>
        <v>26</v>
      </c>
      <c r="L56" s="170">
        <f t="shared" si="8"/>
        <v>1</v>
      </c>
      <c r="M56" s="170">
        <f t="shared" si="9"/>
        <v>13</v>
      </c>
      <c r="N56" s="170">
        <f t="shared" si="10"/>
        <v>0</v>
      </c>
      <c r="O56" s="189">
        <f>IF(D56="","",VLOOKUP(K56,'2.賃金表'!$B$3:$C$45,2))</f>
        <v>140840</v>
      </c>
      <c r="P56" s="189">
        <f>IF(D56="","",INDEX('2.賃金表'!$G$3:$P$88,MATCH('1.社員データ'!G56,'2.賃金表'!$G$3:$G$88,0),MATCH('1.社員データ'!F56,'2.賃金表'!$G$3:$P$3,0)))</f>
        <v>110060</v>
      </c>
      <c r="Q56" s="300"/>
      <c r="R56" s="176">
        <f t="shared" si="11"/>
        <v>250900</v>
      </c>
      <c r="S56" s="301"/>
      <c r="T56" s="301"/>
      <c r="U56" s="301"/>
      <c r="V56" s="301"/>
      <c r="W56" s="177">
        <f t="shared" si="12"/>
        <v>0</v>
      </c>
      <c r="X56" s="178">
        <f t="shared" si="13"/>
        <v>250900</v>
      </c>
    </row>
    <row r="57" spans="2:24" x14ac:dyDescent="0.2">
      <c r="B57" s="188">
        <v>49</v>
      </c>
      <c r="C57" s="297">
        <v>1</v>
      </c>
      <c r="D57" s="297" t="s">
        <v>82</v>
      </c>
      <c r="E57" s="298"/>
      <c r="F57" s="299">
        <v>3</v>
      </c>
      <c r="G57" s="297">
        <v>21</v>
      </c>
      <c r="H57" s="297" t="s">
        <v>229</v>
      </c>
      <c r="I57" s="298">
        <v>33858</v>
      </c>
      <c r="J57" s="298">
        <v>41036</v>
      </c>
      <c r="K57" s="170">
        <f t="shared" si="7"/>
        <v>32</v>
      </c>
      <c r="L57" s="170">
        <f t="shared" si="8"/>
        <v>6</v>
      </c>
      <c r="M57" s="170">
        <f t="shared" si="9"/>
        <v>12</v>
      </c>
      <c r="N57" s="170">
        <f t="shared" si="10"/>
        <v>10</v>
      </c>
      <c r="O57" s="189">
        <f>IF(D57="","",VLOOKUP(K57,'2.賃金表'!$B$3:$C$45,2))</f>
        <v>152240</v>
      </c>
      <c r="P57" s="189">
        <f>IF(D57="","",INDEX('2.賃金表'!$G$3:$P$88,MATCH('1.社員データ'!G57,'2.賃金表'!$G$3:$G$88,0),MATCH('1.社員データ'!F57,'2.賃金表'!$G$3:$P$3,0)))</f>
        <v>141100</v>
      </c>
      <c r="Q57" s="300"/>
      <c r="R57" s="176">
        <f t="shared" si="11"/>
        <v>293340</v>
      </c>
      <c r="S57" s="301"/>
      <c r="T57" s="301"/>
      <c r="U57" s="301"/>
      <c r="V57" s="301"/>
      <c r="W57" s="177">
        <f t="shared" si="12"/>
        <v>0</v>
      </c>
      <c r="X57" s="178">
        <f t="shared" si="13"/>
        <v>293340</v>
      </c>
    </row>
    <row r="58" spans="2:24" x14ac:dyDescent="0.2">
      <c r="B58" s="188">
        <v>50</v>
      </c>
      <c r="C58" s="297">
        <v>1</v>
      </c>
      <c r="D58" s="297" t="s">
        <v>83</v>
      </c>
      <c r="E58" s="298"/>
      <c r="F58" s="299">
        <v>4</v>
      </c>
      <c r="G58" s="297">
        <v>12</v>
      </c>
      <c r="H58" s="297" t="s">
        <v>229</v>
      </c>
      <c r="I58" s="298">
        <v>33412</v>
      </c>
      <c r="J58" s="298">
        <v>41289</v>
      </c>
      <c r="K58" s="170">
        <f t="shared" si="7"/>
        <v>33</v>
      </c>
      <c r="L58" s="170">
        <f t="shared" si="8"/>
        <v>9</v>
      </c>
      <c r="M58" s="170">
        <f t="shared" si="9"/>
        <v>12</v>
      </c>
      <c r="N58" s="170">
        <f t="shared" si="10"/>
        <v>2</v>
      </c>
      <c r="O58" s="189">
        <f>IF(D58="","",VLOOKUP(K58,'2.賃金表'!$B$3:$C$45,2))</f>
        <v>153740</v>
      </c>
      <c r="P58" s="189">
        <f>IF(D58="","",INDEX('2.賃金表'!$G$3:$P$88,MATCH('1.社員データ'!G58,'2.賃金表'!$G$3:$G$88,0),MATCH('1.社員データ'!F58,'2.賃金表'!$G$3:$P$3,0)))</f>
        <v>149230</v>
      </c>
      <c r="Q58" s="300"/>
      <c r="R58" s="176">
        <f t="shared" si="11"/>
        <v>302970</v>
      </c>
      <c r="S58" s="301"/>
      <c r="T58" s="301"/>
      <c r="U58" s="301"/>
      <c r="V58" s="301"/>
      <c r="W58" s="177">
        <f t="shared" si="12"/>
        <v>0</v>
      </c>
      <c r="X58" s="178">
        <f t="shared" si="13"/>
        <v>302970</v>
      </c>
    </row>
    <row r="59" spans="2:24" x14ac:dyDescent="0.2">
      <c r="B59" s="188">
        <v>51</v>
      </c>
      <c r="C59" s="297">
        <v>1</v>
      </c>
      <c r="D59" s="297" t="s">
        <v>84</v>
      </c>
      <c r="E59" s="298"/>
      <c r="F59" s="299">
        <v>4</v>
      </c>
      <c r="G59" s="297">
        <v>12</v>
      </c>
      <c r="H59" s="297" t="s">
        <v>229</v>
      </c>
      <c r="I59" s="298">
        <v>31820</v>
      </c>
      <c r="J59" s="298">
        <v>41330</v>
      </c>
      <c r="K59" s="170">
        <f t="shared" si="7"/>
        <v>38</v>
      </c>
      <c r="L59" s="170">
        <f t="shared" si="8"/>
        <v>1</v>
      </c>
      <c r="M59" s="170">
        <f t="shared" si="9"/>
        <v>12</v>
      </c>
      <c r="N59" s="170">
        <f t="shared" si="10"/>
        <v>1</v>
      </c>
      <c r="O59" s="189">
        <f>IF(D59="","",VLOOKUP(K59,'2.賃金表'!$B$3:$C$45,2))</f>
        <v>161240</v>
      </c>
      <c r="P59" s="189">
        <f>IF(D59="","",INDEX('2.賃金表'!$G$3:$P$88,MATCH('1.社員データ'!G59,'2.賃金表'!$G$3:$G$88,0),MATCH('1.社員データ'!F59,'2.賃金表'!$G$3:$P$3,0)))</f>
        <v>149230</v>
      </c>
      <c r="Q59" s="300"/>
      <c r="R59" s="176">
        <f t="shared" si="11"/>
        <v>310470</v>
      </c>
      <c r="S59" s="301"/>
      <c r="T59" s="301"/>
      <c r="U59" s="301"/>
      <c r="V59" s="301"/>
      <c r="W59" s="177">
        <f t="shared" si="12"/>
        <v>0</v>
      </c>
      <c r="X59" s="178">
        <f t="shared" si="13"/>
        <v>310470</v>
      </c>
    </row>
    <row r="60" spans="2:24" x14ac:dyDescent="0.2">
      <c r="B60" s="188">
        <v>52</v>
      </c>
      <c r="C60" s="297">
        <v>2</v>
      </c>
      <c r="D60" s="297" t="s">
        <v>85</v>
      </c>
      <c r="E60" s="298"/>
      <c r="F60" s="299">
        <v>3</v>
      </c>
      <c r="G60" s="297">
        <v>10</v>
      </c>
      <c r="H60" s="297" t="s">
        <v>229</v>
      </c>
      <c r="I60" s="298">
        <v>34239</v>
      </c>
      <c r="J60" s="298">
        <v>41387</v>
      </c>
      <c r="K60" s="170">
        <f t="shared" si="7"/>
        <v>31</v>
      </c>
      <c r="L60" s="170">
        <f t="shared" si="8"/>
        <v>6</v>
      </c>
      <c r="M60" s="170">
        <f t="shared" si="9"/>
        <v>11</v>
      </c>
      <c r="N60" s="170">
        <f t="shared" si="10"/>
        <v>11</v>
      </c>
      <c r="O60" s="189">
        <f>IF(D60="","",VLOOKUP(K60,'2.賃金表'!$B$3:$C$45,2))</f>
        <v>150740</v>
      </c>
      <c r="P60" s="189">
        <f>IF(D60="","",INDEX('2.賃金表'!$G$3:$P$88,MATCH('1.社員データ'!G60,'2.賃金表'!$G$3:$G$88,0),MATCH('1.社員データ'!F60,'2.賃金表'!$G$3:$P$3,0)))</f>
        <v>124390</v>
      </c>
      <c r="Q60" s="300"/>
      <c r="R60" s="176">
        <f t="shared" si="11"/>
        <v>275130</v>
      </c>
      <c r="S60" s="301"/>
      <c r="T60" s="301"/>
      <c r="U60" s="301"/>
      <c r="V60" s="301"/>
      <c r="W60" s="177">
        <f t="shared" si="12"/>
        <v>0</v>
      </c>
      <c r="X60" s="178">
        <f t="shared" si="13"/>
        <v>275130</v>
      </c>
    </row>
    <row r="61" spans="2:24" x14ac:dyDescent="0.2">
      <c r="B61" s="188">
        <v>53</v>
      </c>
      <c r="C61" s="297">
        <v>1</v>
      </c>
      <c r="D61" s="297" t="s">
        <v>86</v>
      </c>
      <c r="E61" s="298"/>
      <c r="F61" s="299">
        <v>3</v>
      </c>
      <c r="G61" s="297">
        <v>11</v>
      </c>
      <c r="H61" s="297" t="s">
        <v>229</v>
      </c>
      <c r="I61" s="298">
        <v>35106</v>
      </c>
      <c r="J61" s="298">
        <v>41671</v>
      </c>
      <c r="K61" s="170">
        <f t="shared" si="7"/>
        <v>29</v>
      </c>
      <c r="L61" s="170">
        <f t="shared" si="8"/>
        <v>1</v>
      </c>
      <c r="M61" s="170">
        <f t="shared" si="9"/>
        <v>11</v>
      </c>
      <c r="N61" s="170">
        <f t="shared" si="10"/>
        <v>2</v>
      </c>
      <c r="O61" s="189">
        <f>IF(D61="","",VLOOKUP(K61,'2.賃金表'!$B$3:$C$45,2))</f>
        <v>147140</v>
      </c>
      <c r="P61" s="189">
        <f>IF(D61="","",INDEX('2.賃金表'!$G$3:$P$88,MATCH('1.社員データ'!G61,'2.賃金表'!$G$3:$G$88,0),MATCH('1.社員データ'!F61,'2.賃金表'!$G$3:$P$3,0)))</f>
        <v>126060</v>
      </c>
      <c r="Q61" s="300"/>
      <c r="R61" s="176">
        <f t="shared" si="11"/>
        <v>273200</v>
      </c>
      <c r="S61" s="301"/>
      <c r="T61" s="301"/>
      <c r="U61" s="301"/>
      <c r="V61" s="301"/>
      <c r="W61" s="177">
        <f t="shared" si="12"/>
        <v>0</v>
      </c>
      <c r="X61" s="178">
        <f t="shared" si="13"/>
        <v>273200</v>
      </c>
    </row>
    <row r="62" spans="2:24" x14ac:dyDescent="0.2">
      <c r="B62" s="188">
        <v>54</v>
      </c>
      <c r="C62" s="297">
        <v>2</v>
      </c>
      <c r="D62" s="297" t="s">
        <v>87</v>
      </c>
      <c r="E62" s="298"/>
      <c r="F62" s="299">
        <v>3</v>
      </c>
      <c r="G62" s="297">
        <v>25</v>
      </c>
      <c r="H62" s="297" t="s">
        <v>229</v>
      </c>
      <c r="I62" s="298">
        <v>31884</v>
      </c>
      <c r="J62" s="298">
        <v>41800</v>
      </c>
      <c r="K62" s="170">
        <f t="shared" si="7"/>
        <v>37</v>
      </c>
      <c r="L62" s="170">
        <f t="shared" si="8"/>
        <v>11</v>
      </c>
      <c r="M62" s="170">
        <f t="shared" si="9"/>
        <v>10</v>
      </c>
      <c r="N62" s="170">
        <f t="shared" si="10"/>
        <v>9</v>
      </c>
      <c r="O62" s="189">
        <f>IF(D62="","",VLOOKUP(K62,'2.賃金表'!$B$3:$C$45,2))</f>
        <v>159740</v>
      </c>
      <c r="P62" s="189">
        <f>IF(D62="","",INDEX('2.賃金表'!$G$3:$P$88,MATCH('1.社員データ'!G62,'2.賃金表'!$G$3:$G$88,0),MATCH('1.社員データ'!F62,'2.賃金表'!$G$3:$P$3,0)))</f>
        <v>144460</v>
      </c>
      <c r="Q62" s="300"/>
      <c r="R62" s="176">
        <f t="shared" si="11"/>
        <v>304200</v>
      </c>
      <c r="S62" s="301"/>
      <c r="T62" s="301"/>
      <c r="U62" s="301"/>
      <c r="V62" s="301"/>
      <c r="W62" s="177">
        <f t="shared" si="12"/>
        <v>0</v>
      </c>
      <c r="X62" s="178">
        <f t="shared" si="13"/>
        <v>304200</v>
      </c>
    </row>
    <row r="63" spans="2:24" x14ac:dyDescent="0.2">
      <c r="B63" s="188">
        <v>55</v>
      </c>
      <c r="C63" s="297">
        <v>1</v>
      </c>
      <c r="D63" s="297" t="s">
        <v>88</v>
      </c>
      <c r="E63" s="298"/>
      <c r="F63" s="299">
        <v>3</v>
      </c>
      <c r="G63" s="297">
        <v>5</v>
      </c>
      <c r="H63" s="297" t="s">
        <v>229</v>
      </c>
      <c r="I63" s="298">
        <v>35166</v>
      </c>
      <c r="J63" s="298">
        <v>42202</v>
      </c>
      <c r="K63" s="170">
        <f t="shared" si="7"/>
        <v>28</v>
      </c>
      <c r="L63" s="170">
        <f t="shared" si="8"/>
        <v>11</v>
      </c>
      <c r="M63" s="170">
        <f t="shared" si="9"/>
        <v>9</v>
      </c>
      <c r="N63" s="170">
        <f t="shared" si="10"/>
        <v>8</v>
      </c>
      <c r="O63" s="189">
        <f>IF(D63="","",VLOOKUP(K63,'2.賃金表'!$B$3:$C$45,2))</f>
        <v>145040</v>
      </c>
      <c r="P63" s="189">
        <f>IF(D63="","",INDEX('2.賃金表'!$G$3:$P$88,MATCH('1.社員データ'!G63,'2.賃金表'!$G$3:$G$88,0),MATCH('1.社員データ'!F63,'2.賃金表'!$G$3:$P$3,0)))</f>
        <v>116040</v>
      </c>
      <c r="Q63" s="300"/>
      <c r="R63" s="176">
        <f t="shared" si="11"/>
        <v>261080</v>
      </c>
      <c r="S63" s="301"/>
      <c r="T63" s="301"/>
      <c r="U63" s="301"/>
      <c r="V63" s="301"/>
      <c r="W63" s="177">
        <f t="shared" si="12"/>
        <v>0</v>
      </c>
      <c r="X63" s="178">
        <f t="shared" si="13"/>
        <v>261080</v>
      </c>
    </row>
    <row r="64" spans="2:24" x14ac:dyDescent="0.2">
      <c r="B64" s="188">
        <v>56</v>
      </c>
      <c r="C64" s="297"/>
      <c r="D64" s="297"/>
      <c r="E64" s="299"/>
      <c r="F64" s="299"/>
      <c r="G64" s="297"/>
      <c r="H64" s="297"/>
      <c r="I64" s="298"/>
      <c r="J64" s="298"/>
      <c r="K64" s="170" t="str">
        <f t="shared" si="7"/>
        <v/>
      </c>
      <c r="L64" s="170" t="str">
        <f t="shared" si="8"/>
        <v/>
      </c>
      <c r="M64" s="170" t="str">
        <f t="shared" si="9"/>
        <v/>
      </c>
      <c r="N64" s="170" t="str">
        <f t="shared" si="10"/>
        <v/>
      </c>
      <c r="O64" s="189" t="str">
        <f>IF(D64="","",VLOOKUP(K64,'2.賃金表'!$B$3:$C$45,2))</f>
        <v/>
      </c>
      <c r="P64" s="189" t="str">
        <f>IF(D64="","",INDEX('2.賃金表'!$G$3:$P$88,MATCH('1.社員データ'!G64,'2.賃金表'!$G$3:$G$88,0),MATCH('1.社員データ'!F64,'2.賃金表'!$G$3:$P$3,0)))</f>
        <v/>
      </c>
      <c r="Q64" s="300"/>
      <c r="R64" s="176" t="str">
        <f t="shared" si="11"/>
        <v/>
      </c>
      <c r="S64" s="301"/>
      <c r="T64" s="301"/>
      <c r="U64" s="301"/>
      <c r="V64" s="301"/>
      <c r="W64" s="177">
        <f t="shared" si="12"/>
        <v>0</v>
      </c>
      <c r="X64" s="178" t="str">
        <f t="shared" si="13"/>
        <v/>
      </c>
    </row>
    <row r="65" spans="2:24" x14ac:dyDescent="0.2">
      <c r="B65" s="188">
        <v>57</v>
      </c>
      <c r="C65" s="297"/>
      <c r="D65" s="297"/>
      <c r="E65" s="299"/>
      <c r="F65" s="299"/>
      <c r="G65" s="297"/>
      <c r="H65" s="297"/>
      <c r="I65" s="298"/>
      <c r="J65" s="298"/>
      <c r="K65" s="170" t="str">
        <f t="shared" si="7"/>
        <v/>
      </c>
      <c r="L65" s="170" t="str">
        <f t="shared" si="8"/>
        <v/>
      </c>
      <c r="M65" s="170" t="str">
        <f t="shared" si="9"/>
        <v/>
      </c>
      <c r="N65" s="170" t="str">
        <f t="shared" si="10"/>
        <v/>
      </c>
      <c r="O65" s="189" t="str">
        <f>IF(D65="","",VLOOKUP(K65,'2.賃金表'!$B$3:$C$45,2))</f>
        <v/>
      </c>
      <c r="P65" s="189" t="str">
        <f>IF(D65="","",INDEX('2.賃金表'!$G$3:$P$88,MATCH('1.社員データ'!G65,'2.賃金表'!$G$3:$G$88,0),MATCH('1.社員データ'!F65,'2.賃金表'!$G$3:$P$3,0)))</f>
        <v/>
      </c>
      <c r="Q65" s="300"/>
      <c r="R65" s="176" t="str">
        <f t="shared" si="11"/>
        <v/>
      </c>
      <c r="S65" s="301"/>
      <c r="T65" s="301"/>
      <c r="U65" s="301"/>
      <c r="V65" s="301"/>
      <c r="W65" s="177">
        <f t="shared" si="12"/>
        <v>0</v>
      </c>
      <c r="X65" s="178" t="str">
        <f t="shared" si="13"/>
        <v/>
      </c>
    </row>
    <row r="66" spans="2:24" x14ac:dyDescent="0.2">
      <c r="B66" s="188">
        <v>58</v>
      </c>
      <c r="C66" s="297"/>
      <c r="D66" s="297"/>
      <c r="E66" s="299"/>
      <c r="F66" s="299"/>
      <c r="G66" s="297"/>
      <c r="H66" s="297"/>
      <c r="I66" s="298"/>
      <c r="J66" s="298"/>
      <c r="K66" s="170" t="str">
        <f t="shared" si="7"/>
        <v/>
      </c>
      <c r="L66" s="170" t="str">
        <f t="shared" si="8"/>
        <v/>
      </c>
      <c r="M66" s="170" t="str">
        <f t="shared" si="9"/>
        <v/>
      </c>
      <c r="N66" s="170" t="str">
        <f t="shared" si="10"/>
        <v/>
      </c>
      <c r="O66" s="189" t="str">
        <f>IF(D66="","",VLOOKUP(K66,'2.賃金表'!$B$3:$C$45,2))</f>
        <v/>
      </c>
      <c r="P66" s="189" t="str">
        <f>IF(D66="","",INDEX('2.賃金表'!$G$3:$P$88,MATCH('1.社員データ'!G66,'2.賃金表'!$G$3:$G$88,0),MATCH('1.社員データ'!F66,'2.賃金表'!$G$3:$P$3,0)))</f>
        <v/>
      </c>
      <c r="Q66" s="300"/>
      <c r="R66" s="176" t="str">
        <f t="shared" si="11"/>
        <v/>
      </c>
      <c r="S66" s="301"/>
      <c r="T66" s="301"/>
      <c r="U66" s="301"/>
      <c r="V66" s="301"/>
      <c r="W66" s="177">
        <f t="shared" si="12"/>
        <v>0</v>
      </c>
      <c r="X66" s="178" t="str">
        <f t="shared" si="13"/>
        <v/>
      </c>
    </row>
    <row r="67" spans="2:24" x14ac:dyDescent="0.2">
      <c r="B67" s="188">
        <v>59</v>
      </c>
      <c r="C67" s="297"/>
      <c r="D67" s="297"/>
      <c r="E67" s="299"/>
      <c r="F67" s="299"/>
      <c r="G67" s="297"/>
      <c r="H67" s="297"/>
      <c r="I67" s="298"/>
      <c r="J67" s="298"/>
      <c r="K67" s="170" t="str">
        <f t="shared" si="7"/>
        <v/>
      </c>
      <c r="L67" s="170" t="str">
        <f t="shared" si="8"/>
        <v/>
      </c>
      <c r="M67" s="170" t="str">
        <f t="shared" si="9"/>
        <v/>
      </c>
      <c r="N67" s="170" t="str">
        <f t="shared" si="10"/>
        <v/>
      </c>
      <c r="O67" s="189" t="str">
        <f>IF(D67="","",VLOOKUP(K67,'2.賃金表'!$B$3:$C$45,2))</f>
        <v/>
      </c>
      <c r="P67" s="189" t="str">
        <f>IF(D67="","",INDEX('2.賃金表'!$G$3:$P$88,MATCH('1.社員データ'!G67,'2.賃金表'!$G$3:$G$88,0),MATCH('1.社員データ'!F67,'2.賃金表'!$G$3:$P$3,0)))</f>
        <v/>
      </c>
      <c r="Q67" s="300"/>
      <c r="R67" s="176" t="str">
        <f t="shared" si="11"/>
        <v/>
      </c>
      <c r="S67" s="301"/>
      <c r="T67" s="301"/>
      <c r="U67" s="301"/>
      <c r="V67" s="301"/>
      <c r="W67" s="177">
        <f t="shared" si="12"/>
        <v>0</v>
      </c>
      <c r="X67" s="178" t="str">
        <f t="shared" si="13"/>
        <v/>
      </c>
    </row>
    <row r="68" spans="2:24" x14ac:dyDescent="0.2">
      <c r="B68" s="188">
        <v>60</v>
      </c>
      <c r="C68" s="297"/>
      <c r="D68" s="297"/>
      <c r="E68" s="299"/>
      <c r="F68" s="299"/>
      <c r="G68" s="297"/>
      <c r="H68" s="297"/>
      <c r="I68" s="298"/>
      <c r="J68" s="298"/>
      <c r="K68" s="170" t="str">
        <f t="shared" si="7"/>
        <v/>
      </c>
      <c r="L68" s="170" t="str">
        <f t="shared" si="8"/>
        <v/>
      </c>
      <c r="M68" s="170" t="str">
        <f t="shared" si="9"/>
        <v/>
      </c>
      <c r="N68" s="170" t="str">
        <f t="shared" si="10"/>
        <v/>
      </c>
      <c r="O68" s="189" t="str">
        <f>IF(D68="","",VLOOKUP(K68,'2.賃金表'!$B$3:$C$45,2))</f>
        <v/>
      </c>
      <c r="P68" s="189" t="str">
        <f>IF(D68="","",INDEX('2.賃金表'!$G$3:$P$88,MATCH('1.社員データ'!G68,'2.賃金表'!$G$3:$G$88,0),MATCH('1.社員データ'!F68,'2.賃金表'!$G$3:$P$3,0)))</f>
        <v/>
      </c>
      <c r="Q68" s="300"/>
      <c r="R68" s="176" t="str">
        <f t="shared" si="11"/>
        <v/>
      </c>
      <c r="S68" s="301"/>
      <c r="T68" s="301"/>
      <c r="U68" s="301"/>
      <c r="V68" s="301"/>
      <c r="W68" s="177">
        <f t="shared" si="12"/>
        <v>0</v>
      </c>
      <c r="X68" s="178" t="str">
        <f t="shared" si="13"/>
        <v/>
      </c>
    </row>
    <row r="69" spans="2:24" x14ac:dyDescent="0.2">
      <c r="B69" s="188">
        <v>61</v>
      </c>
      <c r="C69" s="297"/>
      <c r="D69" s="297"/>
      <c r="E69" s="299"/>
      <c r="F69" s="299"/>
      <c r="G69" s="297"/>
      <c r="H69" s="297"/>
      <c r="I69" s="298"/>
      <c r="J69" s="298"/>
      <c r="K69" s="172" t="str">
        <f t="shared" si="7"/>
        <v/>
      </c>
      <c r="L69" s="172" t="str">
        <f t="shared" si="8"/>
        <v/>
      </c>
      <c r="M69" s="172" t="str">
        <f t="shared" si="9"/>
        <v/>
      </c>
      <c r="N69" s="172" t="str">
        <f t="shared" si="10"/>
        <v/>
      </c>
      <c r="O69" s="189" t="str">
        <f>IF(D69="","",VLOOKUP(K69,'2.賃金表'!$B$3:$C$45,2))</f>
        <v/>
      </c>
      <c r="P69" s="189" t="str">
        <f>IF(D69="","",INDEX('2.賃金表'!$G$3:$P$88,MATCH('1.社員データ'!G69,'2.賃金表'!$G$3:$G$88,0),MATCH('1.社員データ'!F69,'2.賃金表'!$G$3:$P$3,0)))</f>
        <v/>
      </c>
      <c r="Q69" s="300"/>
      <c r="R69" s="176" t="str">
        <f t="shared" si="11"/>
        <v/>
      </c>
      <c r="S69" s="301"/>
      <c r="T69" s="301"/>
      <c r="U69" s="301"/>
      <c r="V69" s="301"/>
      <c r="W69" s="177">
        <f t="shared" si="12"/>
        <v>0</v>
      </c>
      <c r="X69" s="178" t="str">
        <f t="shared" si="13"/>
        <v/>
      </c>
    </row>
    <row r="70" spans="2:24" x14ac:dyDescent="0.2">
      <c r="B70" s="188">
        <v>62</v>
      </c>
      <c r="C70" s="297"/>
      <c r="D70" s="297"/>
      <c r="E70" s="299"/>
      <c r="F70" s="299"/>
      <c r="G70" s="297"/>
      <c r="H70" s="297"/>
      <c r="I70" s="298"/>
      <c r="J70" s="298"/>
      <c r="K70" s="172" t="str">
        <f t="shared" si="7"/>
        <v/>
      </c>
      <c r="L70" s="172" t="str">
        <f t="shared" si="8"/>
        <v/>
      </c>
      <c r="M70" s="172" t="str">
        <f t="shared" si="9"/>
        <v/>
      </c>
      <c r="N70" s="172" t="str">
        <f t="shared" si="10"/>
        <v/>
      </c>
      <c r="O70" s="189" t="str">
        <f>IF(D70="","",VLOOKUP(K70,'2.賃金表'!$B$3:$C$45,2))</f>
        <v/>
      </c>
      <c r="P70" s="189" t="str">
        <f>IF(D70="","",INDEX('2.賃金表'!$G$3:$P$88,MATCH('1.社員データ'!G70,'2.賃金表'!$G$3:$G$88,0),MATCH('1.社員データ'!F70,'2.賃金表'!$G$3:$P$3,0)))</f>
        <v/>
      </c>
      <c r="Q70" s="300"/>
      <c r="R70" s="176" t="str">
        <f t="shared" si="11"/>
        <v/>
      </c>
      <c r="S70" s="301"/>
      <c r="T70" s="301"/>
      <c r="U70" s="301"/>
      <c r="V70" s="301"/>
      <c r="W70" s="177">
        <f t="shared" si="12"/>
        <v>0</v>
      </c>
      <c r="X70" s="178" t="str">
        <f t="shared" si="13"/>
        <v/>
      </c>
    </row>
    <row r="71" spans="2:24" x14ac:dyDescent="0.2">
      <c r="B71" s="188">
        <v>63</v>
      </c>
      <c r="C71" s="297"/>
      <c r="D71" s="297"/>
      <c r="E71" s="299"/>
      <c r="F71" s="299"/>
      <c r="G71" s="297"/>
      <c r="H71" s="297"/>
      <c r="I71" s="298"/>
      <c r="J71" s="298"/>
      <c r="K71" s="172" t="str">
        <f t="shared" si="7"/>
        <v/>
      </c>
      <c r="L71" s="172" t="str">
        <f t="shared" si="8"/>
        <v/>
      </c>
      <c r="M71" s="172" t="str">
        <f t="shared" si="9"/>
        <v/>
      </c>
      <c r="N71" s="172" t="str">
        <f t="shared" si="10"/>
        <v/>
      </c>
      <c r="O71" s="189" t="str">
        <f>IF(D71="","",VLOOKUP(K71,'2.賃金表'!$B$3:$C$45,2))</f>
        <v/>
      </c>
      <c r="P71" s="189" t="str">
        <f>IF(D71="","",INDEX('2.賃金表'!$G$3:$P$88,MATCH('1.社員データ'!G71,'2.賃金表'!$G$3:$G$88,0),MATCH('1.社員データ'!F71,'2.賃金表'!$G$3:$P$3,0)))</f>
        <v/>
      </c>
      <c r="Q71" s="300"/>
      <c r="R71" s="176" t="str">
        <f t="shared" si="11"/>
        <v/>
      </c>
      <c r="S71" s="301"/>
      <c r="T71" s="301"/>
      <c r="U71" s="301"/>
      <c r="V71" s="301"/>
      <c r="W71" s="177">
        <f t="shared" si="12"/>
        <v>0</v>
      </c>
      <c r="X71" s="178" t="str">
        <f t="shared" si="13"/>
        <v/>
      </c>
    </row>
    <row r="72" spans="2:24" x14ac:dyDescent="0.2">
      <c r="B72" s="188">
        <v>64</v>
      </c>
      <c r="C72" s="297"/>
      <c r="D72" s="297"/>
      <c r="E72" s="299"/>
      <c r="F72" s="299"/>
      <c r="G72" s="297"/>
      <c r="H72" s="297"/>
      <c r="I72" s="298"/>
      <c r="J72" s="298"/>
      <c r="K72" s="172" t="str">
        <f t="shared" si="7"/>
        <v/>
      </c>
      <c r="L72" s="172" t="str">
        <f t="shared" si="8"/>
        <v/>
      </c>
      <c r="M72" s="172" t="str">
        <f t="shared" si="9"/>
        <v/>
      </c>
      <c r="N72" s="172" t="str">
        <f t="shared" si="10"/>
        <v/>
      </c>
      <c r="O72" s="189" t="str">
        <f>IF(D72="","",VLOOKUP(K72,'2.賃金表'!$B$3:$C$45,2))</f>
        <v/>
      </c>
      <c r="P72" s="189" t="str">
        <f>IF(D72="","",INDEX('2.賃金表'!$G$3:$P$88,MATCH('1.社員データ'!G72,'2.賃金表'!$G$3:$G$88,0),MATCH('1.社員データ'!F72,'2.賃金表'!$G$3:$P$3,0)))</f>
        <v/>
      </c>
      <c r="Q72" s="300"/>
      <c r="R72" s="176" t="str">
        <f t="shared" si="11"/>
        <v/>
      </c>
      <c r="S72" s="301"/>
      <c r="T72" s="301"/>
      <c r="U72" s="301"/>
      <c r="V72" s="301"/>
      <c r="W72" s="177">
        <f t="shared" si="12"/>
        <v>0</v>
      </c>
      <c r="X72" s="178" t="str">
        <f t="shared" si="13"/>
        <v/>
      </c>
    </row>
    <row r="73" spans="2:24" x14ac:dyDescent="0.2">
      <c r="B73" s="188">
        <v>65</v>
      </c>
      <c r="C73" s="297"/>
      <c r="D73" s="297"/>
      <c r="E73" s="299"/>
      <c r="F73" s="299"/>
      <c r="G73" s="297"/>
      <c r="H73" s="297"/>
      <c r="I73" s="298"/>
      <c r="J73" s="298"/>
      <c r="K73" s="172" t="str">
        <f t="shared" ref="K73:K104" si="14">IF(I73="","",DATEDIF(I73-1,$K$5,"Y"))</f>
        <v/>
      </c>
      <c r="L73" s="172" t="str">
        <f t="shared" ref="L73:L104" si="15">IF(I73="","",DATEDIF(I73-1,$K$5,"YM"))</f>
        <v/>
      </c>
      <c r="M73" s="172" t="str">
        <f t="shared" ref="M73:M104" si="16">IF(J73="","",DATEDIF(J73-1,$K$5,"Y"))</f>
        <v/>
      </c>
      <c r="N73" s="172" t="str">
        <f t="shared" ref="N73:N104" si="17">IF(J73="","",DATEDIF(J73-1,$K$5,"YM"))</f>
        <v/>
      </c>
      <c r="O73" s="189" t="str">
        <f>IF(D73="","",VLOOKUP(K73,'2.賃金表'!$B$3:$C$45,2))</f>
        <v/>
      </c>
      <c r="P73" s="189" t="str">
        <f>IF(D73="","",INDEX('2.賃金表'!$G$3:$P$88,MATCH('1.社員データ'!G73,'2.賃金表'!$G$3:$G$88,0),MATCH('1.社員データ'!F73,'2.賃金表'!$G$3:$P$3,0)))</f>
        <v/>
      </c>
      <c r="Q73" s="300"/>
      <c r="R73" s="176" t="str">
        <f t="shared" ref="R73:R104" si="18">IF(D73="","",O73+P73+Q73)</f>
        <v/>
      </c>
      <c r="S73" s="301"/>
      <c r="T73" s="301"/>
      <c r="U73" s="301"/>
      <c r="V73" s="301"/>
      <c r="W73" s="177">
        <f t="shared" ref="W73:W104" si="19">SUM(S73:V73)</f>
        <v>0</v>
      </c>
      <c r="X73" s="178" t="str">
        <f t="shared" ref="X73:X104" si="20">IF(D73="","",R73+W73)</f>
        <v/>
      </c>
    </row>
    <row r="74" spans="2:24" x14ac:dyDescent="0.2">
      <c r="B74" s="188">
        <v>66</v>
      </c>
      <c r="C74" s="297"/>
      <c r="D74" s="297"/>
      <c r="E74" s="299"/>
      <c r="F74" s="299"/>
      <c r="G74" s="297"/>
      <c r="H74" s="297"/>
      <c r="I74" s="298"/>
      <c r="J74" s="298"/>
      <c r="K74" s="172" t="str">
        <f t="shared" si="14"/>
        <v/>
      </c>
      <c r="L74" s="172" t="str">
        <f t="shared" si="15"/>
        <v/>
      </c>
      <c r="M74" s="172" t="str">
        <f t="shared" si="16"/>
        <v/>
      </c>
      <c r="N74" s="172" t="str">
        <f t="shared" si="17"/>
        <v/>
      </c>
      <c r="O74" s="189" t="str">
        <f>IF(D74="","",VLOOKUP(K74,'2.賃金表'!$B$3:$C$45,2))</f>
        <v/>
      </c>
      <c r="P74" s="189" t="str">
        <f>IF(D74="","",INDEX('2.賃金表'!$G$3:$P$88,MATCH('1.社員データ'!G74,'2.賃金表'!$G$3:$G$88,0),MATCH('1.社員データ'!F74,'2.賃金表'!$G$3:$P$3,0)))</f>
        <v/>
      </c>
      <c r="Q74" s="300"/>
      <c r="R74" s="176" t="str">
        <f t="shared" si="18"/>
        <v/>
      </c>
      <c r="S74" s="301"/>
      <c r="T74" s="301"/>
      <c r="U74" s="301"/>
      <c r="V74" s="301"/>
      <c r="W74" s="177">
        <f t="shared" si="19"/>
        <v>0</v>
      </c>
      <c r="X74" s="178" t="str">
        <f t="shared" si="20"/>
        <v/>
      </c>
    </row>
    <row r="75" spans="2:24" x14ac:dyDescent="0.2">
      <c r="B75" s="188">
        <v>67</v>
      </c>
      <c r="C75" s="297"/>
      <c r="D75" s="297"/>
      <c r="E75" s="299"/>
      <c r="F75" s="299"/>
      <c r="G75" s="297"/>
      <c r="H75" s="297"/>
      <c r="I75" s="298"/>
      <c r="J75" s="298"/>
      <c r="K75" s="172" t="str">
        <f t="shared" si="14"/>
        <v/>
      </c>
      <c r="L75" s="172" t="str">
        <f t="shared" si="15"/>
        <v/>
      </c>
      <c r="M75" s="172" t="str">
        <f t="shared" si="16"/>
        <v/>
      </c>
      <c r="N75" s="172" t="str">
        <f t="shared" si="17"/>
        <v/>
      </c>
      <c r="O75" s="189" t="str">
        <f>IF(D75="","",VLOOKUP(K75,'2.賃金表'!$B$3:$C$45,2))</f>
        <v/>
      </c>
      <c r="P75" s="189" t="str">
        <f>IF(D75="","",INDEX('2.賃金表'!$G$3:$P$88,MATCH('1.社員データ'!G75,'2.賃金表'!$G$3:$G$88,0),MATCH('1.社員データ'!F75,'2.賃金表'!$G$3:$P$3,0)))</f>
        <v/>
      </c>
      <c r="Q75" s="300"/>
      <c r="R75" s="176" t="str">
        <f t="shared" si="18"/>
        <v/>
      </c>
      <c r="S75" s="301"/>
      <c r="T75" s="301"/>
      <c r="U75" s="301"/>
      <c r="V75" s="301"/>
      <c r="W75" s="177">
        <f t="shared" si="19"/>
        <v>0</v>
      </c>
      <c r="X75" s="178" t="str">
        <f t="shared" si="20"/>
        <v/>
      </c>
    </row>
    <row r="76" spans="2:24" x14ac:dyDescent="0.2">
      <c r="B76" s="188">
        <v>68</v>
      </c>
      <c r="C76" s="297"/>
      <c r="D76" s="297"/>
      <c r="E76" s="299"/>
      <c r="F76" s="299"/>
      <c r="G76" s="297"/>
      <c r="H76" s="297"/>
      <c r="I76" s="298"/>
      <c r="J76" s="298"/>
      <c r="K76" s="172" t="str">
        <f t="shared" si="14"/>
        <v/>
      </c>
      <c r="L76" s="172" t="str">
        <f t="shared" si="15"/>
        <v/>
      </c>
      <c r="M76" s="172" t="str">
        <f t="shared" si="16"/>
        <v/>
      </c>
      <c r="N76" s="172" t="str">
        <f t="shared" si="17"/>
        <v/>
      </c>
      <c r="O76" s="189" t="str">
        <f>IF(D76="","",VLOOKUP(K76,'2.賃金表'!$B$3:$C$45,2))</f>
        <v/>
      </c>
      <c r="P76" s="189" t="str">
        <f>IF(D76="","",INDEX('2.賃金表'!$G$3:$P$88,MATCH('1.社員データ'!G76,'2.賃金表'!$G$3:$G$88,0),MATCH('1.社員データ'!F76,'2.賃金表'!$G$3:$P$3,0)))</f>
        <v/>
      </c>
      <c r="Q76" s="300"/>
      <c r="R76" s="176" t="str">
        <f t="shared" si="18"/>
        <v/>
      </c>
      <c r="S76" s="301"/>
      <c r="T76" s="301"/>
      <c r="U76" s="301"/>
      <c r="V76" s="301"/>
      <c r="W76" s="177">
        <f t="shared" si="19"/>
        <v>0</v>
      </c>
      <c r="X76" s="178" t="str">
        <f t="shared" si="20"/>
        <v/>
      </c>
    </row>
    <row r="77" spans="2:24" x14ac:dyDescent="0.2">
      <c r="B77" s="188">
        <v>69</v>
      </c>
      <c r="C77" s="297"/>
      <c r="D77" s="297"/>
      <c r="E77" s="299"/>
      <c r="F77" s="299"/>
      <c r="G77" s="297"/>
      <c r="H77" s="297"/>
      <c r="I77" s="298"/>
      <c r="J77" s="298"/>
      <c r="K77" s="172" t="str">
        <f t="shared" si="14"/>
        <v/>
      </c>
      <c r="L77" s="172" t="str">
        <f t="shared" si="15"/>
        <v/>
      </c>
      <c r="M77" s="172" t="str">
        <f t="shared" si="16"/>
        <v/>
      </c>
      <c r="N77" s="172" t="str">
        <f t="shared" si="17"/>
        <v/>
      </c>
      <c r="O77" s="189" t="str">
        <f>IF(D77="","",VLOOKUP(K77,'2.賃金表'!$B$3:$C$45,2))</f>
        <v/>
      </c>
      <c r="P77" s="189" t="str">
        <f>IF(D77="","",INDEX('2.賃金表'!$G$3:$P$88,MATCH('1.社員データ'!G77,'2.賃金表'!$G$3:$G$88,0),MATCH('1.社員データ'!F77,'2.賃金表'!$G$3:$P$3,0)))</f>
        <v/>
      </c>
      <c r="Q77" s="300"/>
      <c r="R77" s="176" t="str">
        <f t="shared" si="18"/>
        <v/>
      </c>
      <c r="S77" s="301"/>
      <c r="T77" s="301"/>
      <c r="U77" s="301"/>
      <c r="V77" s="301"/>
      <c r="W77" s="177">
        <f t="shared" si="19"/>
        <v>0</v>
      </c>
      <c r="X77" s="178" t="str">
        <f t="shared" si="20"/>
        <v/>
      </c>
    </row>
    <row r="78" spans="2:24" x14ac:dyDescent="0.2">
      <c r="B78" s="188">
        <v>70</v>
      </c>
      <c r="C78" s="297"/>
      <c r="D78" s="297"/>
      <c r="E78" s="299"/>
      <c r="F78" s="299"/>
      <c r="G78" s="297"/>
      <c r="H78" s="297"/>
      <c r="I78" s="298"/>
      <c r="J78" s="298"/>
      <c r="K78" s="172" t="str">
        <f t="shared" si="14"/>
        <v/>
      </c>
      <c r="L78" s="172" t="str">
        <f t="shared" si="15"/>
        <v/>
      </c>
      <c r="M78" s="172" t="str">
        <f t="shared" si="16"/>
        <v/>
      </c>
      <c r="N78" s="172" t="str">
        <f t="shared" si="17"/>
        <v/>
      </c>
      <c r="O78" s="189" t="str">
        <f>IF(D78="","",VLOOKUP(K78,'2.賃金表'!$B$3:$C$45,2))</f>
        <v/>
      </c>
      <c r="P78" s="189" t="str">
        <f>IF(D78="","",INDEX('2.賃金表'!$G$3:$P$88,MATCH('1.社員データ'!G78,'2.賃金表'!$G$3:$G$88,0),MATCH('1.社員データ'!F78,'2.賃金表'!$G$3:$P$3,0)))</f>
        <v/>
      </c>
      <c r="Q78" s="300"/>
      <c r="R78" s="176" t="str">
        <f t="shared" si="18"/>
        <v/>
      </c>
      <c r="S78" s="301"/>
      <c r="T78" s="301"/>
      <c r="U78" s="301"/>
      <c r="V78" s="301"/>
      <c r="W78" s="177">
        <f t="shared" si="19"/>
        <v>0</v>
      </c>
      <c r="X78" s="178" t="str">
        <f t="shared" si="20"/>
        <v/>
      </c>
    </row>
    <row r="79" spans="2:24" x14ac:dyDescent="0.2">
      <c r="B79" s="188">
        <v>71</v>
      </c>
      <c r="C79" s="297"/>
      <c r="D79" s="297"/>
      <c r="E79" s="299"/>
      <c r="F79" s="299"/>
      <c r="G79" s="297"/>
      <c r="H79" s="297"/>
      <c r="I79" s="298"/>
      <c r="J79" s="298"/>
      <c r="K79" s="172" t="str">
        <f t="shared" si="14"/>
        <v/>
      </c>
      <c r="L79" s="172" t="str">
        <f t="shared" si="15"/>
        <v/>
      </c>
      <c r="M79" s="172" t="str">
        <f t="shared" si="16"/>
        <v/>
      </c>
      <c r="N79" s="172" t="str">
        <f t="shared" si="17"/>
        <v/>
      </c>
      <c r="O79" s="189" t="str">
        <f>IF(D79="","",VLOOKUP(K79,'2.賃金表'!$B$3:$C$45,2))</f>
        <v/>
      </c>
      <c r="P79" s="189" t="str">
        <f>IF(D79="","",INDEX('2.賃金表'!$G$3:$P$88,MATCH('1.社員データ'!G79,'2.賃金表'!$G$3:$G$88,0),MATCH('1.社員データ'!F79,'2.賃金表'!$G$3:$P$3,0)))</f>
        <v/>
      </c>
      <c r="Q79" s="300"/>
      <c r="R79" s="176" t="str">
        <f t="shared" si="18"/>
        <v/>
      </c>
      <c r="S79" s="301"/>
      <c r="T79" s="301"/>
      <c r="U79" s="301"/>
      <c r="V79" s="301"/>
      <c r="W79" s="177">
        <f t="shared" si="19"/>
        <v>0</v>
      </c>
      <c r="X79" s="178" t="str">
        <f t="shared" si="20"/>
        <v/>
      </c>
    </row>
    <row r="80" spans="2:24" x14ac:dyDescent="0.2">
      <c r="B80" s="188">
        <v>72</v>
      </c>
      <c r="C80" s="297"/>
      <c r="D80" s="297"/>
      <c r="E80" s="299"/>
      <c r="F80" s="299"/>
      <c r="G80" s="297"/>
      <c r="H80" s="297"/>
      <c r="I80" s="298"/>
      <c r="J80" s="298"/>
      <c r="K80" s="172" t="str">
        <f t="shared" si="14"/>
        <v/>
      </c>
      <c r="L80" s="172" t="str">
        <f t="shared" si="15"/>
        <v/>
      </c>
      <c r="M80" s="172" t="str">
        <f t="shared" si="16"/>
        <v/>
      </c>
      <c r="N80" s="172" t="str">
        <f t="shared" si="17"/>
        <v/>
      </c>
      <c r="O80" s="189" t="str">
        <f>IF(D80="","",VLOOKUP(K80,'2.賃金表'!$B$3:$C$45,2))</f>
        <v/>
      </c>
      <c r="P80" s="189" t="str">
        <f>IF(D80="","",INDEX('2.賃金表'!$G$3:$P$88,MATCH('1.社員データ'!G80,'2.賃金表'!$G$3:$G$88,0),MATCH('1.社員データ'!F80,'2.賃金表'!$G$3:$P$3,0)))</f>
        <v/>
      </c>
      <c r="Q80" s="300"/>
      <c r="R80" s="176" t="str">
        <f t="shared" si="18"/>
        <v/>
      </c>
      <c r="S80" s="301"/>
      <c r="T80" s="301"/>
      <c r="U80" s="301"/>
      <c r="V80" s="301"/>
      <c r="W80" s="177">
        <f t="shared" si="19"/>
        <v>0</v>
      </c>
      <c r="X80" s="178" t="str">
        <f t="shared" si="20"/>
        <v/>
      </c>
    </row>
    <row r="81" spans="2:24" x14ac:dyDescent="0.2">
      <c r="B81" s="188">
        <v>73</v>
      </c>
      <c r="C81" s="297"/>
      <c r="D81" s="297"/>
      <c r="E81" s="299"/>
      <c r="F81" s="299"/>
      <c r="G81" s="297"/>
      <c r="H81" s="297"/>
      <c r="I81" s="298"/>
      <c r="J81" s="298"/>
      <c r="K81" s="172" t="str">
        <f t="shared" si="14"/>
        <v/>
      </c>
      <c r="L81" s="172" t="str">
        <f t="shared" si="15"/>
        <v/>
      </c>
      <c r="M81" s="172" t="str">
        <f t="shared" si="16"/>
        <v/>
      </c>
      <c r="N81" s="172" t="str">
        <f t="shared" si="17"/>
        <v/>
      </c>
      <c r="O81" s="189" t="str">
        <f>IF(D81="","",VLOOKUP(K81,'2.賃金表'!$B$3:$C$45,2))</f>
        <v/>
      </c>
      <c r="P81" s="189" t="str">
        <f>IF(D81="","",INDEX('2.賃金表'!$G$3:$P$88,MATCH('1.社員データ'!G81,'2.賃金表'!$G$3:$G$88,0),MATCH('1.社員データ'!F81,'2.賃金表'!$G$3:$P$3,0)))</f>
        <v/>
      </c>
      <c r="Q81" s="300"/>
      <c r="R81" s="176" t="str">
        <f t="shared" si="18"/>
        <v/>
      </c>
      <c r="S81" s="301"/>
      <c r="T81" s="301"/>
      <c r="U81" s="301"/>
      <c r="V81" s="301"/>
      <c r="W81" s="177">
        <f t="shared" si="19"/>
        <v>0</v>
      </c>
      <c r="X81" s="178" t="str">
        <f t="shared" si="20"/>
        <v/>
      </c>
    </row>
    <row r="82" spans="2:24" x14ac:dyDescent="0.2">
      <c r="B82" s="188">
        <v>74</v>
      </c>
      <c r="C82" s="297"/>
      <c r="D82" s="297"/>
      <c r="E82" s="299"/>
      <c r="F82" s="299"/>
      <c r="G82" s="297"/>
      <c r="H82" s="297"/>
      <c r="I82" s="298"/>
      <c r="J82" s="298"/>
      <c r="K82" s="172" t="str">
        <f t="shared" si="14"/>
        <v/>
      </c>
      <c r="L82" s="172" t="str">
        <f t="shared" si="15"/>
        <v/>
      </c>
      <c r="M82" s="172" t="str">
        <f t="shared" si="16"/>
        <v/>
      </c>
      <c r="N82" s="172" t="str">
        <f t="shared" si="17"/>
        <v/>
      </c>
      <c r="O82" s="189" t="str">
        <f>IF(D82="","",VLOOKUP(K82,'2.賃金表'!$B$3:$C$45,2))</f>
        <v/>
      </c>
      <c r="P82" s="189" t="str">
        <f>IF(D82="","",INDEX('2.賃金表'!$G$3:$P$88,MATCH('1.社員データ'!G82,'2.賃金表'!$G$3:$G$88,0),MATCH('1.社員データ'!F82,'2.賃金表'!$G$3:$P$3,0)))</f>
        <v/>
      </c>
      <c r="Q82" s="300"/>
      <c r="R82" s="176" t="str">
        <f t="shared" si="18"/>
        <v/>
      </c>
      <c r="S82" s="301"/>
      <c r="T82" s="301"/>
      <c r="U82" s="301"/>
      <c r="V82" s="301"/>
      <c r="W82" s="177">
        <f t="shared" si="19"/>
        <v>0</v>
      </c>
      <c r="X82" s="178" t="str">
        <f t="shared" si="20"/>
        <v/>
      </c>
    </row>
    <row r="83" spans="2:24" x14ac:dyDescent="0.2">
      <c r="B83" s="188">
        <v>75</v>
      </c>
      <c r="C83" s="297"/>
      <c r="D83" s="297"/>
      <c r="E83" s="299"/>
      <c r="F83" s="299"/>
      <c r="G83" s="297"/>
      <c r="H83" s="297"/>
      <c r="I83" s="298"/>
      <c r="J83" s="298"/>
      <c r="K83" s="172" t="str">
        <f t="shared" si="14"/>
        <v/>
      </c>
      <c r="L83" s="172" t="str">
        <f t="shared" si="15"/>
        <v/>
      </c>
      <c r="M83" s="172" t="str">
        <f t="shared" si="16"/>
        <v/>
      </c>
      <c r="N83" s="172" t="str">
        <f t="shared" si="17"/>
        <v/>
      </c>
      <c r="O83" s="189" t="str">
        <f>IF(D83="","",VLOOKUP(K83,'2.賃金表'!$B$3:$C$45,2))</f>
        <v/>
      </c>
      <c r="P83" s="189" t="str">
        <f>IF(D83="","",INDEX('2.賃金表'!$G$3:$P$88,MATCH('1.社員データ'!G83,'2.賃金表'!$G$3:$G$88,0),MATCH('1.社員データ'!F83,'2.賃金表'!$G$3:$P$3,0)))</f>
        <v/>
      </c>
      <c r="Q83" s="300"/>
      <c r="R83" s="176" t="str">
        <f t="shared" si="18"/>
        <v/>
      </c>
      <c r="S83" s="301"/>
      <c r="T83" s="301"/>
      <c r="U83" s="301"/>
      <c r="V83" s="301"/>
      <c r="W83" s="177">
        <f t="shared" si="19"/>
        <v>0</v>
      </c>
      <c r="X83" s="178" t="str">
        <f t="shared" si="20"/>
        <v/>
      </c>
    </row>
    <row r="84" spans="2:24" x14ac:dyDescent="0.2">
      <c r="B84" s="188">
        <v>76</v>
      </c>
      <c r="C84" s="297"/>
      <c r="D84" s="297"/>
      <c r="E84" s="299"/>
      <c r="F84" s="299"/>
      <c r="G84" s="297"/>
      <c r="H84" s="297"/>
      <c r="I84" s="298"/>
      <c r="J84" s="298"/>
      <c r="K84" s="172" t="str">
        <f t="shared" si="14"/>
        <v/>
      </c>
      <c r="L84" s="172" t="str">
        <f t="shared" si="15"/>
        <v/>
      </c>
      <c r="M84" s="172" t="str">
        <f t="shared" si="16"/>
        <v/>
      </c>
      <c r="N84" s="172" t="str">
        <f t="shared" si="17"/>
        <v/>
      </c>
      <c r="O84" s="189" t="str">
        <f>IF(D84="","",VLOOKUP(K84,'2.賃金表'!$B$3:$C$45,2))</f>
        <v/>
      </c>
      <c r="P84" s="189" t="str">
        <f>IF(D84="","",INDEX('2.賃金表'!$G$3:$P$88,MATCH('1.社員データ'!G84,'2.賃金表'!$G$3:$G$88,0),MATCH('1.社員データ'!F84,'2.賃金表'!$G$3:$P$3,0)))</f>
        <v/>
      </c>
      <c r="Q84" s="300"/>
      <c r="R84" s="176" t="str">
        <f t="shared" si="18"/>
        <v/>
      </c>
      <c r="S84" s="301"/>
      <c r="T84" s="301"/>
      <c r="U84" s="301"/>
      <c r="V84" s="301"/>
      <c r="W84" s="177">
        <f t="shared" si="19"/>
        <v>0</v>
      </c>
      <c r="X84" s="178" t="str">
        <f t="shared" si="20"/>
        <v/>
      </c>
    </row>
    <row r="85" spans="2:24" x14ac:dyDescent="0.2">
      <c r="B85" s="188">
        <v>77</v>
      </c>
      <c r="C85" s="297"/>
      <c r="D85" s="297"/>
      <c r="E85" s="299"/>
      <c r="F85" s="299"/>
      <c r="G85" s="297"/>
      <c r="H85" s="297"/>
      <c r="I85" s="298"/>
      <c r="J85" s="298"/>
      <c r="K85" s="172" t="str">
        <f t="shared" si="14"/>
        <v/>
      </c>
      <c r="L85" s="172" t="str">
        <f t="shared" si="15"/>
        <v/>
      </c>
      <c r="M85" s="172" t="str">
        <f t="shared" si="16"/>
        <v/>
      </c>
      <c r="N85" s="172" t="str">
        <f t="shared" si="17"/>
        <v/>
      </c>
      <c r="O85" s="189" t="str">
        <f>IF(D85="","",VLOOKUP(K85,'2.賃金表'!$B$3:$C$45,2))</f>
        <v/>
      </c>
      <c r="P85" s="189" t="str">
        <f>IF(D85="","",INDEX('2.賃金表'!$G$3:$P$88,MATCH('1.社員データ'!G85,'2.賃金表'!$G$3:$G$88,0),MATCH('1.社員データ'!F85,'2.賃金表'!$G$3:$P$3,0)))</f>
        <v/>
      </c>
      <c r="Q85" s="300"/>
      <c r="R85" s="176" t="str">
        <f t="shared" si="18"/>
        <v/>
      </c>
      <c r="S85" s="301"/>
      <c r="T85" s="301"/>
      <c r="U85" s="301"/>
      <c r="V85" s="301"/>
      <c r="W85" s="177">
        <f t="shared" si="19"/>
        <v>0</v>
      </c>
      <c r="X85" s="178" t="str">
        <f t="shared" si="20"/>
        <v/>
      </c>
    </row>
    <row r="86" spans="2:24" x14ac:dyDescent="0.2">
      <c r="B86" s="188">
        <v>78</v>
      </c>
      <c r="C86" s="297"/>
      <c r="D86" s="297"/>
      <c r="E86" s="299"/>
      <c r="F86" s="299"/>
      <c r="G86" s="297"/>
      <c r="H86" s="297"/>
      <c r="I86" s="298"/>
      <c r="J86" s="298"/>
      <c r="K86" s="172" t="str">
        <f t="shared" si="14"/>
        <v/>
      </c>
      <c r="L86" s="172" t="str">
        <f t="shared" si="15"/>
        <v/>
      </c>
      <c r="M86" s="172" t="str">
        <f t="shared" si="16"/>
        <v/>
      </c>
      <c r="N86" s="172" t="str">
        <f t="shared" si="17"/>
        <v/>
      </c>
      <c r="O86" s="189" t="str">
        <f>IF(D86="","",VLOOKUP(K86,'2.賃金表'!$B$3:$C$45,2))</f>
        <v/>
      </c>
      <c r="P86" s="189" t="str">
        <f>IF(D86="","",INDEX('2.賃金表'!$G$3:$P$88,MATCH('1.社員データ'!G86,'2.賃金表'!$G$3:$G$88,0),MATCH('1.社員データ'!F86,'2.賃金表'!$G$3:$P$3,0)))</f>
        <v/>
      </c>
      <c r="Q86" s="300"/>
      <c r="R86" s="176" t="str">
        <f t="shared" si="18"/>
        <v/>
      </c>
      <c r="S86" s="301"/>
      <c r="T86" s="301"/>
      <c r="U86" s="301"/>
      <c r="V86" s="301"/>
      <c r="W86" s="177">
        <f t="shared" si="19"/>
        <v>0</v>
      </c>
      <c r="X86" s="178" t="str">
        <f t="shared" si="20"/>
        <v/>
      </c>
    </row>
    <row r="87" spans="2:24" x14ac:dyDescent="0.2">
      <c r="B87" s="188">
        <v>79</v>
      </c>
      <c r="C87" s="297"/>
      <c r="D87" s="297"/>
      <c r="E87" s="299"/>
      <c r="F87" s="299"/>
      <c r="G87" s="297"/>
      <c r="H87" s="297"/>
      <c r="I87" s="298"/>
      <c r="J87" s="298"/>
      <c r="K87" s="172" t="str">
        <f t="shared" si="14"/>
        <v/>
      </c>
      <c r="L87" s="172" t="str">
        <f t="shared" si="15"/>
        <v/>
      </c>
      <c r="M87" s="172" t="str">
        <f t="shared" si="16"/>
        <v/>
      </c>
      <c r="N87" s="172" t="str">
        <f t="shared" si="17"/>
        <v/>
      </c>
      <c r="O87" s="189" t="str">
        <f>IF(D87="","",VLOOKUP(K87,'2.賃金表'!$B$3:$C$45,2))</f>
        <v/>
      </c>
      <c r="P87" s="189" t="str">
        <f>IF(D87="","",INDEX('2.賃金表'!$G$3:$P$88,MATCH('1.社員データ'!G87,'2.賃金表'!$G$3:$G$88,0),MATCH('1.社員データ'!F87,'2.賃金表'!$G$3:$P$3,0)))</f>
        <v/>
      </c>
      <c r="Q87" s="300"/>
      <c r="R87" s="176" t="str">
        <f t="shared" si="18"/>
        <v/>
      </c>
      <c r="S87" s="301"/>
      <c r="T87" s="301"/>
      <c r="U87" s="301"/>
      <c r="V87" s="301"/>
      <c r="W87" s="177">
        <f t="shared" si="19"/>
        <v>0</v>
      </c>
      <c r="X87" s="178" t="str">
        <f t="shared" si="20"/>
        <v/>
      </c>
    </row>
    <row r="88" spans="2:24" x14ac:dyDescent="0.2">
      <c r="B88" s="188">
        <v>80</v>
      </c>
      <c r="C88" s="297"/>
      <c r="D88" s="297"/>
      <c r="E88" s="299"/>
      <c r="F88" s="299"/>
      <c r="G88" s="297"/>
      <c r="H88" s="297"/>
      <c r="I88" s="298"/>
      <c r="J88" s="298"/>
      <c r="K88" s="172" t="str">
        <f t="shared" si="14"/>
        <v/>
      </c>
      <c r="L88" s="172" t="str">
        <f t="shared" si="15"/>
        <v/>
      </c>
      <c r="M88" s="172" t="str">
        <f t="shared" si="16"/>
        <v/>
      </c>
      <c r="N88" s="172" t="str">
        <f t="shared" si="17"/>
        <v/>
      </c>
      <c r="O88" s="189" t="str">
        <f>IF(D88="","",VLOOKUP(K88,'2.賃金表'!$B$3:$C$45,2))</f>
        <v/>
      </c>
      <c r="P88" s="189" t="str">
        <f>IF(D88="","",INDEX('2.賃金表'!$G$3:$P$88,MATCH('1.社員データ'!G88,'2.賃金表'!$G$3:$G$88,0),MATCH('1.社員データ'!F88,'2.賃金表'!$G$3:$P$3,0)))</f>
        <v/>
      </c>
      <c r="Q88" s="300"/>
      <c r="R88" s="176" t="str">
        <f t="shared" si="18"/>
        <v/>
      </c>
      <c r="S88" s="301"/>
      <c r="T88" s="301"/>
      <c r="U88" s="301"/>
      <c r="V88" s="301"/>
      <c r="W88" s="177">
        <f t="shared" si="19"/>
        <v>0</v>
      </c>
      <c r="X88" s="178" t="str">
        <f t="shared" si="20"/>
        <v/>
      </c>
    </row>
    <row r="89" spans="2:24" x14ac:dyDescent="0.2">
      <c r="B89" s="188">
        <v>81</v>
      </c>
      <c r="C89" s="297"/>
      <c r="D89" s="297"/>
      <c r="E89" s="299"/>
      <c r="F89" s="299"/>
      <c r="G89" s="297"/>
      <c r="H89" s="297"/>
      <c r="I89" s="298"/>
      <c r="J89" s="298"/>
      <c r="K89" s="172" t="str">
        <f t="shared" si="14"/>
        <v/>
      </c>
      <c r="L89" s="172" t="str">
        <f t="shared" si="15"/>
        <v/>
      </c>
      <c r="M89" s="172" t="str">
        <f t="shared" si="16"/>
        <v/>
      </c>
      <c r="N89" s="172" t="str">
        <f t="shared" si="17"/>
        <v/>
      </c>
      <c r="O89" s="189" t="str">
        <f>IF(D89="","",VLOOKUP(K89,'2.賃金表'!$B$3:$C$45,2))</f>
        <v/>
      </c>
      <c r="P89" s="189" t="str">
        <f>IF(D89="","",INDEX('2.賃金表'!$G$3:$P$88,MATCH('1.社員データ'!G89,'2.賃金表'!$G$3:$G$88,0),MATCH('1.社員データ'!F89,'2.賃金表'!$G$3:$P$3,0)))</f>
        <v/>
      </c>
      <c r="Q89" s="300"/>
      <c r="R89" s="176" t="str">
        <f t="shared" si="18"/>
        <v/>
      </c>
      <c r="S89" s="301"/>
      <c r="T89" s="301"/>
      <c r="U89" s="301"/>
      <c r="V89" s="301"/>
      <c r="W89" s="177">
        <f t="shared" si="19"/>
        <v>0</v>
      </c>
      <c r="X89" s="178" t="str">
        <f t="shared" si="20"/>
        <v/>
      </c>
    </row>
    <row r="90" spans="2:24" x14ac:dyDescent="0.2">
      <c r="B90" s="188">
        <v>82</v>
      </c>
      <c r="C90" s="297"/>
      <c r="D90" s="297"/>
      <c r="E90" s="299"/>
      <c r="F90" s="299"/>
      <c r="G90" s="297"/>
      <c r="H90" s="297"/>
      <c r="I90" s="298"/>
      <c r="J90" s="298"/>
      <c r="K90" s="172" t="str">
        <f t="shared" si="14"/>
        <v/>
      </c>
      <c r="L90" s="172" t="str">
        <f t="shared" si="15"/>
        <v/>
      </c>
      <c r="M90" s="172" t="str">
        <f t="shared" si="16"/>
        <v/>
      </c>
      <c r="N90" s="172" t="str">
        <f t="shared" si="17"/>
        <v/>
      </c>
      <c r="O90" s="189" t="str">
        <f>IF(D90="","",VLOOKUP(K90,'2.賃金表'!$B$3:$C$45,2))</f>
        <v/>
      </c>
      <c r="P90" s="189" t="str">
        <f>IF(D90="","",INDEX('2.賃金表'!$G$3:$P$88,MATCH('1.社員データ'!G90,'2.賃金表'!$G$3:$G$88,0),MATCH('1.社員データ'!F90,'2.賃金表'!$G$3:$P$3,0)))</f>
        <v/>
      </c>
      <c r="Q90" s="300"/>
      <c r="R90" s="176" t="str">
        <f t="shared" si="18"/>
        <v/>
      </c>
      <c r="S90" s="301"/>
      <c r="T90" s="301"/>
      <c r="U90" s="301"/>
      <c r="V90" s="301"/>
      <c r="W90" s="177">
        <f t="shared" si="19"/>
        <v>0</v>
      </c>
      <c r="X90" s="178" t="str">
        <f t="shared" si="20"/>
        <v/>
      </c>
    </row>
    <row r="91" spans="2:24" x14ac:dyDescent="0.2">
      <c r="B91" s="188">
        <v>83</v>
      </c>
      <c r="C91" s="297"/>
      <c r="D91" s="297"/>
      <c r="E91" s="299"/>
      <c r="F91" s="299"/>
      <c r="G91" s="297"/>
      <c r="H91" s="297"/>
      <c r="I91" s="298"/>
      <c r="J91" s="298"/>
      <c r="K91" s="172" t="str">
        <f t="shared" si="14"/>
        <v/>
      </c>
      <c r="L91" s="172" t="str">
        <f t="shared" si="15"/>
        <v/>
      </c>
      <c r="M91" s="172" t="str">
        <f t="shared" si="16"/>
        <v/>
      </c>
      <c r="N91" s="172" t="str">
        <f t="shared" si="17"/>
        <v/>
      </c>
      <c r="O91" s="189" t="str">
        <f>IF(D91="","",VLOOKUP(K91,'2.賃金表'!$B$3:$C$45,2))</f>
        <v/>
      </c>
      <c r="P91" s="189" t="str">
        <f>IF(D91="","",INDEX('2.賃金表'!$G$3:$P$88,MATCH('1.社員データ'!G91,'2.賃金表'!$G$3:$G$88,0),MATCH('1.社員データ'!F91,'2.賃金表'!$G$3:$P$3,0)))</f>
        <v/>
      </c>
      <c r="Q91" s="300"/>
      <c r="R91" s="176" t="str">
        <f t="shared" si="18"/>
        <v/>
      </c>
      <c r="S91" s="301"/>
      <c r="T91" s="301"/>
      <c r="U91" s="301"/>
      <c r="V91" s="301"/>
      <c r="W91" s="177">
        <f t="shared" si="19"/>
        <v>0</v>
      </c>
      <c r="X91" s="178" t="str">
        <f t="shared" si="20"/>
        <v/>
      </c>
    </row>
    <row r="92" spans="2:24" x14ac:dyDescent="0.2">
      <c r="B92" s="188">
        <v>84</v>
      </c>
      <c r="C92" s="297"/>
      <c r="D92" s="297"/>
      <c r="E92" s="299"/>
      <c r="F92" s="299"/>
      <c r="G92" s="297"/>
      <c r="H92" s="297"/>
      <c r="I92" s="298"/>
      <c r="J92" s="298"/>
      <c r="K92" s="172" t="str">
        <f t="shared" si="14"/>
        <v/>
      </c>
      <c r="L92" s="172" t="str">
        <f t="shared" si="15"/>
        <v/>
      </c>
      <c r="M92" s="172" t="str">
        <f t="shared" si="16"/>
        <v/>
      </c>
      <c r="N92" s="172" t="str">
        <f t="shared" si="17"/>
        <v/>
      </c>
      <c r="O92" s="189" t="str">
        <f>IF(D92="","",VLOOKUP(K92,'2.賃金表'!$B$3:$C$45,2))</f>
        <v/>
      </c>
      <c r="P92" s="189" t="str">
        <f>IF(D92="","",INDEX('2.賃金表'!$G$3:$P$88,MATCH('1.社員データ'!G92,'2.賃金表'!$G$3:$G$88,0),MATCH('1.社員データ'!F92,'2.賃金表'!$G$3:$P$3,0)))</f>
        <v/>
      </c>
      <c r="Q92" s="300"/>
      <c r="R92" s="176" t="str">
        <f t="shared" si="18"/>
        <v/>
      </c>
      <c r="S92" s="301"/>
      <c r="T92" s="301"/>
      <c r="U92" s="301"/>
      <c r="V92" s="301"/>
      <c r="W92" s="177">
        <f t="shared" si="19"/>
        <v>0</v>
      </c>
      <c r="X92" s="178" t="str">
        <f t="shared" si="20"/>
        <v/>
      </c>
    </row>
    <row r="93" spans="2:24" x14ac:dyDescent="0.2">
      <c r="B93" s="188">
        <v>85</v>
      </c>
      <c r="C93" s="297"/>
      <c r="D93" s="297"/>
      <c r="E93" s="299"/>
      <c r="F93" s="299"/>
      <c r="G93" s="297"/>
      <c r="H93" s="297"/>
      <c r="I93" s="298"/>
      <c r="J93" s="298"/>
      <c r="K93" s="172" t="str">
        <f t="shared" si="14"/>
        <v/>
      </c>
      <c r="L93" s="172" t="str">
        <f t="shared" si="15"/>
        <v/>
      </c>
      <c r="M93" s="172" t="str">
        <f t="shared" si="16"/>
        <v/>
      </c>
      <c r="N93" s="172" t="str">
        <f t="shared" si="17"/>
        <v/>
      </c>
      <c r="O93" s="189" t="str">
        <f>IF(D93="","",VLOOKUP(K93,'2.賃金表'!$B$3:$C$45,2))</f>
        <v/>
      </c>
      <c r="P93" s="189" t="str">
        <f>IF(D93="","",INDEX('2.賃金表'!$G$3:$P$88,MATCH('1.社員データ'!G93,'2.賃金表'!$G$3:$G$88,0),MATCH('1.社員データ'!F93,'2.賃金表'!$G$3:$P$3,0)))</f>
        <v/>
      </c>
      <c r="Q93" s="300"/>
      <c r="R93" s="176" t="str">
        <f t="shared" si="18"/>
        <v/>
      </c>
      <c r="S93" s="301"/>
      <c r="T93" s="301"/>
      <c r="U93" s="301"/>
      <c r="V93" s="301"/>
      <c r="W93" s="177">
        <f t="shared" si="19"/>
        <v>0</v>
      </c>
      <c r="X93" s="178" t="str">
        <f t="shared" si="20"/>
        <v/>
      </c>
    </row>
    <row r="94" spans="2:24" x14ac:dyDescent="0.2">
      <c r="B94" s="188">
        <v>86</v>
      </c>
      <c r="C94" s="297"/>
      <c r="D94" s="297"/>
      <c r="E94" s="299"/>
      <c r="F94" s="299"/>
      <c r="G94" s="297"/>
      <c r="H94" s="297"/>
      <c r="I94" s="298"/>
      <c r="J94" s="298"/>
      <c r="K94" s="172" t="str">
        <f t="shared" si="14"/>
        <v/>
      </c>
      <c r="L94" s="172" t="str">
        <f t="shared" si="15"/>
        <v/>
      </c>
      <c r="M94" s="172" t="str">
        <f t="shared" si="16"/>
        <v/>
      </c>
      <c r="N94" s="172" t="str">
        <f t="shared" si="17"/>
        <v/>
      </c>
      <c r="O94" s="189" t="str">
        <f>IF(D94="","",VLOOKUP(K94,'2.賃金表'!$B$3:$C$45,2))</f>
        <v/>
      </c>
      <c r="P94" s="189" t="str">
        <f>IF(D94="","",INDEX('2.賃金表'!$G$3:$P$88,MATCH('1.社員データ'!G94,'2.賃金表'!$G$3:$G$88,0),MATCH('1.社員データ'!F94,'2.賃金表'!$G$3:$P$3,0)))</f>
        <v/>
      </c>
      <c r="Q94" s="300"/>
      <c r="R94" s="176" t="str">
        <f t="shared" si="18"/>
        <v/>
      </c>
      <c r="S94" s="301"/>
      <c r="T94" s="301"/>
      <c r="U94" s="301"/>
      <c r="V94" s="301"/>
      <c r="W94" s="177">
        <f t="shared" si="19"/>
        <v>0</v>
      </c>
      <c r="X94" s="178" t="str">
        <f t="shared" si="20"/>
        <v/>
      </c>
    </row>
    <row r="95" spans="2:24" x14ac:dyDescent="0.2">
      <c r="B95" s="188">
        <v>87</v>
      </c>
      <c r="C95" s="297"/>
      <c r="D95" s="297"/>
      <c r="E95" s="299"/>
      <c r="F95" s="299"/>
      <c r="G95" s="297"/>
      <c r="H95" s="297"/>
      <c r="I95" s="298"/>
      <c r="J95" s="298"/>
      <c r="K95" s="172" t="str">
        <f t="shared" si="14"/>
        <v/>
      </c>
      <c r="L95" s="172" t="str">
        <f t="shared" si="15"/>
        <v/>
      </c>
      <c r="M95" s="172" t="str">
        <f t="shared" si="16"/>
        <v/>
      </c>
      <c r="N95" s="172" t="str">
        <f t="shared" si="17"/>
        <v/>
      </c>
      <c r="O95" s="189" t="str">
        <f>IF(D95="","",VLOOKUP(K95,'2.賃金表'!$B$3:$C$45,2))</f>
        <v/>
      </c>
      <c r="P95" s="189" t="str">
        <f>IF(D95="","",INDEX('2.賃金表'!$G$3:$P$88,MATCH('1.社員データ'!G95,'2.賃金表'!$G$3:$G$88,0),MATCH('1.社員データ'!F95,'2.賃金表'!$G$3:$P$3,0)))</f>
        <v/>
      </c>
      <c r="Q95" s="300"/>
      <c r="R95" s="176" t="str">
        <f t="shared" si="18"/>
        <v/>
      </c>
      <c r="S95" s="301"/>
      <c r="T95" s="301"/>
      <c r="U95" s="301"/>
      <c r="V95" s="301"/>
      <c r="W95" s="177">
        <f t="shared" si="19"/>
        <v>0</v>
      </c>
      <c r="X95" s="178" t="str">
        <f t="shared" si="20"/>
        <v/>
      </c>
    </row>
    <row r="96" spans="2:24" x14ac:dyDescent="0.2">
      <c r="B96" s="188">
        <v>88</v>
      </c>
      <c r="C96" s="297"/>
      <c r="D96" s="297"/>
      <c r="E96" s="299"/>
      <c r="F96" s="299"/>
      <c r="G96" s="297"/>
      <c r="H96" s="297"/>
      <c r="I96" s="298"/>
      <c r="J96" s="298"/>
      <c r="K96" s="172" t="str">
        <f t="shared" si="14"/>
        <v/>
      </c>
      <c r="L96" s="172" t="str">
        <f t="shared" si="15"/>
        <v/>
      </c>
      <c r="M96" s="172" t="str">
        <f t="shared" si="16"/>
        <v/>
      </c>
      <c r="N96" s="172" t="str">
        <f t="shared" si="17"/>
        <v/>
      </c>
      <c r="O96" s="189" t="str">
        <f>IF(D96="","",VLOOKUP(K96,'2.賃金表'!$B$3:$C$45,2))</f>
        <v/>
      </c>
      <c r="P96" s="189" t="str">
        <f>IF(D96="","",INDEX('2.賃金表'!$G$3:$P$88,MATCH('1.社員データ'!G96,'2.賃金表'!$G$3:$G$88,0),MATCH('1.社員データ'!F96,'2.賃金表'!$G$3:$P$3,0)))</f>
        <v/>
      </c>
      <c r="Q96" s="300"/>
      <c r="R96" s="176" t="str">
        <f t="shared" si="18"/>
        <v/>
      </c>
      <c r="S96" s="301"/>
      <c r="T96" s="301"/>
      <c r="U96" s="301"/>
      <c r="V96" s="301"/>
      <c r="W96" s="177">
        <f t="shared" si="19"/>
        <v>0</v>
      </c>
      <c r="X96" s="178" t="str">
        <f t="shared" si="20"/>
        <v/>
      </c>
    </row>
    <row r="97" spans="2:24" x14ac:dyDescent="0.2">
      <c r="B97" s="188">
        <v>89</v>
      </c>
      <c r="C97" s="297"/>
      <c r="D97" s="297"/>
      <c r="E97" s="299"/>
      <c r="F97" s="299"/>
      <c r="G97" s="297"/>
      <c r="H97" s="297"/>
      <c r="I97" s="298"/>
      <c r="J97" s="298"/>
      <c r="K97" s="172" t="str">
        <f t="shared" si="14"/>
        <v/>
      </c>
      <c r="L97" s="172" t="str">
        <f t="shared" si="15"/>
        <v/>
      </c>
      <c r="M97" s="172" t="str">
        <f t="shared" si="16"/>
        <v/>
      </c>
      <c r="N97" s="172" t="str">
        <f t="shared" si="17"/>
        <v/>
      </c>
      <c r="O97" s="189" t="str">
        <f>IF(D97="","",VLOOKUP(K97,'2.賃金表'!$B$3:$C$45,2))</f>
        <v/>
      </c>
      <c r="P97" s="189" t="str">
        <f>IF(D97="","",INDEX('2.賃金表'!$G$3:$P$88,MATCH('1.社員データ'!G97,'2.賃金表'!$G$3:$G$88,0),MATCH('1.社員データ'!F97,'2.賃金表'!$G$3:$P$3,0)))</f>
        <v/>
      </c>
      <c r="Q97" s="300"/>
      <c r="R97" s="176" t="str">
        <f t="shared" si="18"/>
        <v/>
      </c>
      <c r="S97" s="301"/>
      <c r="T97" s="301"/>
      <c r="U97" s="301"/>
      <c r="V97" s="301"/>
      <c r="W97" s="177">
        <f t="shared" si="19"/>
        <v>0</v>
      </c>
      <c r="X97" s="178" t="str">
        <f t="shared" si="20"/>
        <v/>
      </c>
    </row>
    <row r="98" spans="2:24" x14ac:dyDescent="0.2">
      <c r="B98" s="188">
        <v>90</v>
      </c>
      <c r="C98" s="297"/>
      <c r="D98" s="297"/>
      <c r="E98" s="299"/>
      <c r="F98" s="299"/>
      <c r="G98" s="297"/>
      <c r="H98" s="297"/>
      <c r="I98" s="298"/>
      <c r="J98" s="298"/>
      <c r="K98" s="172" t="str">
        <f t="shared" si="14"/>
        <v/>
      </c>
      <c r="L98" s="172" t="str">
        <f t="shared" si="15"/>
        <v/>
      </c>
      <c r="M98" s="172" t="str">
        <f t="shared" si="16"/>
        <v/>
      </c>
      <c r="N98" s="172" t="str">
        <f t="shared" si="17"/>
        <v/>
      </c>
      <c r="O98" s="189" t="str">
        <f>IF(D98="","",VLOOKUP(K98,'2.賃金表'!$B$3:$C$45,2))</f>
        <v/>
      </c>
      <c r="P98" s="189" t="str">
        <f>IF(D98="","",INDEX('2.賃金表'!$G$3:$P$88,MATCH('1.社員データ'!G98,'2.賃金表'!$G$3:$G$88,0),MATCH('1.社員データ'!F98,'2.賃金表'!$G$3:$P$3,0)))</f>
        <v/>
      </c>
      <c r="Q98" s="300"/>
      <c r="R98" s="176" t="str">
        <f t="shared" si="18"/>
        <v/>
      </c>
      <c r="S98" s="301"/>
      <c r="T98" s="301"/>
      <c r="U98" s="301"/>
      <c r="V98" s="301"/>
      <c r="W98" s="177">
        <f t="shared" si="19"/>
        <v>0</v>
      </c>
      <c r="X98" s="178" t="str">
        <f t="shared" si="20"/>
        <v/>
      </c>
    </row>
    <row r="99" spans="2:24" x14ac:dyDescent="0.2">
      <c r="B99" s="188">
        <v>91</v>
      </c>
      <c r="C99" s="297"/>
      <c r="D99" s="297"/>
      <c r="E99" s="299"/>
      <c r="F99" s="299"/>
      <c r="G99" s="297"/>
      <c r="H99" s="297"/>
      <c r="I99" s="298"/>
      <c r="J99" s="298"/>
      <c r="K99" s="172" t="str">
        <f t="shared" si="14"/>
        <v/>
      </c>
      <c r="L99" s="172" t="str">
        <f t="shared" si="15"/>
        <v/>
      </c>
      <c r="M99" s="172" t="str">
        <f t="shared" si="16"/>
        <v/>
      </c>
      <c r="N99" s="172" t="str">
        <f t="shared" si="17"/>
        <v/>
      </c>
      <c r="O99" s="189" t="str">
        <f>IF(D99="","",VLOOKUP(K99,'2.賃金表'!$B$3:$C$45,2))</f>
        <v/>
      </c>
      <c r="P99" s="189" t="str">
        <f>IF(D99="","",INDEX('2.賃金表'!$G$3:$P$88,MATCH('1.社員データ'!G99,'2.賃金表'!$G$3:$G$88,0),MATCH('1.社員データ'!F99,'2.賃金表'!$G$3:$P$3,0)))</f>
        <v/>
      </c>
      <c r="Q99" s="300"/>
      <c r="R99" s="176" t="str">
        <f t="shared" si="18"/>
        <v/>
      </c>
      <c r="S99" s="301"/>
      <c r="T99" s="301"/>
      <c r="U99" s="301"/>
      <c r="V99" s="301"/>
      <c r="W99" s="177">
        <f t="shared" si="19"/>
        <v>0</v>
      </c>
      <c r="X99" s="178" t="str">
        <f t="shared" si="20"/>
        <v/>
      </c>
    </row>
    <row r="100" spans="2:24" x14ac:dyDescent="0.2">
      <c r="B100" s="188">
        <v>92</v>
      </c>
      <c r="C100" s="297"/>
      <c r="D100" s="297"/>
      <c r="E100" s="299"/>
      <c r="F100" s="299"/>
      <c r="G100" s="297"/>
      <c r="H100" s="297"/>
      <c r="I100" s="298"/>
      <c r="J100" s="298"/>
      <c r="K100" s="172" t="str">
        <f t="shared" si="14"/>
        <v/>
      </c>
      <c r="L100" s="172" t="str">
        <f t="shared" si="15"/>
        <v/>
      </c>
      <c r="M100" s="172" t="str">
        <f t="shared" si="16"/>
        <v/>
      </c>
      <c r="N100" s="172" t="str">
        <f t="shared" si="17"/>
        <v/>
      </c>
      <c r="O100" s="189" t="str">
        <f>IF(D100="","",VLOOKUP(K100,'2.賃金表'!$B$3:$C$45,2))</f>
        <v/>
      </c>
      <c r="P100" s="189" t="str">
        <f>IF(D100="","",INDEX('2.賃金表'!$G$3:$P$88,MATCH('1.社員データ'!G100,'2.賃金表'!$G$3:$G$88,0),MATCH('1.社員データ'!F100,'2.賃金表'!$G$3:$P$3,0)))</f>
        <v/>
      </c>
      <c r="Q100" s="300"/>
      <c r="R100" s="176" t="str">
        <f t="shared" si="18"/>
        <v/>
      </c>
      <c r="S100" s="301"/>
      <c r="T100" s="301"/>
      <c r="U100" s="301"/>
      <c r="V100" s="301"/>
      <c r="W100" s="177">
        <f t="shared" si="19"/>
        <v>0</v>
      </c>
      <c r="X100" s="178" t="str">
        <f t="shared" si="20"/>
        <v/>
      </c>
    </row>
    <row r="101" spans="2:24" x14ac:dyDescent="0.2">
      <c r="B101" s="188">
        <v>93</v>
      </c>
      <c r="C101" s="297"/>
      <c r="D101" s="297"/>
      <c r="E101" s="299"/>
      <c r="F101" s="299"/>
      <c r="G101" s="297"/>
      <c r="H101" s="297"/>
      <c r="I101" s="298"/>
      <c r="J101" s="298"/>
      <c r="K101" s="172" t="str">
        <f t="shared" si="14"/>
        <v/>
      </c>
      <c r="L101" s="172" t="str">
        <f t="shared" si="15"/>
        <v/>
      </c>
      <c r="M101" s="172" t="str">
        <f t="shared" si="16"/>
        <v/>
      </c>
      <c r="N101" s="172" t="str">
        <f t="shared" si="17"/>
        <v/>
      </c>
      <c r="O101" s="189" t="str">
        <f>IF(D101="","",VLOOKUP(K101,'2.賃金表'!$B$3:$C$45,2))</f>
        <v/>
      </c>
      <c r="P101" s="189" t="str">
        <f>IF(D101="","",INDEX('2.賃金表'!$G$3:$P$88,MATCH('1.社員データ'!G101,'2.賃金表'!$G$3:$G$88,0),MATCH('1.社員データ'!F101,'2.賃金表'!$G$3:$P$3,0)))</f>
        <v/>
      </c>
      <c r="Q101" s="300"/>
      <c r="R101" s="176" t="str">
        <f t="shared" si="18"/>
        <v/>
      </c>
      <c r="S101" s="301"/>
      <c r="T101" s="301"/>
      <c r="U101" s="301"/>
      <c r="V101" s="301"/>
      <c r="W101" s="177">
        <f t="shared" si="19"/>
        <v>0</v>
      </c>
      <c r="X101" s="178" t="str">
        <f t="shared" si="20"/>
        <v/>
      </c>
    </row>
    <row r="102" spans="2:24" x14ac:dyDescent="0.2">
      <c r="B102" s="188">
        <v>94</v>
      </c>
      <c r="C102" s="297"/>
      <c r="D102" s="297"/>
      <c r="E102" s="299"/>
      <c r="F102" s="299"/>
      <c r="G102" s="297"/>
      <c r="H102" s="297"/>
      <c r="I102" s="298"/>
      <c r="J102" s="298"/>
      <c r="K102" s="172" t="str">
        <f t="shared" si="14"/>
        <v/>
      </c>
      <c r="L102" s="172" t="str">
        <f t="shared" si="15"/>
        <v/>
      </c>
      <c r="M102" s="172" t="str">
        <f t="shared" si="16"/>
        <v/>
      </c>
      <c r="N102" s="172" t="str">
        <f t="shared" si="17"/>
        <v/>
      </c>
      <c r="O102" s="189" t="str">
        <f>IF(D102="","",VLOOKUP(K102,'2.賃金表'!$B$3:$C$45,2))</f>
        <v/>
      </c>
      <c r="P102" s="189" t="str">
        <f>IF(D102="","",INDEX('2.賃金表'!$G$3:$P$88,MATCH('1.社員データ'!G102,'2.賃金表'!$G$3:$G$88,0),MATCH('1.社員データ'!F102,'2.賃金表'!$G$3:$P$3,0)))</f>
        <v/>
      </c>
      <c r="Q102" s="300"/>
      <c r="R102" s="176" t="str">
        <f t="shared" si="18"/>
        <v/>
      </c>
      <c r="S102" s="301"/>
      <c r="T102" s="301"/>
      <c r="U102" s="301"/>
      <c r="V102" s="301"/>
      <c r="W102" s="177">
        <f t="shared" si="19"/>
        <v>0</v>
      </c>
      <c r="X102" s="178" t="str">
        <f t="shared" si="20"/>
        <v/>
      </c>
    </row>
    <row r="103" spans="2:24" x14ac:dyDescent="0.2">
      <c r="B103" s="188">
        <v>95</v>
      </c>
      <c r="C103" s="297"/>
      <c r="D103" s="297"/>
      <c r="E103" s="299"/>
      <c r="F103" s="299"/>
      <c r="G103" s="297"/>
      <c r="H103" s="297"/>
      <c r="I103" s="298"/>
      <c r="J103" s="298"/>
      <c r="K103" s="172" t="str">
        <f t="shared" si="14"/>
        <v/>
      </c>
      <c r="L103" s="172" t="str">
        <f t="shared" si="15"/>
        <v/>
      </c>
      <c r="M103" s="172" t="str">
        <f t="shared" si="16"/>
        <v/>
      </c>
      <c r="N103" s="172" t="str">
        <f t="shared" si="17"/>
        <v/>
      </c>
      <c r="O103" s="189" t="str">
        <f>IF(D103="","",VLOOKUP(K103,'2.賃金表'!$B$3:$C$45,2))</f>
        <v/>
      </c>
      <c r="P103" s="189" t="str">
        <f>IF(D103="","",INDEX('2.賃金表'!$G$3:$P$88,MATCH('1.社員データ'!G103,'2.賃金表'!$G$3:$G$88,0),MATCH('1.社員データ'!F103,'2.賃金表'!$G$3:$P$3,0)))</f>
        <v/>
      </c>
      <c r="Q103" s="300"/>
      <c r="R103" s="176" t="str">
        <f t="shared" si="18"/>
        <v/>
      </c>
      <c r="S103" s="301"/>
      <c r="T103" s="301"/>
      <c r="U103" s="301"/>
      <c r="V103" s="301"/>
      <c r="W103" s="177">
        <f t="shared" si="19"/>
        <v>0</v>
      </c>
      <c r="X103" s="178" t="str">
        <f t="shared" si="20"/>
        <v/>
      </c>
    </row>
    <row r="104" spans="2:24" x14ac:dyDescent="0.2">
      <c r="B104" s="188">
        <v>96</v>
      </c>
      <c r="C104" s="297"/>
      <c r="D104" s="297"/>
      <c r="E104" s="299"/>
      <c r="F104" s="299"/>
      <c r="G104" s="297"/>
      <c r="H104" s="297"/>
      <c r="I104" s="298"/>
      <c r="J104" s="298"/>
      <c r="K104" s="172" t="str">
        <f t="shared" si="14"/>
        <v/>
      </c>
      <c r="L104" s="172" t="str">
        <f t="shared" si="15"/>
        <v/>
      </c>
      <c r="M104" s="172" t="str">
        <f t="shared" si="16"/>
        <v/>
      </c>
      <c r="N104" s="172" t="str">
        <f t="shared" si="17"/>
        <v/>
      </c>
      <c r="O104" s="189" t="str">
        <f>IF(D104="","",VLOOKUP(K104,'2.賃金表'!$B$3:$C$45,2))</f>
        <v/>
      </c>
      <c r="P104" s="189" t="str">
        <f>IF(D104="","",INDEX('2.賃金表'!$G$3:$P$88,MATCH('1.社員データ'!G104,'2.賃金表'!$G$3:$G$88,0),MATCH('1.社員データ'!F104,'2.賃金表'!$G$3:$P$3,0)))</f>
        <v/>
      </c>
      <c r="Q104" s="300"/>
      <c r="R104" s="176" t="str">
        <f t="shared" si="18"/>
        <v/>
      </c>
      <c r="S104" s="301"/>
      <c r="T104" s="301"/>
      <c r="U104" s="301"/>
      <c r="V104" s="301"/>
      <c r="W104" s="177">
        <f t="shared" si="19"/>
        <v>0</v>
      </c>
      <c r="X104" s="178" t="str">
        <f t="shared" si="20"/>
        <v/>
      </c>
    </row>
    <row r="105" spans="2:24" x14ac:dyDescent="0.2">
      <c r="B105" s="188">
        <v>97</v>
      </c>
      <c r="C105" s="297"/>
      <c r="D105" s="297"/>
      <c r="E105" s="299"/>
      <c r="F105" s="299"/>
      <c r="G105" s="297"/>
      <c r="H105" s="297"/>
      <c r="I105" s="298"/>
      <c r="J105" s="298"/>
      <c r="K105" s="172" t="str">
        <f t="shared" ref="K105:K136" si="21">IF(I105="","",DATEDIF(I105-1,$K$5,"Y"))</f>
        <v/>
      </c>
      <c r="L105" s="172" t="str">
        <f t="shared" ref="L105:L136" si="22">IF(I105="","",DATEDIF(I105-1,$K$5,"YM"))</f>
        <v/>
      </c>
      <c r="M105" s="172" t="str">
        <f t="shared" ref="M105:M136" si="23">IF(J105="","",DATEDIF(J105-1,$K$5,"Y"))</f>
        <v/>
      </c>
      <c r="N105" s="172" t="str">
        <f t="shared" ref="N105:N136" si="24">IF(J105="","",DATEDIF(J105-1,$K$5,"YM"))</f>
        <v/>
      </c>
      <c r="O105" s="189" t="str">
        <f>IF(D105="","",VLOOKUP(K105,'2.賃金表'!$B$3:$C$45,2))</f>
        <v/>
      </c>
      <c r="P105" s="189" t="str">
        <f>IF(D105="","",INDEX('2.賃金表'!$G$3:$P$88,MATCH('1.社員データ'!G105,'2.賃金表'!$G$3:$G$88,0),MATCH('1.社員データ'!F105,'2.賃金表'!$G$3:$P$3,0)))</f>
        <v/>
      </c>
      <c r="Q105" s="300"/>
      <c r="R105" s="176" t="str">
        <f t="shared" ref="R105:R136" si="25">IF(D105="","",O105+P105+Q105)</f>
        <v/>
      </c>
      <c r="S105" s="301"/>
      <c r="T105" s="301"/>
      <c r="U105" s="301"/>
      <c r="V105" s="301"/>
      <c r="W105" s="177">
        <f t="shared" ref="W105:W136" si="26">SUM(S105:V105)</f>
        <v>0</v>
      </c>
      <c r="X105" s="178" t="str">
        <f t="shared" ref="X105:X136" si="27">IF(D105="","",R105+W105)</f>
        <v/>
      </c>
    </row>
    <row r="106" spans="2:24" x14ac:dyDescent="0.2">
      <c r="B106" s="188">
        <v>98</v>
      </c>
      <c r="C106" s="297"/>
      <c r="D106" s="297"/>
      <c r="E106" s="299"/>
      <c r="F106" s="299"/>
      <c r="G106" s="297"/>
      <c r="H106" s="297"/>
      <c r="I106" s="298"/>
      <c r="J106" s="298"/>
      <c r="K106" s="172" t="str">
        <f t="shared" si="21"/>
        <v/>
      </c>
      <c r="L106" s="172" t="str">
        <f t="shared" si="22"/>
        <v/>
      </c>
      <c r="M106" s="172" t="str">
        <f t="shared" si="23"/>
        <v/>
      </c>
      <c r="N106" s="172" t="str">
        <f t="shared" si="24"/>
        <v/>
      </c>
      <c r="O106" s="189" t="str">
        <f>IF(D106="","",VLOOKUP(K106,'2.賃金表'!$B$3:$C$45,2))</f>
        <v/>
      </c>
      <c r="P106" s="189" t="str">
        <f>IF(D106="","",INDEX('2.賃金表'!$G$3:$P$88,MATCH('1.社員データ'!G106,'2.賃金表'!$G$3:$G$88,0),MATCH('1.社員データ'!F106,'2.賃金表'!$G$3:$P$3,0)))</f>
        <v/>
      </c>
      <c r="Q106" s="300"/>
      <c r="R106" s="176" t="str">
        <f t="shared" si="25"/>
        <v/>
      </c>
      <c r="S106" s="301"/>
      <c r="T106" s="301"/>
      <c r="U106" s="301"/>
      <c r="V106" s="301"/>
      <c r="W106" s="177">
        <f t="shared" si="26"/>
        <v>0</v>
      </c>
      <c r="X106" s="178" t="str">
        <f t="shared" si="27"/>
        <v/>
      </c>
    </row>
    <row r="107" spans="2:24" x14ac:dyDescent="0.2">
      <c r="B107" s="188">
        <v>99</v>
      </c>
      <c r="C107" s="297"/>
      <c r="D107" s="297"/>
      <c r="E107" s="299"/>
      <c r="F107" s="299"/>
      <c r="G107" s="297"/>
      <c r="H107" s="297"/>
      <c r="I107" s="298"/>
      <c r="J107" s="298"/>
      <c r="K107" s="172" t="str">
        <f t="shared" si="21"/>
        <v/>
      </c>
      <c r="L107" s="172" t="str">
        <f t="shared" si="22"/>
        <v/>
      </c>
      <c r="M107" s="172" t="str">
        <f t="shared" si="23"/>
        <v/>
      </c>
      <c r="N107" s="172" t="str">
        <f t="shared" si="24"/>
        <v/>
      </c>
      <c r="O107" s="189" t="str">
        <f>IF(D107="","",VLOOKUP(K107,'2.賃金表'!$B$3:$C$45,2))</f>
        <v/>
      </c>
      <c r="P107" s="189" t="str">
        <f>IF(D107="","",INDEX('2.賃金表'!$G$3:$P$88,MATCH('1.社員データ'!G107,'2.賃金表'!$G$3:$G$88,0),MATCH('1.社員データ'!F107,'2.賃金表'!$G$3:$P$3,0)))</f>
        <v/>
      </c>
      <c r="Q107" s="300"/>
      <c r="R107" s="176" t="str">
        <f t="shared" si="25"/>
        <v/>
      </c>
      <c r="S107" s="301"/>
      <c r="T107" s="301"/>
      <c r="U107" s="301"/>
      <c r="V107" s="301"/>
      <c r="W107" s="177">
        <f t="shared" si="26"/>
        <v>0</v>
      </c>
      <c r="X107" s="178" t="str">
        <f t="shared" si="27"/>
        <v/>
      </c>
    </row>
    <row r="108" spans="2:24" x14ac:dyDescent="0.2">
      <c r="B108" s="188">
        <v>100</v>
      </c>
      <c r="C108" s="297"/>
      <c r="D108" s="297"/>
      <c r="E108" s="299"/>
      <c r="F108" s="299"/>
      <c r="G108" s="297"/>
      <c r="H108" s="297"/>
      <c r="I108" s="298"/>
      <c r="J108" s="298"/>
      <c r="K108" s="172" t="str">
        <f t="shared" si="21"/>
        <v/>
      </c>
      <c r="L108" s="172" t="str">
        <f t="shared" si="22"/>
        <v/>
      </c>
      <c r="M108" s="172" t="str">
        <f t="shared" si="23"/>
        <v/>
      </c>
      <c r="N108" s="172" t="str">
        <f t="shared" si="24"/>
        <v/>
      </c>
      <c r="O108" s="189" t="str">
        <f>IF(D108="","",VLOOKUP(K108,'2.賃金表'!$B$3:$C$45,2))</f>
        <v/>
      </c>
      <c r="P108" s="189" t="str">
        <f>IF(D108="","",INDEX('2.賃金表'!$G$3:$P$88,MATCH('1.社員データ'!G108,'2.賃金表'!$G$3:$G$88,0),MATCH('1.社員データ'!F108,'2.賃金表'!$G$3:$P$3,0)))</f>
        <v/>
      </c>
      <c r="Q108" s="300"/>
      <c r="R108" s="176" t="str">
        <f t="shared" si="25"/>
        <v/>
      </c>
      <c r="S108" s="301"/>
      <c r="T108" s="301"/>
      <c r="U108" s="301"/>
      <c r="V108" s="301"/>
      <c r="W108" s="177">
        <f t="shared" si="26"/>
        <v>0</v>
      </c>
      <c r="X108" s="178" t="str">
        <f t="shared" si="27"/>
        <v/>
      </c>
    </row>
    <row r="109" spans="2:24" x14ac:dyDescent="0.2">
      <c r="B109" s="188">
        <v>101</v>
      </c>
      <c r="C109" s="297"/>
      <c r="D109" s="297"/>
      <c r="E109" s="299"/>
      <c r="F109" s="299"/>
      <c r="G109" s="297"/>
      <c r="H109" s="297"/>
      <c r="I109" s="298"/>
      <c r="J109" s="298"/>
      <c r="K109" s="172" t="str">
        <f t="shared" si="21"/>
        <v/>
      </c>
      <c r="L109" s="172" t="str">
        <f t="shared" si="22"/>
        <v/>
      </c>
      <c r="M109" s="172" t="str">
        <f t="shared" si="23"/>
        <v/>
      </c>
      <c r="N109" s="172" t="str">
        <f t="shared" si="24"/>
        <v/>
      </c>
      <c r="O109" s="189" t="str">
        <f>IF(D109="","",VLOOKUP(K109,'2.賃金表'!$B$3:$C$45,2))</f>
        <v/>
      </c>
      <c r="P109" s="189" t="str">
        <f>IF(D109="","",INDEX('2.賃金表'!$G$3:$P$88,MATCH('1.社員データ'!G109,'2.賃金表'!$G$3:$G$88,0),MATCH('1.社員データ'!F109,'2.賃金表'!$G$3:$P$3,0)))</f>
        <v/>
      </c>
      <c r="Q109" s="300"/>
      <c r="R109" s="176" t="str">
        <f t="shared" si="25"/>
        <v/>
      </c>
      <c r="S109" s="301"/>
      <c r="T109" s="301"/>
      <c r="U109" s="301"/>
      <c r="V109" s="301"/>
      <c r="W109" s="177">
        <f t="shared" si="26"/>
        <v>0</v>
      </c>
      <c r="X109" s="178" t="str">
        <f t="shared" si="27"/>
        <v/>
      </c>
    </row>
    <row r="110" spans="2:24" x14ac:dyDescent="0.2">
      <c r="B110" s="188">
        <v>102</v>
      </c>
      <c r="C110" s="297"/>
      <c r="D110" s="297"/>
      <c r="E110" s="299"/>
      <c r="F110" s="299"/>
      <c r="G110" s="297"/>
      <c r="H110" s="297"/>
      <c r="I110" s="298"/>
      <c r="J110" s="298"/>
      <c r="K110" s="172" t="str">
        <f t="shared" si="21"/>
        <v/>
      </c>
      <c r="L110" s="172" t="str">
        <f t="shared" si="22"/>
        <v/>
      </c>
      <c r="M110" s="172" t="str">
        <f t="shared" si="23"/>
        <v/>
      </c>
      <c r="N110" s="172" t="str">
        <f t="shared" si="24"/>
        <v/>
      </c>
      <c r="O110" s="189" t="str">
        <f>IF(D110="","",VLOOKUP(K110,'2.賃金表'!$B$3:$C$45,2))</f>
        <v/>
      </c>
      <c r="P110" s="189" t="str">
        <f>IF(D110="","",INDEX('2.賃金表'!$G$3:$P$88,MATCH('1.社員データ'!G110,'2.賃金表'!$G$3:$G$88,0),MATCH('1.社員データ'!F110,'2.賃金表'!$G$3:$P$3,0)))</f>
        <v/>
      </c>
      <c r="Q110" s="300"/>
      <c r="R110" s="176" t="str">
        <f t="shared" si="25"/>
        <v/>
      </c>
      <c r="S110" s="301"/>
      <c r="T110" s="301"/>
      <c r="U110" s="301"/>
      <c r="V110" s="301"/>
      <c r="W110" s="177">
        <f t="shared" si="26"/>
        <v>0</v>
      </c>
      <c r="X110" s="178" t="str">
        <f t="shared" si="27"/>
        <v/>
      </c>
    </row>
    <row r="111" spans="2:24" x14ac:dyDescent="0.2">
      <c r="B111" s="188">
        <v>103</v>
      </c>
      <c r="C111" s="297"/>
      <c r="D111" s="297"/>
      <c r="E111" s="299"/>
      <c r="F111" s="299"/>
      <c r="G111" s="297"/>
      <c r="H111" s="297"/>
      <c r="I111" s="298"/>
      <c r="J111" s="298"/>
      <c r="K111" s="172" t="str">
        <f t="shared" si="21"/>
        <v/>
      </c>
      <c r="L111" s="172" t="str">
        <f t="shared" si="22"/>
        <v/>
      </c>
      <c r="M111" s="172" t="str">
        <f t="shared" si="23"/>
        <v/>
      </c>
      <c r="N111" s="172" t="str">
        <f t="shared" si="24"/>
        <v/>
      </c>
      <c r="O111" s="189" t="str">
        <f>IF(D111="","",VLOOKUP(K111,'2.賃金表'!$B$3:$C$45,2))</f>
        <v/>
      </c>
      <c r="P111" s="189" t="str">
        <f>IF(D111="","",INDEX('2.賃金表'!$G$3:$P$88,MATCH('1.社員データ'!G111,'2.賃金表'!$G$3:$G$88,0),MATCH('1.社員データ'!F111,'2.賃金表'!$G$3:$P$3,0)))</f>
        <v/>
      </c>
      <c r="Q111" s="300"/>
      <c r="R111" s="176" t="str">
        <f t="shared" si="25"/>
        <v/>
      </c>
      <c r="S111" s="301"/>
      <c r="T111" s="301"/>
      <c r="U111" s="301"/>
      <c r="V111" s="301"/>
      <c r="W111" s="177">
        <f t="shared" si="26"/>
        <v>0</v>
      </c>
      <c r="X111" s="178" t="str">
        <f t="shared" si="27"/>
        <v/>
      </c>
    </row>
    <row r="112" spans="2:24" x14ac:dyDescent="0.2">
      <c r="B112" s="188">
        <v>104</v>
      </c>
      <c r="C112" s="297"/>
      <c r="D112" s="297"/>
      <c r="E112" s="299"/>
      <c r="F112" s="299"/>
      <c r="G112" s="297"/>
      <c r="H112" s="297"/>
      <c r="I112" s="298"/>
      <c r="J112" s="298"/>
      <c r="K112" s="172" t="str">
        <f t="shared" si="21"/>
        <v/>
      </c>
      <c r="L112" s="172" t="str">
        <f t="shared" si="22"/>
        <v/>
      </c>
      <c r="M112" s="172" t="str">
        <f t="shared" si="23"/>
        <v/>
      </c>
      <c r="N112" s="172" t="str">
        <f t="shared" si="24"/>
        <v/>
      </c>
      <c r="O112" s="189" t="str">
        <f>IF(D112="","",VLOOKUP(K112,'2.賃金表'!$B$3:$C$45,2))</f>
        <v/>
      </c>
      <c r="P112" s="189" t="str">
        <f>IF(D112="","",INDEX('2.賃金表'!$G$3:$P$88,MATCH('1.社員データ'!G112,'2.賃金表'!$G$3:$G$88,0),MATCH('1.社員データ'!F112,'2.賃金表'!$G$3:$P$3,0)))</f>
        <v/>
      </c>
      <c r="Q112" s="300"/>
      <c r="R112" s="176" t="str">
        <f t="shared" si="25"/>
        <v/>
      </c>
      <c r="S112" s="301"/>
      <c r="T112" s="301"/>
      <c r="U112" s="301"/>
      <c r="V112" s="301"/>
      <c r="W112" s="177">
        <f t="shared" si="26"/>
        <v>0</v>
      </c>
      <c r="X112" s="178" t="str">
        <f t="shared" si="27"/>
        <v/>
      </c>
    </row>
    <row r="113" spans="2:24" x14ac:dyDescent="0.2">
      <c r="B113" s="188">
        <v>105</v>
      </c>
      <c r="C113" s="297"/>
      <c r="D113" s="297"/>
      <c r="E113" s="299"/>
      <c r="F113" s="299"/>
      <c r="G113" s="297"/>
      <c r="H113" s="297"/>
      <c r="I113" s="298"/>
      <c r="J113" s="298"/>
      <c r="K113" s="172" t="str">
        <f t="shared" si="21"/>
        <v/>
      </c>
      <c r="L113" s="172" t="str">
        <f t="shared" si="22"/>
        <v/>
      </c>
      <c r="M113" s="172" t="str">
        <f t="shared" si="23"/>
        <v/>
      </c>
      <c r="N113" s="172" t="str">
        <f t="shared" si="24"/>
        <v/>
      </c>
      <c r="O113" s="189" t="str">
        <f>IF(D113="","",VLOOKUP(K113,'2.賃金表'!$B$3:$C$45,2))</f>
        <v/>
      </c>
      <c r="P113" s="189" t="str">
        <f>IF(D113="","",INDEX('2.賃金表'!$G$3:$P$88,MATCH('1.社員データ'!G113,'2.賃金表'!$G$3:$G$88,0),MATCH('1.社員データ'!F113,'2.賃金表'!$G$3:$P$3,0)))</f>
        <v/>
      </c>
      <c r="Q113" s="300"/>
      <c r="R113" s="176" t="str">
        <f t="shared" si="25"/>
        <v/>
      </c>
      <c r="S113" s="301"/>
      <c r="T113" s="301"/>
      <c r="U113" s="301"/>
      <c r="V113" s="301"/>
      <c r="W113" s="177">
        <f t="shared" si="26"/>
        <v>0</v>
      </c>
      <c r="X113" s="178" t="str">
        <f t="shared" si="27"/>
        <v/>
      </c>
    </row>
    <row r="114" spans="2:24" x14ac:dyDescent="0.2">
      <c r="B114" s="188">
        <v>106</v>
      </c>
      <c r="C114" s="297"/>
      <c r="D114" s="297"/>
      <c r="E114" s="299"/>
      <c r="F114" s="299"/>
      <c r="G114" s="297"/>
      <c r="H114" s="297"/>
      <c r="I114" s="298"/>
      <c r="J114" s="298"/>
      <c r="K114" s="172" t="str">
        <f t="shared" si="21"/>
        <v/>
      </c>
      <c r="L114" s="172" t="str">
        <f t="shared" si="22"/>
        <v/>
      </c>
      <c r="M114" s="172" t="str">
        <f t="shared" si="23"/>
        <v/>
      </c>
      <c r="N114" s="172" t="str">
        <f t="shared" si="24"/>
        <v/>
      </c>
      <c r="O114" s="189" t="str">
        <f>IF(D114="","",VLOOKUP(K114,'2.賃金表'!$B$3:$C$45,2))</f>
        <v/>
      </c>
      <c r="P114" s="189" t="str">
        <f>IF(D114="","",INDEX('2.賃金表'!$G$3:$P$88,MATCH('1.社員データ'!G114,'2.賃金表'!$G$3:$G$88,0),MATCH('1.社員データ'!F114,'2.賃金表'!$G$3:$P$3,0)))</f>
        <v/>
      </c>
      <c r="Q114" s="300"/>
      <c r="R114" s="176" t="str">
        <f t="shared" si="25"/>
        <v/>
      </c>
      <c r="S114" s="301"/>
      <c r="T114" s="301"/>
      <c r="U114" s="301"/>
      <c r="V114" s="301"/>
      <c r="W114" s="177">
        <f t="shared" si="26"/>
        <v>0</v>
      </c>
      <c r="X114" s="178" t="str">
        <f t="shared" si="27"/>
        <v/>
      </c>
    </row>
    <row r="115" spans="2:24" x14ac:dyDescent="0.2">
      <c r="B115" s="188">
        <v>107</v>
      </c>
      <c r="C115" s="297"/>
      <c r="D115" s="297"/>
      <c r="E115" s="299"/>
      <c r="F115" s="299"/>
      <c r="G115" s="297"/>
      <c r="H115" s="297"/>
      <c r="I115" s="298"/>
      <c r="J115" s="298"/>
      <c r="K115" s="172" t="str">
        <f t="shared" si="21"/>
        <v/>
      </c>
      <c r="L115" s="172" t="str">
        <f t="shared" si="22"/>
        <v/>
      </c>
      <c r="M115" s="172" t="str">
        <f t="shared" si="23"/>
        <v/>
      </c>
      <c r="N115" s="172" t="str">
        <f t="shared" si="24"/>
        <v/>
      </c>
      <c r="O115" s="189" t="str">
        <f>IF(D115="","",VLOOKUP(K115,'2.賃金表'!$B$3:$C$45,2))</f>
        <v/>
      </c>
      <c r="P115" s="189" t="str">
        <f>IF(D115="","",INDEX('2.賃金表'!$G$3:$P$88,MATCH('1.社員データ'!G115,'2.賃金表'!$G$3:$G$88,0),MATCH('1.社員データ'!F115,'2.賃金表'!$G$3:$P$3,0)))</f>
        <v/>
      </c>
      <c r="Q115" s="300"/>
      <c r="R115" s="176" t="str">
        <f t="shared" si="25"/>
        <v/>
      </c>
      <c r="S115" s="301"/>
      <c r="T115" s="301"/>
      <c r="U115" s="301"/>
      <c r="V115" s="301"/>
      <c r="W115" s="177">
        <f t="shared" si="26"/>
        <v>0</v>
      </c>
      <c r="X115" s="178" t="str">
        <f t="shared" si="27"/>
        <v/>
      </c>
    </row>
    <row r="116" spans="2:24" x14ac:dyDescent="0.2">
      <c r="B116" s="188">
        <v>108</v>
      </c>
      <c r="C116" s="297"/>
      <c r="D116" s="297"/>
      <c r="E116" s="299"/>
      <c r="F116" s="299"/>
      <c r="G116" s="297"/>
      <c r="H116" s="297"/>
      <c r="I116" s="298"/>
      <c r="J116" s="298"/>
      <c r="K116" s="172" t="str">
        <f t="shared" si="21"/>
        <v/>
      </c>
      <c r="L116" s="172" t="str">
        <f t="shared" si="22"/>
        <v/>
      </c>
      <c r="M116" s="172" t="str">
        <f t="shared" si="23"/>
        <v/>
      </c>
      <c r="N116" s="172" t="str">
        <f t="shared" si="24"/>
        <v/>
      </c>
      <c r="O116" s="189" t="str">
        <f>IF(D116="","",VLOOKUP(K116,'2.賃金表'!$B$3:$C$45,2))</f>
        <v/>
      </c>
      <c r="P116" s="189" t="str">
        <f>IF(D116="","",INDEX('2.賃金表'!$G$3:$P$88,MATCH('1.社員データ'!G116,'2.賃金表'!$G$3:$G$88,0),MATCH('1.社員データ'!F116,'2.賃金表'!$G$3:$P$3,0)))</f>
        <v/>
      </c>
      <c r="Q116" s="300"/>
      <c r="R116" s="176" t="str">
        <f t="shared" si="25"/>
        <v/>
      </c>
      <c r="S116" s="301"/>
      <c r="T116" s="301"/>
      <c r="U116" s="301"/>
      <c r="V116" s="301"/>
      <c r="W116" s="177">
        <f t="shared" si="26"/>
        <v>0</v>
      </c>
      <c r="X116" s="178" t="str">
        <f t="shared" si="27"/>
        <v/>
      </c>
    </row>
    <row r="117" spans="2:24" x14ac:dyDescent="0.2">
      <c r="B117" s="188">
        <v>109</v>
      </c>
      <c r="C117" s="297"/>
      <c r="D117" s="297"/>
      <c r="E117" s="299"/>
      <c r="F117" s="299"/>
      <c r="G117" s="297"/>
      <c r="H117" s="297"/>
      <c r="I117" s="298"/>
      <c r="J117" s="298"/>
      <c r="K117" s="172" t="str">
        <f t="shared" si="21"/>
        <v/>
      </c>
      <c r="L117" s="172" t="str">
        <f t="shared" si="22"/>
        <v/>
      </c>
      <c r="M117" s="172" t="str">
        <f t="shared" si="23"/>
        <v/>
      </c>
      <c r="N117" s="172" t="str">
        <f t="shared" si="24"/>
        <v/>
      </c>
      <c r="O117" s="189" t="str">
        <f>IF(D117="","",VLOOKUP(K117,'2.賃金表'!$B$3:$C$45,2))</f>
        <v/>
      </c>
      <c r="P117" s="189" t="str">
        <f>IF(D117="","",INDEX('2.賃金表'!$G$3:$P$88,MATCH('1.社員データ'!G117,'2.賃金表'!$G$3:$G$88,0),MATCH('1.社員データ'!F117,'2.賃金表'!$G$3:$P$3,0)))</f>
        <v/>
      </c>
      <c r="Q117" s="300"/>
      <c r="R117" s="176" t="str">
        <f t="shared" si="25"/>
        <v/>
      </c>
      <c r="S117" s="301"/>
      <c r="T117" s="301"/>
      <c r="U117" s="301"/>
      <c r="V117" s="301"/>
      <c r="W117" s="177">
        <f t="shared" si="26"/>
        <v>0</v>
      </c>
      <c r="X117" s="178" t="str">
        <f t="shared" si="27"/>
        <v/>
      </c>
    </row>
    <row r="118" spans="2:24" x14ac:dyDescent="0.2">
      <c r="B118" s="188">
        <v>110</v>
      </c>
      <c r="C118" s="297"/>
      <c r="D118" s="297"/>
      <c r="E118" s="299"/>
      <c r="F118" s="299"/>
      <c r="G118" s="297"/>
      <c r="H118" s="297"/>
      <c r="I118" s="298"/>
      <c r="J118" s="298"/>
      <c r="K118" s="172" t="str">
        <f t="shared" si="21"/>
        <v/>
      </c>
      <c r="L118" s="172" t="str">
        <f t="shared" si="22"/>
        <v/>
      </c>
      <c r="M118" s="172" t="str">
        <f t="shared" si="23"/>
        <v/>
      </c>
      <c r="N118" s="172" t="str">
        <f t="shared" si="24"/>
        <v/>
      </c>
      <c r="O118" s="189" t="str">
        <f>IF(D118="","",VLOOKUP(K118,'2.賃金表'!$B$3:$C$45,2))</f>
        <v/>
      </c>
      <c r="P118" s="189" t="str">
        <f>IF(D118="","",INDEX('2.賃金表'!$G$3:$P$88,MATCH('1.社員データ'!G118,'2.賃金表'!$G$3:$G$88,0),MATCH('1.社員データ'!F118,'2.賃金表'!$G$3:$P$3,0)))</f>
        <v/>
      </c>
      <c r="Q118" s="300"/>
      <c r="R118" s="176" t="str">
        <f t="shared" si="25"/>
        <v/>
      </c>
      <c r="S118" s="301"/>
      <c r="T118" s="301"/>
      <c r="U118" s="301"/>
      <c r="V118" s="301"/>
      <c r="W118" s="177">
        <f t="shared" si="26"/>
        <v>0</v>
      </c>
      <c r="X118" s="178" t="str">
        <f t="shared" si="27"/>
        <v/>
      </c>
    </row>
    <row r="119" spans="2:24" x14ac:dyDescent="0.2">
      <c r="B119" s="188">
        <v>111</v>
      </c>
      <c r="C119" s="297"/>
      <c r="D119" s="297"/>
      <c r="E119" s="299"/>
      <c r="F119" s="299"/>
      <c r="G119" s="297"/>
      <c r="H119" s="297"/>
      <c r="I119" s="298"/>
      <c r="J119" s="298"/>
      <c r="K119" s="172" t="str">
        <f t="shared" si="21"/>
        <v/>
      </c>
      <c r="L119" s="172" t="str">
        <f t="shared" si="22"/>
        <v/>
      </c>
      <c r="M119" s="172" t="str">
        <f t="shared" si="23"/>
        <v/>
      </c>
      <c r="N119" s="172" t="str">
        <f t="shared" si="24"/>
        <v/>
      </c>
      <c r="O119" s="189" t="str">
        <f>IF(D119="","",VLOOKUP(K119,'2.賃金表'!$B$3:$C$45,2))</f>
        <v/>
      </c>
      <c r="P119" s="189" t="str">
        <f>IF(D119="","",INDEX('2.賃金表'!$G$3:$P$88,MATCH('1.社員データ'!G119,'2.賃金表'!$G$3:$G$88,0),MATCH('1.社員データ'!F119,'2.賃金表'!$G$3:$P$3,0)))</f>
        <v/>
      </c>
      <c r="Q119" s="300"/>
      <c r="R119" s="176" t="str">
        <f t="shared" si="25"/>
        <v/>
      </c>
      <c r="S119" s="301"/>
      <c r="T119" s="301"/>
      <c r="U119" s="301"/>
      <c r="V119" s="301"/>
      <c r="W119" s="177">
        <f t="shared" si="26"/>
        <v>0</v>
      </c>
      <c r="X119" s="178" t="str">
        <f t="shared" si="27"/>
        <v/>
      </c>
    </row>
    <row r="120" spans="2:24" x14ac:dyDescent="0.2">
      <c r="B120" s="188">
        <v>112</v>
      </c>
      <c r="C120" s="297"/>
      <c r="D120" s="297"/>
      <c r="E120" s="299"/>
      <c r="F120" s="299"/>
      <c r="G120" s="297"/>
      <c r="H120" s="297"/>
      <c r="I120" s="298"/>
      <c r="J120" s="298"/>
      <c r="K120" s="172" t="str">
        <f t="shared" si="21"/>
        <v/>
      </c>
      <c r="L120" s="172" t="str">
        <f t="shared" si="22"/>
        <v/>
      </c>
      <c r="M120" s="172" t="str">
        <f t="shared" si="23"/>
        <v/>
      </c>
      <c r="N120" s="172" t="str">
        <f t="shared" si="24"/>
        <v/>
      </c>
      <c r="O120" s="189" t="str">
        <f>IF(D120="","",VLOOKUP(K120,'2.賃金表'!$B$3:$C$45,2))</f>
        <v/>
      </c>
      <c r="P120" s="189" t="str">
        <f>IF(D120="","",INDEX('2.賃金表'!$G$3:$P$88,MATCH('1.社員データ'!G120,'2.賃金表'!$G$3:$G$88,0),MATCH('1.社員データ'!F120,'2.賃金表'!$G$3:$P$3,0)))</f>
        <v/>
      </c>
      <c r="Q120" s="300"/>
      <c r="R120" s="176" t="str">
        <f t="shared" si="25"/>
        <v/>
      </c>
      <c r="S120" s="301"/>
      <c r="T120" s="301"/>
      <c r="U120" s="301"/>
      <c r="V120" s="301"/>
      <c r="W120" s="177">
        <f t="shared" si="26"/>
        <v>0</v>
      </c>
      <c r="X120" s="178" t="str">
        <f t="shared" si="27"/>
        <v/>
      </c>
    </row>
    <row r="121" spans="2:24" x14ac:dyDescent="0.2">
      <c r="B121" s="188">
        <v>113</v>
      </c>
      <c r="C121" s="297"/>
      <c r="D121" s="297"/>
      <c r="E121" s="299"/>
      <c r="F121" s="299"/>
      <c r="G121" s="297"/>
      <c r="H121" s="297"/>
      <c r="I121" s="298"/>
      <c r="J121" s="298"/>
      <c r="K121" s="172" t="str">
        <f t="shared" si="21"/>
        <v/>
      </c>
      <c r="L121" s="172" t="str">
        <f t="shared" si="22"/>
        <v/>
      </c>
      <c r="M121" s="172" t="str">
        <f t="shared" si="23"/>
        <v/>
      </c>
      <c r="N121" s="172" t="str">
        <f t="shared" si="24"/>
        <v/>
      </c>
      <c r="O121" s="189" t="str">
        <f>IF(D121="","",VLOOKUP(K121,'2.賃金表'!$B$3:$C$45,2))</f>
        <v/>
      </c>
      <c r="P121" s="189" t="str">
        <f>IF(D121="","",INDEX('2.賃金表'!$G$3:$P$88,MATCH('1.社員データ'!G121,'2.賃金表'!$G$3:$G$88,0),MATCH('1.社員データ'!F121,'2.賃金表'!$G$3:$P$3,0)))</f>
        <v/>
      </c>
      <c r="Q121" s="300"/>
      <c r="R121" s="176" t="str">
        <f t="shared" si="25"/>
        <v/>
      </c>
      <c r="S121" s="301"/>
      <c r="T121" s="301"/>
      <c r="U121" s="301"/>
      <c r="V121" s="301"/>
      <c r="W121" s="177">
        <f t="shared" si="26"/>
        <v>0</v>
      </c>
      <c r="X121" s="178" t="str">
        <f t="shared" si="27"/>
        <v/>
      </c>
    </row>
    <row r="122" spans="2:24" x14ac:dyDescent="0.2">
      <c r="B122" s="188">
        <v>114</v>
      </c>
      <c r="C122" s="297"/>
      <c r="D122" s="297"/>
      <c r="E122" s="299"/>
      <c r="F122" s="299"/>
      <c r="G122" s="297"/>
      <c r="H122" s="297"/>
      <c r="I122" s="298"/>
      <c r="J122" s="298"/>
      <c r="K122" s="172" t="str">
        <f t="shared" si="21"/>
        <v/>
      </c>
      <c r="L122" s="172" t="str">
        <f t="shared" si="22"/>
        <v/>
      </c>
      <c r="M122" s="172" t="str">
        <f t="shared" si="23"/>
        <v/>
      </c>
      <c r="N122" s="172" t="str">
        <f t="shared" si="24"/>
        <v/>
      </c>
      <c r="O122" s="189" t="str">
        <f>IF(D122="","",VLOOKUP(K122,'2.賃金表'!$B$3:$C$45,2))</f>
        <v/>
      </c>
      <c r="P122" s="189" t="str">
        <f>IF(D122="","",INDEX('2.賃金表'!$G$3:$P$88,MATCH('1.社員データ'!G122,'2.賃金表'!$G$3:$G$88,0),MATCH('1.社員データ'!F122,'2.賃金表'!$G$3:$P$3,0)))</f>
        <v/>
      </c>
      <c r="Q122" s="300"/>
      <c r="R122" s="176" t="str">
        <f t="shared" si="25"/>
        <v/>
      </c>
      <c r="S122" s="301"/>
      <c r="T122" s="301"/>
      <c r="U122" s="301"/>
      <c r="V122" s="301"/>
      <c r="W122" s="177">
        <f t="shared" si="26"/>
        <v>0</v>
      </c>
      <c r="X122" s="178" t="str">
        <f t="shared" si="27"/>
        <v/>
      </c>
    </row>
    <row r="123" spans="2:24" x14ac:dyDescent="0.2">
      <c r="B123" s="188">
        <v>115</v>
      </c>
      <c r="C123" s="297"/>
      <c r="D123" s="297"/>
      <c r="E123" s="299"/>
      <c r="F123" s="299"/>
      <c r="G123" s="297"/>
      <c r="H123" s="297"/>
      <c r="I123" s="298"/>
      <c r="J123" s="298"/>
      <c r="K123" s="172" t="str">
        <f t="shared" si="21"/>
        <v/>
      </c>
      <c r="L123" s="172" t="str">
        <f t="shared" si="22"/>
        <v/>
      </c>
      <c r="M123" s="172" t="str">
        <f t="shared" si="23"/>
        <v/>
      </c>
      <c r="N123" s="172" t="str">
        <f t="shared" si="24"/>
        <v/>
      </c>
      <c r="O123" s="189" t="str">
        <f>IF(D123="","",VLOOKUP(K123,'2.賃金表'!$B$3:$C$45,2))</f>
        <v/>
      </c>
      <c r="P123" s="189" t="str">
        <f>IF(D123="","",INDEX('2.賃金表'!$G$3:$P$88,MATCH('1.社員データ'!G123,'2.賃金表'!$G$3:$G$88,0),MATCH('1.社員データ'!F123,'2.賃金表'!$G$3:$P$3,0)))</f>
        <v/>
      </c>
      <c r="Q123" s="300"/>
      <c r="R123" s="176" t="str">
        <f t="shared" si="25"/>
        <v/>
      </c>
      <c r="S123" s="301"/>
      <c r="T123" s="301"/>
      <c r="U123" s="301"/>
      <c r="V123" s="301"/>
      <c r="W123" s="177">
        <f t="shared" si="26"/>
        <v>0</v>
      </c>
      <c r="X123" s="178" t="str">
        <f t="shared" si="27"/>
        <v/>
      </c>
    </row>
    <row r="124" spans="2:24" x14ac:dyDescent="0.2">
      <c r="B124" s="188">
        <v>116</v>
      </c>
      <c r="C124" s="297"/>
      <c r="D124" s="297"/>
      <c r="E124" s="299"/>
      <c r="F124" s="299"/>
      <c r="G124" s="297"/>
      <c r="H124" s="297"/>
      <c r="I124" s="298"/>
      <c r="J124" s="298"/>
      <c r="K124" s="172" t="str">
        <f t="shared" si="21"/>
        <v/>
      </c>
      <c r="L124" s="172" t="str">
        <f t="shared" si="22"/>
        <v/>
      </c>
      <c r="M124" s="172" t="str">
        <f t="shared" si="23"/>
        <v/>
      </c>
      <c r="N124" s="172" t="str">
        <f t="shared" si="24"/>
        <v/>
      </c>
      <c r="O124" s="189" t="str">
        <f>IF(D124="","",VLOOKUP(K124,'2.賃金表'!$B$3:$C$45,2))</f>
        <v/>
      </c>
      <c r="P124" s="189" t="str">
        <f>IF(D124="","",INDEX('2.賃金表'!$G$3:$P$88,MATCH('1.社員データ'!G124,'2.賃金表'!$G$3:$G$88,0),MATCH('1.社員データ'!F124,'2.賃金表'!$G$3:$P$3,0)))</f>
        <v/>
      </c>
      <c r="Q124" s="300"/>
      <c r="R124" s="176" t="str">
        <f t="shared" si="25"/>
        <v/>
      </c>
      <c r="S124" s="301"/>
      <c r="T124" s="301"/>
      <c r="U124" s="301"/>
      <c r="V124" s="301"/>
      <c r="W124" s="177">
        <f t="shared" si="26"/>
        <v>0</v>
      </c>
      <c r="X124" s="178" t="str">
        <f t="shared" si="27"/>
        <v/>
      </c>
    </row>
    <row r="125" spans="2:24" x14ac:dyDescent="0.2">
      <c r="B125" s="188">
        <v>117</v>
      </c>
      <c r="C125" s="297"/>
      <c r="D125" s="297"/>
      <c r="E125" s="299"/>
      <c r="F125" s="299"/>
      <c r="G125" s="297"/>
      <c r="H125" s="297"/>
      <c r="I125" s="298"/>
      <c r="J125" s="298"/>
      <c r="K125" s="172" t="str">
        <f t="shared" si="21"/>
        <v/>
      </c>
      <c r="L125" s="172" t="str">
        <f t="shared" si="22"/>
        <v/>
      </c>
      <c r="M125" s="172" t="str">
        <f t="shared" si="23"/>
        <v/>
      </c>
      <c r="N125" s="172" t="str">
        <f t="shared" si="24"/>
        <v/>
      </c>
      <c r="O125" s="189" t="str">
        <f>IF(D125="","",VLOOKUP(K125,'2.賃金表'!$B$3:$C$45,2))</f>
        <v/>
      </c>
      <c r="P125" s="189" t="str">
        <f>IF(D125="","",INDEX('2.賃金表'!$G$3:$P$88,MATCH('1.社員データ'!G125,'2.賃金表'!$G$3:$G$88,0),MATCH('1.社員データ'!F125,'2.賃金表'!$G$3:$P$3,0)))</f>
        <v/>
      </c>
      <c r="Q125" s="300"/>
      <c r="R125" s="176" t="str">
        <f t="shared" si="25"/>
        <v/>
      </c>
      <c r="S125" s="301"/>
      <c r="T125" s="301"/>
      <c r="U125" s="301"/>
      <c r="V125" s="301"/>
      <c r="W125" s="177">
        <f t="shared" si="26"/>
        <v>0</v>
      </c>
      <c r="X125" s="178" t="str">
        <f t="shared" si="27"/>
        <v/>
      </c>
    </row>
    <row r="126" spans="2:24" x14ac:dyDescent="0.2">
      <c r="B126" s="188">
        <v>118</v>
      </c>
      <c r="C126" s="297"/>
      <c r="D126" s="297"/>
      <c r="E126" s="299"/>
      <c r="F126" s="299"/>
      <c r="G126" s="297"/>
      <c r="H126" s="297"/>
      <c r="I126" s="298"/>
      <c r="J126" s="298"/>
      <c r="K126" s="172" t="str">
        <f t="shared" si="21"/>
        <v/>
      </c>
      <c r="L126" s="172" t="str">
        <f t="shared" si="22"/>
        <v/>
      </c>
      <c r="M126" s="172" t="str">
        <f t="shared" si="23"/>
        <v/>
      </c>
      <c r="N126" s="172" t="str">
        <f t="shared" si="24"/>
        <v/>
      </c>
      <c r="O126" s="189" t="str">
        <f>IF(D126="","",VLOOKUP(K126,'2.賃金表'!$B$3:$C$45,2))</f>
        <v/>
      </c>
      <c r="P126" s="189" t="str">
        <f>IF(D126="","",INDEX('2.賃金表'!$G$3:$P$88,MATCH('1.社員データ'!G126,'2.賃金表'!$G$3:$G$88,0),MATCH('1.社員データ'!F126,'2.賃金表'!$G$3:$P$3,0)))</f>
        <v/>
      </c>
      <c r="Q126" s="300"/>
      <c r="R126" s="176" t="str">
        <f t="shared" si="25"/>
        <v/>
      </c>
      <c r="S126" s="301"/>
      <c r="T126" s="301"/>
      <c r="U126" s="301"/>
      <c r="V126" s="301"/>
      <c r="W126" s="177">
        <f t="shared" si="26"/>
        <v>0</v>
      </c>
      <c r="X126" s="178" t="str">
        <f t="shared" si="27"/>
        <v/>
      </c>
    </row>
    <row r="127" spans="2:24" x14ac:dyDescent="0.2">
      <c r="B127" s="188">
        <v>119</v>
      </c>
      <c r="C127" s="297"/>
      <c r="D127" s="297"/>
      <c r="E127" s="299"/>
      <c r="F127" s="299"/>
      <c r="G127" s="297"/>
      <c r="H127" s="297"/>
      <c r="I127" s="298"/>
      <c r="J127" s="298"/>
      <c r="K127" s="172" t="str">
        <f t="shared" si="21"/>
        <v/>
      </c>
      <c r="L127" s="172" t="str">
        <f t="shared" si="22"/>
        <v/>
      </c>
      <c r="M127" s="172" t="str">
        <f t="shared" si="23"/>
        <v/>
      </c>
      <c r="N127" s="172" t="str">
        <f t="shared" si="24"/>
        <v/>
      </c>
      <c r="O127" s="189" t="str">
        <f>IF(D127="","",VLOOKUP(K127,'2.賃金表'!$B$3:$C$45,2))</f>
        <v/>
      </c>
      <c r="P127" s="189" t="str">
        <f>IF(D127="","",INDEX('2.賃金表'!$G$3:$P$88,MATCH('1.社員データ'!G127,'2.賃金表'!$G$3:$G$88,0),MATCH('1.社員データ'!F127,'2.賃金表'!$G$3:$P$3,0)))</f>
        <v/>
      </c>
      <c r="Q127" s="300"/>
      <c r="R127" s="176" t="str">
        <f t="shared" si="25"/>
        <v/>
      </c>
      <c r="S127" s="301"/>
      <c r="T127" s="301"/>
      <c r="U127" s="301"/>
      <c r="V127" s="301"/>
      <c r="W127" s="177">
        <f t="shared" si="26"/>
        <v>0</v>
      </c>
      <c r="X127" s="178" t="str">
        <f t="shared" si="27"/>
        <v/>
      </c>
    </row>
    <row r="128" spans="2:24" x14ac:dyDescent="0.2">
      <c r="B128" s="188">
        <v>120</v>
      </c>
      <c r="C128" s="297"/>
      <c r="D128" s="297"/>
      <c r="E128" s="299"/>
      <c r="F128" s="299"/>
      <c r="G128" s="297"/>
      <c r="H128" s="297"/>
      <c r="I128" s="298"/>
      <c r="J128" s="298"/>
      <c r="K128" s="172" t="str">
        <f t="shared" si="21"/>
        <v/>
      </c>
      <c r="L128" s="172" t="str">
        <f t="shared" si="22"/>
        <v/>
      </c>
      <c r="M128" s="172" t="str">
        <f t="shared" si="23"/>
        <v/>
      </c>
      <c r="N128" s="172" t="str">
        <f t="shared" si="24"/>
        <v/>
      </c>
      <c r="O128" s="189" t="str">
        <f>IF(D128="","",VLOOKUP(K128,'2.賃金表'!$B$3:$C$45,2))</f>
        <v/>
      </c>
      <c r="P128" s="189" t="str">
        <f>IF(D128="","",INDEX('2.賃金表'!$G$3:$P$88,MATCH('1.社員データ'!G128,'2.賃金表'!$G$3:$G$88,0),MATCH('1.社員データ'!F128,'2.賃金表'!$G$3:$P$3,0)))</f>
        <v/>
      </c>
      <c r="Q128" s="300"/>
      <c r="R128" s="176" t="str">
        <f t="shared" si="25"/>
        <v/>
      </c>
      <c r="S128" s="301"/>
      <c r="T128" s="301"/>
      <c r="U128" s="301"/>
      <c r="V128" s="301"/>
      <c r="W128" s="177">
        <f t="shared" si="26"/>
        <v>0</v>
      </c>
      <c r="X128" s="178" t="str">
        <f t="shared" si="27"/>
        <v/>
      </c>
    </row>
    <row r="129" spans="2:24" x14ac:dyDescent="0.2">
      <c r="B129" s="188">
        <v>121</v>
      </c>
      <c r="C129" s="297"/>
      <c r="D129" s="297"/>
      <c r="E129" s="299"/>
      <c r="F129" s="299"/>
      <c r="G129" s="297"/>
      <c r="H129" s="297"/>
      <c r="I129" s="298"/>
      <c r="J129" s="298"/>
      <c r="K129" s="172" t="str">
        <f t="shared" si="21"/>
        <v/>
      </c>
      <c r="L129" s="172" t="str">
        <f t="shared" si="22"/>
        <v/>
      </c>
      <c r="M129" s="172" t="str">
        <f t="shared" si="23"/>
        <v/>
      </c>
      <c r="N129" s="172" t="str">
        <f t="shared" si="24"/>
        <v/>
      </c>
      <c r="O129" s="189" t="str">
        <f>IF(D129="","",VLOOKUP(K129,'2.賃金表'!$B$3:$C$45,2))</f>
        <v/>
      </c>
      <c r="P129" s="189" t="str">
        <f>IF(D129="","",INDEX('2.賃金表'!$G$3:$P$88,MATCH('1.社員データ'!G129,'2.賃金表'!$G$3:$G$88,0),MATCH('1.社員データ'!F129,'2.賃金表'!$G$3:$P$3,0)))</f>
        <v/>
      </c>
      <c r="Q129" s="300"/>
      <c r="R129" s="176" t="str">
        <f t="shared" si="25"/>
        <v/>
      </c>
      <c r="S129" s="301"/>
      <c r="T129" s="301"/>
      <c r="U129" s="301"/>
      <c r="V129" s="301"/>
      <c r="W129" s="177">
        <f t="shared" si="26"/>
        <v>0</v>
      </c>
      <c r="X129" s="178" t="str">
        <f t="shared" si="27"/>
        <v/>
      </c>
    </row>
    <row r="130" spans="2:24" x14ac:dyDescent="0.2">
      <c r="B130" s="188">
        <v>122</v>
      </c>
      <c r="C130" s="297"/>
      <c r="D130" s="297"/>
      <c r="E130" s="299"/>
      <c r="F130" s="299"/>
      <c r="G130" s="297"/>
      <c r="H130" s="297"/>
      <c r="I130" s="298"/>
      <c r="J130" s="298"/>
      <c r="K130" s="172" t="str">
        <f t="shared" si="21"/>
        <v/>
      </c>
      <c r="L130" s="172" t="str">
        <f t="shared" si="22"/>
        <v/>
      </c>
      <c r="M130" s="172" t="str">
        <f t="shared" si="23"/>
        <v/>
      </c>
      <c r="N130" s="172" t="str">
        <f t="shared" si="24"/>
        <v/>
      </c>
      <c r="O130" s="189" t="str">
        <f>IF(D130="","",VLOOKUP(K130,'2.賃金表'!$B$3:$C$45,2))</f>
        <v/>
      </c>
      <c r="P130" s="189" t="str">
        <f>IF(D130="","",INDEX('2.賃金表'!$G$3:$P$88,MATCH('1.社員データ'!G130,'2.賃金表'!$G$3:$G$88,0),MATCH('1.社員データ'!F130,'2.賃金表'!$G$3:$P$3,0)))</f>
        <v/>
      </c>
      <c r="Q130" s="300"/>
      <c r="R130" s="176" t="str">
        <f t="shared" si="25"/>
        <v/>
      </c>
      <c r="S130" s="301"/>
      <c r="T130" s="301"/>
      <c r="U130" s="301"/>
      <c r="V130" s="301"/>
      <c r="W130" s="177">
        <f t="shared" si="26"/>
        <v>0</v>
      </c>
      <c r="X130" s="178" t="str">
        <f t="shared" si="27"/>
        <v/>
      </c>
    </row>
    <row r="131" spans="2:24" x14ac:dyDescent="0.2">
      <c r="B131" s="188">
        <v>123</v>
      </c>
      <c r="C131" s="297"/>
      <c r="D131" s="297"/>
      <c r="E131" s="299"/>
      <c r="F131" s="299"/>
      <c r="G131" s="297"/>
      <c r="H131" s="297"/>
      <c r="I131" s="298"/>
      <c r="J131" s="298"/>
      <c r="K131" s="172" t="str">
        <f t="shared" si="21"/>
        <v/>
      </c>
      <c r="L131" s="172" t="str">
        <f t="shared" si="22"/>
        <v/>
      </c>
      <c r="M131" s="172" t="str">
        <f t="shared" si="23"/>
        <v/>
      </c>
      <c r="N131" s="172" t="str">
        <f t="shared" si="24"/>
        <v/>
      </c>
      <c r="O131" s="189" t="str">
        <f>IF(D131="","",VLOOKUP(K131,'2.賃金表'!$B$3:$C$45,2))</f>
        <v/>
      </c>
      <c r="P131" s="189" t="str">
        <f>IF(D131="","",INDEX('2.賃金表'!$G$3:$P$88,MATCH('1.社員データ'!G131,'2.賃金表'!$G$3:$G$88,0),MATCH('1.社員データ'!F131,'2.賃金表'!$G$3:$P$3,0)))</f>
        <v/>
      </c>
      <c r="Q131" s="300"/>
      <c r="R131" s="176" t="str">
        <f t="shared" si="25"/>
        <v/>
      </c>
      <c r="S131" s="301"/>
      <c r="T131" s="301"/>
      <c r="U131" s="301"/>
      <c r="V131" s="301"/>
      <c r="W131" s="177">
        <f t="shared" si="26"/>
        <v>0</v>
      </c>
      <c r="X131" s="178" t="str">
        <f t="shared" si="27"/>
        <v/>
      </c>
    </row>
    <row r="132" spans="2:24" x14ac:dyDescent="0.2">
      <c r="B132" s="188">
        <v>124</v>
      </c>
      <c r="C132" s="297"/>
      <c r="D132" s="297"/>
      <c r="E132" s="299"/>
      <c r="F132" s="299"/>
      <c r="G132" s="297"/>
      <c r="H132" s="297"/>
      <c r="I132" s="298"/>
      <c r="J132" s="298"/>
      <c r="K132" s="172" t="str">
        <f t="shared" si="21"/>
        <v/>
      </c>
      <c r="L132" s="172" t="str">
        <f t="shared" si="22"/>
        <v/>
      </c>
      <c r="M132" s="172" t="str">
        <f t="shared" si="23"/>
        <v/>
      </c>
      <c r="N132" s="172" t="str">
        <f t="shared" si="24"/>
        <v/>
      </c>
      <c r="O132" s="189" t="str">
        <f>IF(D132="","",VLOOKUP(K132,'2.賃金表'!$B$3:$C$45,2))</f>
        <v/>
      </c>
      <c r="P132" s="189" t="str">
        <f>IF(D132="","",INDEX('2.賃金表'!$G$3:$P$88,MATCH('1.社員データ'!G132,'2.賃金表'!$G$3:$G$88,0),MATCH('1.社員データ'!F132,'2.賃金表'!$G$3:$P$3,0)))</f>
        <v/>
      </c>
      <c r="Q132" s="300"/>
      <c r="R132" s="176" t="str">
        <f t="shared" si="25"/>
        <v/>
      </c>
      <c r="S132" s="301"/>
      <c r="T132" s="301"/>
      <c r="U132" s="301"/>
      <c r="V132" s="301"/>
      <c r="W132" s="177">
        <f t="shared" si="26"/>
        <v>0</v>
      </c>
      <c r="X132" s="178" t="str">
        <f t="shared" si="27"/>
        <v/>
      </c>
    </row>
    <row r="133" spans="2:24" x14ac:dyDescent="0.2">
      <c r="B133" s="188">
        <v>125</v>
      </c>
      <c r="C133" s="297"/>
      <c r="D133" s="297"/>
      <c r="E133" s="299"/>
      <c r="F133" s="299"/>
      <c r="G133" s="297"/>
      <c r="H133" s="297"/>
      <c r="I133" s="298"/>
      <c r="J133" s="298"/>
      <c r="K133" s="172" t="str">
        <f t="shared" si="21"/>
        <v/>
      </c>
      <c r="L133" s="172" t="str">
        <f t="shared" si="22"/>
        <v/>
      </c>
      <c r="M133" s="172" t="str">
        <f t="shared" si="23"/>
        <v/>
      </c>
      <c r="N133" s="172" t="str">
        <f t="shared" si="24"/>
        <v/>
      </c>
      <c r="O133" s="189" t="str">
        <f>IF(D133="","",VLOOKUP(K133,'2.賃金表'!$B$3:$C$45,2))</f>
        <v/>
      </c>
      <c r="P133" s="189" t="str">
        <f>IF(D133="","",INDEX('2.賃金表'!$G$3:$P$88,MATCH('1.社員データ'!G133,'2.賃金表'!$G$3:$G$88,0),MATCH('1.社員データ'!F133,'2.賃金表'!$G$3:$P$3,0)))</f>
        <v/>
      </c>
      <c r="Q133" s="300"/>
      <c r="R133" s="176" t="str">
        <f t="shared" si="25"/>
        <v/>
      </c>
      <c r="S133" s="301"/>
      <c r="T133" s="301"/>
      <c r="U133" s="301"/>
      <c r="V133" s="301"/>
      <c r="W133" s="177">
        <f t="shared" si="26"/>
        <v>0</v>
      </c>
      <c r="X133" s="178" t="str">
        <f t="shared" si="27"/>
        <v/>
      </c>
    </row>
    <row r="134" spans="2:24" x14ac:dyDescent="0.2">
      <c r="B134" s="188">
        <v>126</v>
      </c>
      <c r="C134" s="297"/>
      <c r="D134" s="297"/>
      <c r="E134" s="299"/>
      <c r="F134" s="299"/>
      <c r="G134" s="297"/>
      <c r="H134" s="297"/>
      <c r="I134" s="298"/>
      <c r="J134" s="298"/>
      <c r="K134" s="172" t="str">
        <f t="shared" si="21"/>
        <v/>
      </c>
      <c r="L134" s="172" t="str">
        <f t="shared" si="22"/>
        <v/>
      </c>
      <c r="M134" s="172" t="str">
        <f t="shared" si="23"/>
        <v/>
      </c>
      <c r="N134" s="172" t="str">
        <f t="shared" si="24"/>
        <v/>
      </c>
      <c r="O134" s="189" t="str">
        <f>IF(D134="","",VLOOKUP(K134,'2.賃金表'!$B$3:$C$45,2))</f>
        <v/>
      </c>
      <c r="P134" s="189" t="str">
        <f>IF(D134="","",INDEX('2.賃金表'!$G$3:$P$88,MATCH('1.社員データ'!G134,'2.賃金表'!$G$3:$G$88,0),MATCH('1.社員データ'!F134,'2.賃金表'!$G$3:$P$3,0)))</f>
        <v/>
      </c>
      <c r="Q134" s="300"/>
      <c r="R134" s="176" t="str">
        <f t="shared" si="25"/>
        <v/>
      </c>
      <c r="S134" s="301"/>
      <c r="T134" s="301"/>
      <c r="U134" s="301"/>
      <c r="V134" s="301"/>
      <c r="W134" s="177">
        <f t="shared" si="26"/>
        <v>0</v>
      </c>
      <c r="X134" s="178" t="str">
        <f t="shared" si="27"/>
        <v/>
      </c>
    </row>
    <row r="135" spans="2:24" x14ac:dyDescent="0.2">
      <c r="B135" s="188">
        <v>127</v>
      </c>
      <c r="C135" s="297"/>
      <c r="D135" s="297"/>
      <c r="E135" s="299"/>
      <c r="F135" s="299"/>
      <c r="G135" s="297"/>
      <c r="H135" s="297"/>
      <c r="I135" s="298"/>
      <c r="J135" s="298"/>
      <c r="K135" s="172" t="str">
        <f t="shared" si="21"/>
        <v/>
      </c>
      <c r="L135" s="172" t="str">
        <f t="shared" si="22"/>
        <v/>
      </c>
      <c r="M135" s="172" t="str">
        <f t="shared" si="23"/>
        <v/>
      </c>
      <c r="N135" s="172" t="str">
        <f t="shared" si="24"/>
        <v/>
      </c>
      <c r="O135" s="189" t="str">
        <f>IF(D135="","",VLOOKUP(K135,'2.賃金表'!$B$3:$C$45,2))</f>
        <v/>
      </c>
      <c r="P135" s="189" t="str">
        <f>IF(D135="","",INDEX('2.賃金表'!$G$3:$P$88,MATCH('1.社員データ'!G135,'2.賃金表'!$G$3:$G$88,0),MATCH('1.社員データ'!F135,'2.賃金表'!$G$3:$P$3,0)))</f>
        <v/>
      </c>
      <c r="Q135" s="300"/>
      <c r="R135" s="176" t="str">
        <f t="shared" si="25"/>
        <v/>
      </c>
      <c r="S135" s="301"/>
      <c r="T135" s="301"/>
      <c r="U135" s="301"/>
      <c r="V135" s="301"/>
      <c r="W135" s="177">
        <f t="shared" si="26"/>
        <v>0</v>
      </c>
      <c r="X135" s="178" t="str">
        <f t="shared" si="27"/>
        <v/>
      </c>
    </row>
    <row r="136" spans="2:24" x14ac:dyDescent="0.2">
      <c r="B136" s="188">
        <v>128</v>
      </c>
      <c r="C136" s="297"/>
      <c r="D136" s="297"/>
      <c r="E136" s="299"/>
      <c r="F136" s="299"/>
      <c r="G136" s="297"/>
      <c r="H136" s="297"/>
      <c r="I136" s="298"/>
      <c r="J136" s="298"/>
      <c r="K136" s="172" t="str">
        <f t="shared" si="21"/>
        <v/>
      </c>
      <c r="L136" s="172" t="str">
        <f t="shared" si="22"/>
        <v/>
      </c>
      <c r="M136" s="172" t="str">
        <f t="shared" si="23"/>
        <v/>
      </c>
      <c r="N136" s="172" t="str">
        <f t="shared" si="24"/>
        <v/>
      </c>
      <c r="O136" s="189" t="str">
        <f>IF(D136="","",VLOOKUP(K136,'2.賃金表'!$B$3:$C$45,2))</f>
        <v/>
      </c>
      <c r="P136" s="189" t="str">
        <f>IF(D136="","",INDEX('2.賃金表'!$G$3:$P$88,MATCH('1.社員データ'!G136,'2.賃金表'!$G$3:$G$88,0),MATCH('1.社員データ'!F136,'2.賃金表'!$G$3:$P$3,0)))</f>
        <v/>
      </c>
      <c r="Q136" s="300"/>
      <c r="R136" s="176" t="str">
        <f t="shared" si="25"/>
        <v/>
      </c>
      <c r="S136" s="301"/>
      <c r="T136" s="301"/>
      <c r="U136" s="301"/>
      <c r="V136" s="301"/>
      <c r="W136" s="177">
        <f t="shared" si="26"/>
        <v>0</v>
      </c>
      <c r="X136" s="178" t="str">
        <f t="shared" si="27"/>
        <v/>
      </c>
    </row>
    <row r="137" spans="2:24" x14ac:dyDescent="0.2">
      <c r="B137" s="188">
        <v>129</v>
      </c>
      <c r="C137" s="297"/>
      <c r="D137" s="297"/>
      <c r="E137" s="299"/>
      <c r="F137" s="299"/>
      <c r="G137" s="297"/>
      <c r="H137" s="297"/>
      <c r="I137" s="298"/>
      <c r="J137" s="298"/>
      <c r="K137" s="172" t="str">
        <f t="shared" ref="K137:K168" si="28">IF(I137="","",DATEDIF(I137-1,$K$5,"Y"))</f>
        <v/>
      </c>
      <c r="L137" s="172" t="str">
        <f t="shared" ref="L137:L168" si="29">IF(I137="","",DATEDIF(I137-1,$K$5,"YM"))</f>
        <v/>
      </c>
      <c r="M137" s="172" t="str">
        <f t="shared" ref="M137:M168" si="30">IF(J137="","",DATEDIF(J137-1,$K$5,"Y"))</f>
        <v/>
      </c>
      <c r="N137" s="172" t="str">
        <f t="shared" ref="N137:N168" si="31">IF(J137="","",DATEDIF(J137-1,$K$5,"YM"))</f>
        <v/>
      </c>
      <c r="O137" s="189" t="str">
        <f>IF(D137="","",VLOOKUP(K137,'2.賃金表'!$B$3:$C$45,2))</f>
        <v/>
      </c>
      <c r="P137" s="189" t="str">
        <f>IF(D137="","",INDEX('2.賃金表'!$G$3:$P$88,MATCH('1.社員データ'!G137,'2.賃金表'!$G$3:$G$88,0),MATCH('1.社員データ'!F137,'2.賃金表'!$G$3:$P$3,0)))</f>
        <v/>
      </c>
      <c r="Q137" s="300"/>
      <c r="R137" s="176" t="str">
        <f t="shared" ref="R137:R168" si="32">IF(D137="","",O137+P137+Q137)</f>
        <v/>
      </c>
      <c r="S137" s="301"/>
      <c r="T137" s="301"/>
      <c r="U137" s="301"/>
      <c r="V137" s="301"/>
      <c r="W137" s="177">
        <f t="shared" ref="W137:W168" si="33">SUM(S137:V137)</f>
        <v>0</v>
      </c>
      <c r="X137" s="178" t="str">
        <f t="shared" ref="X137:X168" si="34">IF(D137="","",R137+W137)</f>
        <v/>
      </c>
    </row>
    <row r="138" spans="2:24" x14ac:dyDescent="0.2">
      <c r="B138" s="188">
        <v>130</v>
      </c>
      <c r="C138" s="297"/>
      <c r="D138" s="297"/>
      <c r="E138" s="299"/>
      <c r="F138" s="299"/>
      <c r="G138" s="297"/>
      <c r="H138" s="297"/>
      <c r="I138" s="298"/>
      <c r="J138" s="298"/>
      <c r="K138" s="172" t="str">
        <f t="shared" si="28"/>
        <v/>
      </c>
      <c r="L138" s="172" t="str">
        <f t="shared" si="29"/>
        <v/>
      </c>
      <c r="M138" s="172" t="str">
        <f t="shared" si="30"/>
        <v/>
      </c>
      <c r="N138" s="172" t="str">
        <f t="shared" si="31"/>
        <v/>
      </c>
      <c r="O138" s="189" t="str">
        <f>IF(D138="","",VLOOKUP(K138,'2.賃金表'!$B$3:$C$45,2))</f>
        <v/>
      </c>
      <c r="P138" s="189" t="str">
        <f>IF(D138="","",INDEX('2.賃金表'!$G$3:$P$88,MATCH('1.社員データ'!G138,'2.賃金表'!$G$3:$G$88,0),MATCH('1.社員データ'!F138,'2.賃金表'!$G$3:$P$3,0)))</f>
        <v/>
      </c>
      <c r="Q138" s="300"/>
      <c r="R138" s="176" t="str">
        <f t="shared" si="32"/>
        <v/>
      </c>
      <c r="S138" s="301"/>
      <c r="T138" s="301"/>
      <c r="U138" s="301"/>
      <c r="V138" s="301"/>
      <c r="W138" s="177">
        <f t="shared" si="33"/>
        <v>0</v>
      </c>
      <c r="X138" s="178" t="str">
        <f t="shared" si="34"/>
        <v/>
      </c>
    </row>
    <row r="139" spans="2:24" x14ac:dyDescent="0.2">
      <c r="B139" s="188">
        <v>131</v>
      </c>
      <c r="C139" s="297"/>
      <c r="D139" s="297"/>
      <c r="E139" s="299"/>
      <c r="F139" s="299"/>
      <c r="G139" s="297"/>
      <c r="H139" s="297"/>
      <c r="I139" s="298"/>
      <c r="J139" s="298"/>
      <c r="K139" s="172" t="str">
        <f t="shared" si="28"/>
        <v/>
      </c>
      <c r="L139" s="172" t="str">
        <f t="shared" si="29"/>
        <v/>
      </c>
      <c r="M139" s="172" t="str">
        <f t="shared" si="30"/>
        <v/>
      </c>
      <c r="N139" s="172" t="str">
        <f t="shared" si="31"/>
        <v/>
      </c>
      <c r="O139" s="189" t="str">
        <f>IF(D139="","",VLOOKUP(K139,'2.賃金表'!$B$3:$C$45,2))</f>
        <v/>
      </c>
      <c r="P139" s="189" t="str">
        <f>IF(D139="","",INDEX('2.賃金表'!$G$3:$P$88,MATCH('1.社員データ'!G139,'2.賃金表'!$G$3:$G$88,0),MATCH('1.社員データ'!F139,'2.賃金表'!$G$3:$P$3,0)))</f>
        <v/>
      </c>
      <c r="Q139" s="300"/>
      <c r="R139" s="176" t="str">
        <f t="shared" si="32"/>
        <v/>
      </c>
      <c r="S139" s="301"/>
      <c r="T139" s="301"/>
      <c r="U139" s="301"/>
      <c r="V139" s="301"/>
      <c r="W139" s="177">
        <f t="shared" si="33"/>
        <v>0</v>
      </c>
      <c r="X139" s="178" t="str">
        <f t="shared" si="34"/>
        <v/>
      </c>
    </row>
    <row r="140" spans="2:24" x14ac:dyDescent="0.2">
      <c r="B140" s="188">
        <v>132</v>
      </c>
      <c r="C140" s="297"/>
      <c r="D140" s="297"/>
      <c r="E140" s="299"/>
      <c r="F140" s="299"/>
      <c r="G140" s="297"/>
      <c r="H140" s="297"/>
      <c r="I140" s="298"/>
      <c r="J140" s="298"/>
      <c r="K140" s="172" t="str">
        <f t="shared" si="28"/>
        <v/>
      </c>
      <c r="L140" s="172" t="str">
        <f t="shared" si="29"/>
        <v/>
      </c>
      <c r="M140" s="172" t="str">
        <f t="shared" si="30"/>
        <v/>
      </c>
      <c r="N140" s="172" t="str">
        <f t="shared" si="31"/>
        <v/>
      </c>
      <c r="O140" s="189" t="str">
        <f>IF(D140="","",VLOOKUP(K140,'2.賃金表'!$B$3:$C$45,2))</f>
        <v/>
      </c>
      <c r="P140" s="189" t="str">
        <f>IF(D140="","",INDEX('2.賃金表'!$G$3:$P$88,MATCH('1.社員データ'!G140,'2.賃金表'!$G$3:$G$88,0),MATCH('1.社員データ'!F140,'2.賃金表'!$G$3:$P$3,0)))</f>
        <v/>
      </c>
      <c r="Q140" s="300"/>
      <c r="R140" s="176" t="str">
        <f t="shared" si="32"/>
        <v/>
      </c>
      <c r="S140" s="301"/>
      <c r="T140" s="301"/>
      <c r="U140" s="301"/>
      <c r="V140" s="301"/>
      <c r="W140" s="177">
        <f t="shared" si="33"/>
        <v>0</v>
      </c>
      <c r="X140" s="178" t="str">
        <f t="shared" si="34"/>
        <v/>
      </c>
    </row>
    <row r="141" spans="2:24" x14ac:dyDescent="0.2">
      <c r="B141" s="188">
        <v>133</v>
      </c>
      <c r="C141" s="297"/>
      <c r="D141" s="297"/>
      <c r="E141" s="299"/>
      <c r="F141" s="299"/>
      <c r="G141" s="297"/>
      <c r="H141" s="297"/>
      <c r="I141" s="298"/>
      <c r="J141" s="298"/>
      <c r="K141" s="172" t="str">
        <f t="shared" si="28"/>
        <v/>
      </c>
      <c r="L141" s="172" t="str">
        <f t="shared" si="29"/>
        <v/>
      </c>
      <c r="M141" s="172" t="str">
        <f t="shared" si="30"/>
        <v/>
      </c>
      <c r="N141" s="172" t="str">
        <f t="shared" si="31"/>
        <v/>
      </c>
      <c r="O141" s="189" t="str">
        <f>IF(D141="","",VLOOKUP(K141,'2.賃金表'!$B$3:$C$45,2))</f>
        <v/>
      </c>
      <c r="P141" s="189" t="str">
        <f>IF(D141="","",INDEX('2.賃金表'!$G$3:$P$88,MATCH('1.社員データ'!G141,'2.賃金表'!$G$3:$G$88,0),MATCH('1.社員データ'!F141,'2.賃金表'!$G$3:$P$3,0)))</f>
        <v/>
      </c>
      <c r="Q141" s="300"/>
      <c r="R141" s="176" t="str">
        <f t="shared" si="32"/>
        <v/>
      </c>
      <c r="S141" s="301"/>
      <c r="T141" s="301"/>
      <c r="U141" s="301"/>
      <c r="V141" s="301"/>
      <c r="W141" s="177">
        <f t="shared" si="33"/>
        <v>0</v>
      </c>
      <c r="X141" s="178" t="str">
        <f t="shared" si="34"/>
        <v/>
      </c>
    </row>
    <row r="142" spans="2:24" x14ac:dyDescent="0.2">
      <c r="B142" s="188">
        <v>134</v>
      </c>
      <c r="C142" s="297"/>
      <c r="D142" s="297"/>
      <c r="E142" s="299"/>
      <c r="F142" s="299"/>
      <c r="G142" s="297"/>
      <c r="H142" s="297"/>
      <c r="I142" s="298"/>
      <c r="J142" s="298"/>
      <c r="K142" s="172" t="str">
        <f t="shared" si="28"/>
        <v/>
      </c>
      <c r="L142" s="172" t="str">
        <f t="shared" si="29"/>
        <v/>
      </c>
      <c r="M142" s="172" t="str">
        <f t="shared" si="30"/>
        <v/>
      </c>
      <c r="N142" s="172" t="str">
        <f t="shared" si="31"/>
        <v/>
      </c>
      <c r="O142" s="189" t="str">
        <f>IF(D142="","",VLOOKUP(K142,'2.賃金表'!$B$3:$C$45,2))</f>
        <v/>
      </c>
      <c r="P142" s="189" t="str">
        <f>IF(D142="","",INDEX('2.賃金表'!$G$3:$P$88,MATCH('1.社員データ'!G142,'2.賃金表'!$G$3:$G$88,0),MATCH('1.社員データ'!F142,'2.賃金表'!$G$3:$P$3,0)))</f>
        <v/>
      </c>
      <c r="Q142" s="300"/>
      <c r="R142" s="176" t="str">
        <f t="shared" si="32"/>
        <v/>
      </c>
      <c r="S142" s="301"/>
      <c r="T142" s="301"/>
      <c r="U142" s="301"/>
      <c r="V142" s="301"/>
      <c r="W142" s="177">
        <f t="shared" si="33"/>
        <v>0</v>
      </c>
      <c r="X142" s="178" t="str">
        <f t="shared" si="34"/>
        <v/>
      </c>
    </row>
    <row r="143" spans="2:24" x14ac:dyDescent="0.2">
      <c r="B143" s="188">
        <v>135</v>
      </c>
      <c r="C143" s="297"/>
      <c r="D143" s="297"/>
      <c r="E143" s="299"/>
      <c r="F143" s="299"/>
      <c r="G143" s="297"/>
      <c r="H143" s="297"/>
      <c r="I143" s="298"/>
      <c r="J143" s="298"/>
      <c r="K143" s="172" t="str">
        <f t="shared" si="28"/>
        <v/>
      </c>
      <c r="L143" s="172" t="str">
        <f t="shared" si="29"/>
        <v/>
      </c>
      <c r="M143" s="172" t="str">
        <f t="shared" si="30"/>
        <v/>
      </c>
      <c r="N143" s="172" t="str">
        <f t="shared" si="31"/>
        <v/>
      </c>
      <c r="O143" s="189" t="str">
        <f>IF(D143="","",VLOOKUP(K143,'2.賃金表'!$B$3:$C$45,2))</f>
        <v/>
      </c>
      <c r="P143" s="189" t="str">
        <f>IF(D143="","",INDEX('2.賃金表'!$G$3:$P$88,MATCH('1.社員データ'!G143,'2.賃金表'!$G$3:$G$88,0),MATCH('1.社員データ'!F143,'2.賃金表'!$G$3:$P$3,0)))</f>
        <v/>
      </c>
      <c r="Q143" s="300"/>
      <c r="R143" s="176" t="str">
        <f t="shared" si="32"/>
        <v/>
      </c>
      <c r="S143" s="301"/>
      <c r="T143" s="301"/>
      <c r="U143" s="301"/>
      <c r="V143" s="301"/>
      <c r="W143" s="177">
        <f t="shared" si="33"/>
        <v>0</v>
      </c>
      <c r="X143" s="178" t="str">
        <f t="shared" si="34"/>
        <v/>
      </c>
    </row>
    <row r="144" spans="2:24" x14ac:dyDescent="0.2">
      <c r="B144" s="188">
        <v>136</v>
      </c>
      <c r="C144" s="297"/>
      <c r="D144" s="297"/>
      <c r="E144" s="299"/>
      <c r="F144" s="299"/>
      <c r="G144" s="297"/>
      <c r="H144" s="297"/>
      <c r="I144" s="298"/>
      <c r="J144" s="298"/>
      <c r="K144" s="172" t="str">
        <f t="shared" si="28"/>
        <v/>
      </c>
      <c r="L144" s="172" t="str">
        <f t="shared" si="29"/>
        <v/>
      </c>
      <c r="M144" s="172" t="str">
        <f t="shared" si="30"/>
        <v/>
      </c>
      <c r="N144" s="172" t="str">
        <f t="shared" si="31"/>
        <v/>
      </c>
      <c r="O144" s="189" t="str">
        <f>IF(D144="","",VLOOKUP(K144,'2.賃金表'!$B$3:$C$45,2))</f>
        <v/>
      </c>
      <c r="P144" s="189" t="str">
        <f>IF(D144="","",INDEX('2.賃金表'!$G$3:$P$88,MATCH('1.社員データ'!G144,'2.賃金表'!$G$3:$G$88,0),MATCH('1.社員データ'!F144,'2.賃金表'!$G$3:$P$3,0)))</f>
        <v/>
      </c>
      <c r="Q144" s="300"/>
      <c r="R144" s="176" t="str">
        <f t="shared" si="32"/>
        <v/>
      </c>
      <c r="S144" s="301"/>
      <c r="T144" s="301"/>
      <c r="U144" s="301"/>
      <c r="V144" s="301"/>
      <c r="W144" s="177">
        <f t="shared" si="33"/>
        <v>0</v>
      </c>
      <c r="X144" s="178" t="str">
        <f t="shared" si="34"/>
        <v/>
      </c>
    </row>
    <row r="145" spans="2:24" x14ac:dyDescent="0.2">
      <c r="B145" s="188">
        <v>137</v>
      </c>
      <c r="C145" s="297"/>
      <c r="D145" s="297"/>
      <c r="E145" s="299"/>
      <c r="F145" s="299"/>
      <c r="G145" s="297"/>
      <c r="H145" s="297"/>
      <c r="I145" s="298"/>
      <c r="J145" s="298"/>
      <c r="K145" s="172" t="str">
        <f t="shared" si="28"/>
        <v/>
      </c>
      <c r="L145" s="172" t="str">
        <f t="shared" si="29"/>
        <v/>
      </c>
      <c r="M145" s="172" t="str">
        <f t="shared" si="30"/>
        <v/>
      </c>
      <c r="N145" s="172" t="str">
        <f t="shared" si="31"/>
        <v/>
      </c>
      <c r="O145" s="189" t="str">
        <f>IF(D145="","",VLOOKUP(K145,'2.賃金表'!$B$3:$C$45,2))</f>
        <v/>
      </c>
      <c r="P145" s="189" t="str">
        <f>IF(D145="","",INDEX('2.賃金表'!$G$3:$P$88,MATCH('1.社員データ'!G145,'2.賃金表'!$G$3:$G$88,0),MATCH('1.社員データ'!F145,'2.賃金表'!$G$3:$P$3,0)))</f>
        <v/>
      </c>
      <c r="Q145" s="300"/>
      <c r="R145" s="176" t="str">
        <f t="shared" si="32"/>
        <v/>
      </c>
      <c r="S145" s="301"/>
      <c r="T145" s="301"/>
      <c r="U145" s="301"/>
      <c r="V145" s="301"/>
      <c r="W145" s="177">
        <f t="shared" si="33"/>
        <v>0</v>
      </c>
      <c r="X145" s="178" t="str">
        <f t="shared" si="34"/>
        <v/>
      </c>
    </row>
    <row r="146" spans="2:24" x14ac:dyDescent="0.2">
      <c r="B146" s="188">
        <v>138</v>
      </c>
      <c r="C146" s="297"/>
      <c r="D146" s="297"/>
      <c r="E146" s="299"/>
      <c r="F146" s="299"/>
      <c r="G146" s="297"/>
      <c r="H146" s="297"/>
      <c r="I146" s="298"/>
      <c r="J146" s="298"/>
      <c r="K146" s="172" t="str">
        <f t="shared" si="28"/>
        <v/>
      </c>
      <c r="L146" s="172" t="str">
        <f t="shared" si="29"/>
        <v/>
      </c>
      <c r="M146" s="172" t="str">
        <f t="shared" si="30"/>
        <v/>
      </c>
      <c r="N146" s="172" t="str">
        <f t="shared" si="31"/>
        <v/>
      </c>
      <c r="O146" s="189" t="str">
        <f>IF(D146="","",VLOOKUP(K146,'2.賃金表'!$B$3:$C$45,2))</f>
        <v/>
      </c>
      <c r="P146" s="189" t="str">
        <f>IF(D146="","",INDEX('2.賃金表'!$G$3:$P$88,MATCH('1.社員データ'!G146,'2.賃金表'!$G$3:$G$88,0),MATCH('1.社員データ'!F146,'2.賃金表'!$G$3:$P$3,0)))</f>
        <v/>
      </c>
      <c r="Q146" s="300"/>
      <c r="R146" s="176" t="str">
        <f t="shared" si="32"/>
        <v/>
      </c>
      <c r="S146" s="301"/>
      <c r="T146" s="301"/>
      <c r="U146" s="301"/>
      <c r="V146" s="301"/>
      <c r="W146" s="177">
        <f t="shared" si="33"/>
        <v>0</v>
      </c>
      <c r="X146" s="178" t="str">
        <f t="shared" si="34"/>
        <v/>
      </c>
    </row>
    <row r="147" spans="2:24" x14ac:dyDescent="0.2">
      <c r="B147" s="188">
        <v>139</v>
      </c>
      <c r="C147" s="297"/>
      <c r="D147" s="297"/>
      <c r="E147" s="299"/>
      <c r="F147" s="299"/>
      <c r="G147" s="297"/>
      <c r="H147" s="297"/>
      <c r="I147" s="298"/>
      <c r="J147" s="298"/>
      <c r="K147" s="172" t="str">
        <f t="shared" si="28"/>
        <v/>
      </c>
      <c r="L147" s="172" t="str">
        <f t="shared" si="29"/>
        <v/>
      </c>
      <c r="M147" s="172" t="str">
        <f t="shared" si="30"/>
        <v/>
      </c>
      <c r="N147" s="172" t="str">
        <f t="shared" si="31"/>
        <v/>
      </c>
      <c r="O147" s="189" t="str">
        <f>IF(D147="","",VLOOKUP(K147,'2.賃金表'!$B$3:$C$45,2))</f>
        <v/>
      </c>
      <c r="P147" s="189" t="str">
        <f>IF(D147="","",INDEX('2.賃金表'!$G$3:$P$88,MATCH('1.社員データ'!G147,'2.賃金表'!$G$3:$G$88,0),MATCH('1.社員データ'!F147,'2.賃金表'!$G$3:$P$3,0)))</f>
        <v/>
      </c>
      <c r="Q147" s="300"/>
      <c r="R147" s="176" t="str">
        <f t="shared" si="32"/>
        <v/>
      </c>
      <c r="S147" s="301"/>
      <c r="T147" s="301"/>
      <c r="U147" s="301"/>
      <c r="V147" s="301"/>
      <c r="W147" s="177">
        <f t="shared" si="33"/>
        <v>0</v>
      </c>
      <c r="X147" s="178" t="str">
        <f t="shared" si="34"/>
        <v/>
      </c>
    </row>
    <row r="148" spans="2:24" x14ac:dyDescent="0.2">
      <c r="B148" s="188">
        <v>140</v>
      </c>
      <c r="C148" s="297"/>
      <c r="D148" s="297"/>
      <c r="E148" s="299"/>
      <c r="F148" s="299"/>
      <c r="G148" s="297"/>
      <c r="H148" s="297"/>
      <c r="I148" s="298"/>
      <c r="J148" s="298"/>
      <c r="K148" s="172" t="str">
        <f t="shared" si="28"/>
        <v/>
      </c>
      <c r="L148" s="172" t="str">
        <f t="shared" si="29"/>
        <v/>
      </c>
      <c r="M148" s="172" t="str">
        <f t="shared" si="30"/>
        <v/>
      </c>
      <c r="N148" s="172" t="str">
        <f t="shared" si="31"/>
        <v/>
      </c>
      <c r="O148" s="189" t="str">
        <f>IF(D148="","",VLOOKUP(K148,'2.賃金表'!$B$3:$C$45,2))</f>
        <v/>
      </c>
      <c r="P148" s="189" t="str">
        <f>IF(D148="","",INDEX('2.賃金表'!$G$3:$P$88,MATCH('1.社員データ'!G148,'2.賃金表'!$G$3:$G$88,0),MATCH('1.社員データ'!F148,'2.賃金表'!$G$3:$P$3,0)))</f>
        <v/>
      </c>
      <c r="Q148" s="300"/>
      <c r="R148" s="176" t="str">
        <f t="shared" si="32"/>
        <v/>
      </c>
      <c r="S148" s="301"/>
      <c r="T148" s="301"/>
      <c r="U148" s="301"/>
      <c r="V148" s="301"/>
      <c r="W148" s="177">
        <f t="shared" si="33"/>
        <v>0</v>
      </c>
      <c r="X148" s="178" t="str">
        <f t="shared" si="34"/>
        <v/>
      </c>
    </row>
    <row r="149" spans="2:24" x14ac:dyDescent="0.2">
      <c r="B149" s="188">
        <v>141</v>
      </c>
      <c r="C149" s="297"/>
      <c r="D149" s="297"/>
      <c r="E149" s="299"/>
      <c r="F149" s="299"/>
      <c r="G149" s="297"/>
      <c r="H149" s="297"/>
      <c r="I149" s="298"/>
      <c r="J149" s="298"/>
      <c r="K149" s="172" t="str">
        <f t="shared" si="28"/>
        <v/>
      </c>
      <c r="L149" s="172" t="str">
        <f t="shared" si="29"/>
        <v/>
      </c>
      <c r="M149" s="172" t="str">
        <f t="shared" si="30"/>
        <v/>
      </c>
      <c r="N149" s="172" t="str">
        <f t="shared" si="31"/>
        <v/>
      </c>
      <c r="O149" s="189" t="str">
        <f>IF(D149="","",VLOOKUP(K149,'2.賃金表'!$B$3:$C$45,2))</f>
        <v/>
      </c>
      <c r="P149" s="189" t="str">
        <f>IF(D149="","",INDEX('2.賃金表'!$G$3:$P$88,MATCH('1.社員データ'!G149,'2.賃金表'!$G$3:$G$88,0),MATCH('1.社員データ'!F149,'2.賃金表'!$G$3:$P$3,0)))</f>
        <v/>
      </c>
      <c r="Q149" s="300"/>
      <c r="R149" s="176" t="str">
        <f t="shared" si="32"/>
        <v/>
      </c>
      <c r="S149" s="301"/>
      <c r="T149" s="301"/>
      <c r="U149" s="301"/>
      <c r="V149" s="301"/>
      <c r="W149" s="177">
        <f t="shared" si="33"/>
        <v>0</v>
      </c>
      <c r="X149" s="178" t="str">
        <f t="shared" si="34"/>
        <v/>
      </c>
    </row>
    <row r="150" spans="2:24" x14ac:dyDescent="0.2">
      <c r="B150" s="188">
        <v>142</v>
      </c>
      <c r="C150" s="297"/>
      <c r="D150" s="297"/>
      <c r="E150" s="299"/>
      <c r="F150" s="299"/>
      <c r="G150" s="297"/>
      <c r="H150" s="297"/>
      <c r="I150" s="298"/>
      <c r="J150" s="298"/>
      <c r="K150" s="172" t="str">
        <f t="shared" si="28"/>
        <v/>
      </c>
      <c r="L150" s="172" t="str">
        <f t="shared" si="29"/>
        <v/>
      </c>
      <c r="M150" s="172" t="str">
        <f t="shared" si="30"/>
        <v/>
      </c>
      <c r="N150" s="172" t="str">
        <f t="shared" si="31"/>
        <v/>
      </c>
      <c r="O150" s="189" t="str">
        <f>IF(D150="","",VLOOKUP(K150,'2.賃金表'!$B$3:$C$45,2))</f>
        <v/>
      </c>
      <c r="P150" s="189" t="str">
        <f>IF(D150="","",INDEX('2.賃金表'!$G$3:$P$88,MATCH('1.社員データ'!G150,'2.賃金表'!$G$3:$G$88,0),MATCH('1.社員データ'!F150,'2.賃金表'!$G$3:$P$3,0)))</f>
        <v/>
      </c>
      <c r="Q150" s="300"/>
      <c r="R150" s="176" t="str">
        <f t="shared" si="32"/>
        <v/>
      </c>
      <c r="S150" s="301"/>
      <c r="T150" s="301"/>
      <c r="U150" s="301"/>
      <c r="V150" s="301"/>
      <c r="W150" s="177">
        <f t="shared" si="33"/>
        <v>0</v>
      </c>
      <c r="X150" s="178" t="str">
        <f t="shared" si="34"/>
        <v/>
      </c>
    </row>
    <row r="151" spans="2:24" x14ac:dyDescent="0.2">
      <c r="B151" s="188" t="s">
        <v>34</v>
      </c>
      <c r="C151" s="297"/>
      <c r="D151" s="297"/>
      <c r="E151" s="302"/>
      <c r="F151" s="302"/>
      <c r="G151" s="297"/>
      <c r="H151" s="302"/>
      <c r="I151" s="298"/>
      <c r="J151" s="298"/>
      <c r="K151" s="172" t="str">
        <f t="shared" si="28"/>
        <v/>
      </c>
      <c r="L151" s="172" t="str">
        <f t="shared" si="29"/>
        <v/>
      </c>
      <c r="M151" s="172" t="str">
        <f t="shared" si="30"/>
        <v/>
      </c>
      <c r="N151" s="172" t="str">
        <f t="shared" si="31"/>
        <v/>
      </c>
      <c r="O151" s="189" t="str">
        <f>IF(D151="","",VLOOKUP(K151,'2.賃金表'!$B$3:$C$45,2))</f>
        <v/>
      </c>
      <c r="P151" s="189" t="str">
        <f>IF(D151="","",INDEX('2.賃金表'!$G$3:$P$88,MATCH('1.社員データ'!G151,'2.賃金表'!$G$3:$G$88,0),MATCH('1.社員データ'!F151,'2.賃金表'!$G$3:$P$3,0)))</f>
        <v/>
      </c>
      <c r="Q151" s="300"/>
      <c r="R151" s="176" t="str">
        <f t="shared" si="32"/>
        <v/>
      </c>
      <c r="S151" s="301"/>
      <c r="T151" s="301"/>
      <c r="U151" s="301"/>
      <c r="V151" s="301"/>
      <c r="W151" s="177">
        <f t="shared" si="33"/>
        <v>0</v>
      </c>
      <c r="X151" s="179" t="str">
        <f t="shared" si="34"/>
        <v/>
      </c>
    </row>
    <row r="152" spans="2:24" x14ac:dyDescent="0.2">
      <c r="B152" s="188" t="s">
        <v>34</v>
      </c>
      <c r="C152" s="297"/>
      <c r="D152" s="297"/>
      <c r="E152" s="302"/>
      <c r="F152" s="302"/>
      <c r="G152" s="297" t="s">
        <v>34</v>
      </c>
      <c r="H152" s="302"/>
      <c r="I152" s="298"/>
      <c r="J152" s="298"/>
      <c r="K152" s="172" t="str">
        <f t="shared" si="28"/>
        <v/>
      </c>
      <c r="L152" s="172" t="str">
        <f t="shared" si="29"/>
        <v/>
      </c>
      <c r="M152" s="172" t="str">
        <f t="shared" si="30"/>
        <v/>
      </c>
      <c r="N152" s="172" t="str">
        <f t="shared" si="31"/>
        <v/>
      </c>
      <c r="O152" s="189" t="str">
        <f>IF(D152="","",VLOOKUP(K152,'2.賃金表'!$B$3:$C$45,2))</f>
        <v/>
      </c>
      <c r="P152" s="189" t="str">
        <f>IF(D152="","",INDEX('2.賃金表'!$G$3:$P$88,MATCH('1.社員データ'!G152,'2.賃金表'!$G$3:$G$88,0),MATCH('1.社員データ'!F152,'2.賃金表'!$G$3:$P$3,0)))</f>
        <v/>
      </c>
      <c r="Q152" s="300"/>
      <c r="R152" s="176" t="str">
        <f t="shared" si="32"/>
        <v/>
      </c>
      <c r="S152" s="301"/>
      <c r="T152" s="301"/>
      <c r="U152" s="301"/>
      <c r="V152" s="301"/>
      <c r="W152" s="177">
        <f t="shared" si="33"/>
        <v>0</v>
      </c>
      <c r="X152" s="179" t="str">
        <f t="shared" si="34"/>
        <v/>
      </c>
    </row>
    <row r="153" spans="2:24" x14ac:dyDescent="0.2">
      <c r="B153" s="188" t="s">
        <v>34</v>
      </c>
      <c r="C153" s="297"/>
      <c r="D153" s="297"/>
      <c r="E153" s="302"/>
      <c r="F153" s="302"/>
      <c r="G153" s="297" t="s">
        <v>34</v>
      </c>
      <c r="H153" s="302"/>
      <c r="I153" s="298"/>
      <c r="J153" s="298"/>
      <c r="K153" s="172" t="str">
        <f t="shared" si="28"/>
        <v/>
      </c>
      <c r="L153" s="172" t="str">
        <f t="shared" si="29"/>
        <v/>
      </c>
      <c r="M153" s="172" t="str">
        <f t="shared" si="30"/>
        <v/>
      </c>
      <c r="N153" s="172" t="str">
        <f t="shared" si="31"/>
        <v/>
      </c>
      <c r="O153" s="189" t="str">
        <f>IF(D153="","",VLOOKUP(K153,'2.賃金表'!$B$3:$C$45,2))</f>
        <v/>
      </c>
      <c r="P153" s="189" t="str">
        <f>IF(D153="","",INDEX('2.賃金表'!$G$3:$P$88,MATCH('1.社員データ'!G153,'2.賃金表'!$G$3:$G$88,0),MATCH('1.社員データ'!F153,'2.賃金表'!$G$3:$P$3,0)))</f>
        <v/>
      </c>
      <c r="Q153" s="300"/>
      <c r="R153" s="176" t="str">
        <f t="shared" si="32"/>
        <v/>
      </c>
      <c r="S153" s="301"/>
      <c r="T153" s="301"/>
      <c r="U153" s="301"/>
      <c r="V153" s="301"/>
      <c r="W153" s="177">
        <f t="shared" si="33"/>
        <v>0</v>
      </c>
      <c r="X153" s="179" t="str">
        <f t="shared" si="34"/>
        <v/>
      </c>
    </row>
    <row r="154" spans="2:24" x14ac:dyDescent="0.2">
      <c r="B154" s="188" t="s">
        <v>34</v>
      </c>
      <c r="C154" s="297"/>
      <c r="D154" s="297"/>
      <c r="E154" s="302"/>
      <c r="F154" s="302"/>
      <c r="G154" s="297" t="s">
        <v>34</v>
      </c>
      <c r="H154" s="302"/>
      <c r="I154" s="298"/>
      <c r="J154" s="298"/>
      <c r="K154" s="172" t="str">
        <f t="shared" si="28"/>
        <v/>
      </c>
      <c r="L154" s="172" t="str">
        <f t="shared" si="29"/>
        <v/>
      </c>
      <c r="M154" s="172" t="str">
        <f t="shared" si="30"/>
        <v/>
      </c>
      <c r="N154" s="172" t="str">
        <f t="shared" si="31"/>
        <v/>
      </c>
      <c r="O154" s="189" t="str">
        <f>IF(D154="","",VLOOKUP(K154,'2.賃金表'!$B$3:$C$45,2))</f>
        <v/>
      </c>
      <c r="P154" s="189" t="str">
        <f>IF(D154="","",INDEX('2.賃金表'!$G$3:$P$88,MATCH('1.社員データ'!G154,'2.賃金表'!$G$3:$G$88,0),MATCH('1.社員データ'!F154,'2.賃金表'!$G$3:$P$3,0)))</f>
        <v/>
      </c>
      <c r="Q154" s="300"/>
      <c r="R154" s="176" t="str">
        <f t="shared" si="32"/>
        <v/>
      </c>
      <c r="S154" s="301"/>
      <c r="T154" s="301"/>
      <c r="U154" s="301"/>
      <c r="V154" s="301"/>
      <c r="W154" s="177">
        <f t="shared" si="33"/>
        <v>0</v>
      </c>
      <c r="X154" s="179" t="str">
        <f t="shared" si="34"/>
        <v/>
      </c>
    </row>
    <row r="155" spans="2:24" x14ac:dyDescent="0.2">
      <c r="B155" s="188" t="s">
        <v>34</v>
      </c>
      <c r="C155" s="297"/>
      <c r="D155" s="297"/>
      <c r="E155" s="302"/>
      <c r="F155" s="302"/>
      <c r="G155" s="297" t="s">
        <v>34</v>
      </c>
      <c r="H155" s="302"/>
      <c r="I155" s="298"/>
      <c r="J155" s="298"/>
      <c r="K155" s="172" t="str">
        <f t="shared" si="28"/>
        <v/>
      </c>
      <c r="L155" s="172" t="str">
        <f t="shared" si="29"/>
        <v/>
      </c>
      <c r="M155" s="172" t="str">
        <f t="shared" si="30"/>
        <v/>
      </c>
      <c r="N155" s="172" t="str">
        <f t="shared" si="31"/>
        <v/>
      </c>
      <c r="O155" s="189" t="str">
        <f>IF(D155="","",VLOOKUP(K155,'2.賃金表'!$B$3:$C$45,2))</f>
        <v/>
      </c>
      <c r="P155" s="189" t="str">
        <f>IF(D155="","",INDEX('2.賃金表'!$G$3:$P$88,MATCH('1.社員データ'!G155,'2.賃金表'!$G$3:$G$88,0),MATCH('1.社員データ'!F155,'2.賃金表'!$G$3:$P$3,0)))</f>
        <v/>
      </c>
      <c r="Q155" s="300"/>
      <c r="R155" s="176" t="str">
        <f t="shared" si="32"/>
        <v/>
      </c>
      <c r="S155" s="301"/>
      <c r="T155" s="301"/>
      <c r="U155" s="301"/>
      <c r="V155" s="301"/>
      <c r="W155" s="177">
        <f t="shared" si="33"/>
        <v>0</v>
      </c>
      <c r="X155" s="179" t="str">
        <f t="shared" si="34"/>
        <v/>
      </c>
    </row>
    <row r="156" spans="2:24" x14ac:dyDescent="0.2">
      <c r="B156" s="188" t="s">
        <v>34</v>
      </c>
      <c r="C156" s="297"/>
      <c r="D156" s="297"/>
      <c r="E156" s="302"/>
      <c r="F156" s="302"/>
      <c r="G156" s="297" t="s">
        <v>34</v>
      </c>
      <c r="H156" s="302"/>
      <c r="I156" s="298"/>
      <c r="J156" s="298"/>
      <c r="K156" s="172" t="str">
        <f t="shared" si="28"/>
        <v/>
      </c>
      <c r="L156" s="172" t="str">
        <f t="shared" si="29"/>
        <v/>
      </c>
      <c r="M156" s="172" t="str">
        <f t="shared" si="30"/>
        <v/>
      </c>
      <c r="N156" s="172" t="str">
        <f t="shared" si="31"/>
        <v/>
      </c>
      <c r="O156" s="189" t="str">
        <f>IF(D156="","",VLOOKUP(K156,'2.賃金表'!$B$3:$C$45,2))</f>
        <v/>
      </c>
      <c r="P156" s="189" t="str">
        <f>IF(D156="","",INDEX('2.賃金表'!$G$3:$P$88,MATCH('1.社員データ'!G156,'2.賃金表'!$G$3:$G$88,0),MATCH('1.社員データ'!F156,'2.賃金表'!$G$3:$P$3,0)))</f>
        <v/>
      </c>
      <c r="Q156" s="300"/>
      <c r="R156" s="176" t="str">
        <f t="shared" si="32"/>
        <v/>
      </c>
      <c r="S156" s="301"/>
      <c r="T156" s="301"/>
      <c r="U156" s="301"/>
      <c r="V156" s="301"/>
      <c r="W156" s="177">
        <f t="shared" si="33"/>
        <v>0</v>
      </c>
      <c r="X156" s="179" t="str">
        <f t="shared" si="34"/>
        <v/>
      </c>
    </row>
    <row r="157" spans="2:24" x14ac:dyDescent="0.2">
      <c r="B157" s="188" t="s">
        <v>34</v>
      </c>
      <c r="C157" s="297"/>
      <c r="D157" s="297"/>
      <c r="E157" s="302"/>
      <c r="F157" s="302"/>
      <c r="G157" s="297" t="s">
        <v>34</v>
      </c>
      <c r="H157" s="302"/>
      <c r="I157" s="298"/>
      <c r="J157" s="298"/>
      <c r="K157" s="172" t="str">
        <f t="shared" si="28"/>
        <v/>
      </c>
      <c r="L157" s="172" t="str">
        <f t="shared" si="29"/>
        <v/>
      </c>
      <c r="M157" s="172" t="str">
        <f t="shared" si="30"/>
        <v/>
      </c>
      <c r="N157" s="172" t="str">
        <f t="shared" si="31"/>
        <v/>
      </c>
      <c r="O157" s="189" t="str">
        <f>IF(D157="","",VLOOKUP(K157,'2.賃金表'!$B$3:$C$45,2))</f>
        <v/>
      </c>
      <c r="P157" s="189" t="str">
        <f>IF(D157="","",INDEX('2.賃金表'!$G$3:$P$88,MATCH('1.社員データ'!G157,'2.賃金表'!$G$3:$G$88,0),MATCH('1.社員データ'!F157,'2.賃金表'!$G$3:$P$3,0)))</f>
        <v/>
      </c>
      <c r="Q157" s="300"/>
      <c r="R157" s="176" t="str">
        <f t="shared" si="32"/>
        <v/>
      </c>
      <c r="S157" s="301"/>
      <c r="T157" s="301"/>
      <c r="U157" s="301"/>
      <c r="V157" s="301"/>
      <c r="W157" s="177">
        <f t="shared" si="33"/>
        <v>0</v>
      </c>
      <c r="X157" s="179" t="str">
        <f t="shared" si="34"/>
        <v/>
      </c>
    </row>
    <row r="158" spans="2:24" x14ac:dyDescent="0.2">
      <c r="B158" s="188" t="s">
        <v>34</v>
      </c>
      <c r="C158" s="297"/>
      <c r="D158" s="297"/>
      <c r="E158" s="302"/>
      <c r="F158" s="302"/>
      <c r="G158" s="297" t="s">
        <v>34</v>
      </c>
      <c r="H158" s="302"/>
      <c r="I158" s="298"/>
      <c r="J158" s="298"/>
      <c r="K158" s="172" t="str">
        <f t="shared" si="28"/>
        <v/>
      </c>
      <c r="L158" s="172" t="str">
        <f t="shared" si="29"/>
        <v/>
      </c>
      <c r="M158" s="172" t="str">
        <f t="shared" si="30"/>
        <v/>
      </c>
      <c r="N158" s="172" t="str">
        <f t="shared" si="31"/>
        <v/>
      </c>
      <c r="O158" s="189" t="str">
        <f>IF(D158="","",VLOOKUP(K158,'2.賃金表'!$B$3:$C$45,2))</f>
        <v/>
      </c>
      <c r="P158" s="189" t="str">
        <f>IF(D158="","",INDEX('2.賃金表'!$G$3:$P$88,MATCH('1.社員データ'!G158,'2.賃金表'!$G$3:$G$88,0),MATCH('1.社員データ'!F158,'2.賃金表'!$G$3:$P$3,0)))</f>
        <v/>
      </c>
      <c r="Q158" s="300"/>
      <c r="R158" s="176" t="str">
        <f t="shared" si="32"/>
        <v/>
      </c>
      <c r="S158" s="301"/>
      <c r="T158" s="301"/>
      <c r="U158" s="301"/>
      <c r="V158" s="301"/>
      <c r="W158" s="177">
        <f t="shared" si="33"/>
        <v>0</v>
      </c>
      <c r="X158" s="179" t="str">
        <f t="shared" si="34"/>
        <v/>
      </c>
    </row>
    <row r="159" spans="2:24" x14ac:dyDescent="0.2">
      <c r="B159" s="188" t="s">
        <v>34</v>
      </c>
      <c r="C159" s="297"/>
      <c r="D159" s="297"/>
      <c r="E159" s="302"/>
      <c r="F159" s="302"/>
      <c r="G159" s="297" t="s">
        <v>34</v>
      </c>
      <c r="H159" s="302"/>
      <c r="I159" s="298"/>
      <c r="J159" s="298"/>
      <c r="K159" s="172" t="str">
        <f t="shared" si="28"/>
        <v/>
      </c>
      <c r="L159" s="172" t="str">
        <f t="shared" si="29"/>
        <v/>
      </c>
      <c r="M159" s="172" t="str">
        <f t="shared" si="30"/>
        <v/>
      </c>
      <c r="N159" s="172" t="str">
        <f t="shared" si="31"/>
        <v/>
      </c>
      <c r="O159" s="189" t="str">
        <f>IF(D159="","",VLOOKUP(K159,'2.賃金表'!$B$3:$C$45,2))</f>
        <v/>
      </c>
      <c r="P159" s="189" t="str">
        <f>IF(D159="","",INDEX('2.賃金表'!$G$3:$P$88,MATCH('1.社員データ'!G159,'2.賃金表'!$G$3:$G$88,0),MATCH('1.社員データ'!F159,'2.賃金表'!$G$3:$P$3,0)))</f>
        <v/>
      </c>
      <c r="Q159" s="300"/>
      <c r="R159" s="176" t="str">
        <f t="shared" si="32"/>
        <v/>
      </c>
      <c r="S159" s="301"/>
      <c r="T159" s="301"/>
      <c r="U159" s="301"/>
      <c r="V159" s="301"/>
      <c r="W159" s="177">
        <f t="shared" si="33"/>
        <v>0</v>
      </c>
      <c r="X159" s="179" t="str">
        <f t="shared" si="34"/>
        <v/>
      </c>
    </row>
    <row r="160" spans="2:24" x14ac:dyDescent="0.2">
      <c r="B160" s="188" t="s">
        <v>34</v>
      </c>
      <c r="C160" s="297"/>
      <c r="D160" s="297"/>
      <c r="E160" s="302"/>
      <c r="F160" s="302"/>
      <c r="G160" s="297" t="s">
        <v>34</v>
      </c>
      <c r="H160" s="302"/>
      <c r="I160" s="298"/>
      <c r="J160" s="298"/>
      <c r="K160" s="172" t="str">
        <f t="shared" si="28"/>
        <v/>
      </c>
      <c r="L160" s="172" t="str">
        <f t="shared" si="29"/>
        <v/>
      </c>
      <c r="M160" s="172" t="str">
        <f t="shared" si="30"/>
        <v/>
      </c>
      <c r="N160" s="172" t="str">
        <f t="shared" si="31"/>
        <v/>
      </c>
      <c r="O160" s="189" t="str">
        <f>IF(D160="","",VLOOKUP(K160,'2.賃金表'!$B$3:$C$45,2))</f>
        <v/>
      </c>
      <c r="P160" s="189" t="str">
        <f>IF(D160="","",INDEX('2.賃金表'!$G$3:$P$88,MATCH('1.社員データ'!G160,'2.賃金表'!$G$3:$G$88,0),MATCH('1.社員データ'!F160,'2.賃金表'!$G$3:$P$3,0)))</f>
        <v/>
      </c>
      <c r="Q160" s="300"/>
      <c r="R160" s="176" t="str">
        <f t="shared" si="32"/>
        <v/>
      </c>
      <c r="S160" s="301"/>
      <c r="T160" s="301"/>
      <c r="U160" s="301"/>
      <c r="V160" s="301"/>
      <c r="W160" s="177">
        <f t="shared" si="33"/>
        <v>0</v>
      </c>
      <c r="X160" s="179" t="str">
        <f t="shared" si="34"/>
        <v/>
      </c>
    </row>
    <row r="161" spans="2:24" x14ac:dyDescent="0.2">
      <c r="B161" s="188" t="s">
        <v>34</v>
      </c>
      <c r="C161" s="297"/>
      <c r="D161" s="297"/>
      <c r="E161" s="302"/>
      <c r="F161" s="302"/>
      <c r="G161" s="297" t="s">
        <v>34</v>
      </c>
      <c r="H161" s="302"/>
      <c r="I161" s="298"/>
      <c r="J161" s="298"/>
      <c r="K161" s="172" t="str">
        <f t="shared" si="28"/>
        <v/>
      </c>
      <c r="L161" s="172" t="str">
        <f t="shared" si="29"/>
        <v/>
      </c>
      <c r="M161" s="172" t="str">
        <f t="shared" si="30"/>
        <v/>
      </c>
      <c r="N161" s="172" t="str">
        <f t="shared" si="31"/>
        <v/>
      </c>
      <c r="O161" s="189" t="str">
        <f>IF(D161="","",VLOOKUP(K161,'2.賃金表'!$B$3:$C$45,2))</f>
        <v/>
      </c>
      <c r="P161" s="189" t="str">
        <f>IF(D161="","",INDEX('2.賃金表'!$G$3:$P$88,MATCH('1.社員データ'!G161,'2.賃金表'!$G$3:$G$88,0),MATCH('1.社員データ'!F161,'2.賃金表'!$G$3:$P$3,0)))</f>
        <v/>
      </c>
      <c r="Q161" s="300"/>
      <c r="R161" s="176" t="str">
        <f t="shared" si="32"/>
        <v/>
      </c>
      <c r="S161" s="301"/>
      <c r="T161" s="301"/>
      <c r="U161" s="301"/>
      <c r="V161" s="301"/>
      <c r="W161" s="177">
        <f t="shared" si="33"/>
        <v>0</v>
      </c>
      <c r="X161" s="179" t="str">
        <f t="shared" si="34"/>
        <v/>
      </c>
    </row>
    <row r="162" spans="2:24" x14ac:dyDescent="0.2">
      <c r="B162" s="188" t="s">
        <v>34</v>
      </c>
      <c r="C162" s="297"/>
      <c r="D162" s="297"/>
      <c r="E162" s="302"/>
      <c r="F162" s="302"/>
      <c r="G162" s="297" t="s">
        <v>34</v>
      </c>
      <c r="H162" s="302"/>
      <c r="I162" s="298"/>
      <c r="J162" s="298"/>
      <c r="K162" s="172" t="str">
        <f t="shared" si="28"/>
        <v/>
      </c>
      <c r="L162" s="172" t="str">
        <f t="shared" si="29"/>
        <v/>
      </c>
      <c r="M162" s="172" t="str">
        <f t="shared" si="30"/>
        <v/>
      </c>
      <c r="N162" s="172" t="str">
        <f t="shared" si="31"/>
        <v/>
      </c>
      <c r="O162" s="189" t="str">
        <f>IF(D162="","",VLOOKUP(K162,'2.賃金表'!$B$3:$C$45,2))</f>
        <v/>
      </c>
      <c r="P162" s="189" t="str">
        <f>IF(D162="","",INDEX('2.賃金表'!$G$3:$P$88,MATCH('1.社員データ'!G162,'2.賃金表'!$G$3:$G$88,0),MATCH('1.社員データ'!F162,'2.賃金表'!$G$3:$P$3,0)))</f>
        <v/>
      </c>
      <c r="Q162" s="300"/>
      <c r="R162" s="176" t="str">
        <f t="shared" si="32"/>
        <v/>
      </c>
      <c r="S162" s="301"/>
      <c r="T162" s="301"/>
      <c r="U162" s="301"/>
      <c r="V162" s="301"/>
      <c r="W162" s="177">
        <f t="shared" si="33"/>
        <v>0</v>
      </c>
      <c r="X162" s="179" t="str">
        <f t="shared" si="34"/>
        <v/>
      </c>
    </row>
    <row r="163" spans="2:24" x14ac:dyDescent="0.2">
      <c r="B163" s="188" t="s">
        <v>34</v>
      </c>
      <c r="C163" s="297"/>
      <c r="D163" s="297"/>
      <c r="E163" s="302"/>
      <c r="F163" s="302"/>
      <c r="G163" s="297" t="s">
        <v>34</v>
      </c>
      <c r="H163" s="302"/>
      <c r="I163" s="298"/>
      <c r="J163" s="298"/>
      <c r="K163" s="172" t="str">
        <f t="shared" si="28"/>
        <v/>
      </c>
      <c r="L163" s="172" t="str">
        <f t="shared" si="29"/>
        <v/>
      </c>
      <c r="M163" s="172" t="str">
        <f t="shared" si="30"/>
        <v/>
      </c>
      <c r="N163" s="172" t="str">
        <f t="shared" si="31"/>
        <v/>
      </c>
      <c r="O163" s="189" t="str">
        <f>IF(D163="","",VLOOKUP(K163,'2.賃金表'!$B$3:$C$45,2))</f>
        <v/>
      </c>
      <c r="P163" s="189" t="str">
        <f>IF(D163="","",INDEX('2.賃金表'!$G$3:$P$88,MATCH('1.社員データ'!G163,'2.賃金表'!$G$3:$G$88,0),MATCH('1.社員データ'!F163,'2.賃金表'!$G$3:$P$3,0)))</f>
        <v/>
      </c>
      <c r="Q163" s="300"/>
      <c r="R163" s="176" t="str">
        <f t="shared" si="32"/>
        <v/>
      </c>
      <c r="S163" s="301"/>
      <c r="T163" s="301"/>
      <c r="U163" s="301"/>
      <c r="V163" s="301"/>
      <c r="W163" s="177">
        <f t="shared" si="33"/>
        <v>0</v>
      </c>
      <c r="X163" s="179" t="str">
        <f t="shared" si="34"/>
        <v/>
      </c>
    </row>
    <row r="164" spans="2:24" x14ac:dyDescent="0.2">
      <c r="B164" s="188" t="s">
        <v>34</v>
      </c>
      <c r="C164" s="297"/>
      <c r="D164" s="297"/>
      <c r="E164" s="302"/>
      <c r="F164" s="302"/>
      <c r="G164" s="297" t="s">
        <v>34</v>
      </c>
      <c r="H164" s="302"/>
      <c r="I164" s="298"/>
      <c r="J164" s="298"/>
      <c r="K164" s="172" t="str">
        <f t="shared" si="28"/>
        <v/>
      </c>
      <c r="L164" s="172" t="str">
        <f t="shared" si="29"/>
        <v/>
      </c>
      <c r="M164" s="172" t="str">
        <f t="shared" si="30"/>
        <v/>
      </c>
      <c r="N164" s="172" t="str">
        <f t="shared" si="31"/>
        <v/>
      </c>
      <c r="O164" s="189" t="str">
        <f>IF(D164="","",VLOOKUP(K164,'2.賃金表'!$B$3:$C$45,2))</f>
        <v/>
      </c>
      <c r="P164" s="189" t="str">
        <f>IF(D164="","",INDEX('2.賃金表'!$G$3:$P$88,MATCH('1.社員データ'!G164,'2.賃金表'!$G$3:$G$88,0),MATCH('1.社員データ'!F164,'2.賃金表'!$G$3:$P$3,0)))</f>
        <v/>
      </c>
      <c r="Q164" s="300"/>
      <c r="R164" s="176" t="str">
        <f t="shared" si="32"/>
        <v/>
      </c>
      <c r="S164" s="301"/>
      <c r="T164" s="301"/>
      <c r="U164" s="301"/>
      <c r="V164" s="301"/>
      <c r="W164" s="177">
        <f t="shared" si="33"/>
        <v>0</v>
      </c>
      <c r="X164" s="179" t="str">
        <f t="shared" si="34"/>
        <v/>
      </c>
    </row>
    <row r="165" spans="2:24" x14ac:dyDescent="0.2">
      <c r="B165" s="188" t="s">
        <v>34</v>
      </c>
      <c r="C165" s="297"/>
      <c r="D165" s="297"/>
      <c r="E165" s="302"/>
      <c r="F165" s="302"/>
      <c r="G165" s="297" t="s">
        <v>34</v>
      </c>
      <c r="H165" s="302"/>
      <c r="I165" s="298"/>
      <c r="J165" s="298"/>
      <c r="K165" s="172" t="str">
        <f t="shared" si="28"/>
        <v/>
      </c>
      <c r="L165" s="172" t="str">
        <f t="shared" si="29"/>
        <v/>
      </c>
      <c r="M165" s="172" t="str">
        <f t="shared" si="30"/>
        <v/>
      </c>
      <c r="N165" s="172" t="str">
        <f t="shared" si="31"/>
        <v/>
      </c>
      <c r="O165" s="189" t="str">
        <f>IF(D165="","",VLOOKUP(K165,'2.賃金表'!$B$3:$C$45,2))</f>
        <v/>
      </c>
      <c r="P165" s="189" t="str">
        <f>IF(D165="","",INDEX('2.賃金表'!$G$3:$P$88,MATCH('1.社員データ'!G165,'2.賃金表'!$G$3:$G$88,0),MATCH('1.社員データ'!F165,'2.賃金表'!$G$3:$P$3,0)))</f>
        <v/>
      </c>
      <c r="Q165" s="300"/>
      <c r="R165" s="176" t="str">
        <f t="shared" si="32"/>
        <v/>
      </c>
      <c r="S165" s="301"/>
      <c r="T165" s="301"/>
      <c r="U165" s="301"/>
      <c r="V165" s="301"/>
      <c r="W165" s="177">
        <f t="shared" si="33"/>
        <v>0</v>
      </c>
      <c r="X165" s="179" t="str">
        <f t="shared" si="34"/>
        <v/>
      </c>
    </row>
    <row r="166" spans="2:24" x14ac:dyDescent="0.2">
      <c r="B166" s="188" t="s">
        <v>34</v>
      </c>
      <c r="C166" s="297"/>
      <c r="D166" s="297"/>
      <c r="E166" s="302"/>
      <c r="F166" s="302"/>
      <c r="G166" s="297" t="s">
        <v>34</v>
      </c>
      <c r="H166" s="302"/>
      <c r="I166" s="298"/>
      <c r="J166" s="298"/>
      <c r="K166" s="172" t="str">
        <f t="shared" si="28"/>
        <v/>
      </c>
      <c r="L166" s="172" t="str">
        <f t="shared" si="29"/>
        <v/>
      </c>
      <c r="M166" s="172" t="str">
        <f t="shared" si="30"/>
        <v/>
      </c>
      <c r="N166" s="172" t="str">
        <f t="shared" si="31"/>
        <v/>
      </c>
      <c r="O166" s="189" t="str">
        <f>IF(D166="","",VLOOKUP(K166,'2.賃金表'!$B$3:$C$45,2))</f>
        <v/>
      </c>
      <c r="P166" s="189" t="str">
        <f>IF(D166="","",INDEX('2.賃金表'!$G$3:$P$88,MATCH('1.社員データ'!G166,'2.賃金表'!$G$3:$G$88,0),MATCH('1.社員データ'!F166,'2.賃金表'!$G$3:$P$3,0)))</f>
        <v/>
      </c>
      <c r="Q166" s="300"/>
      <c r="R166" s="176" t="str">
        <f t="shared" si="32"/>
        <v/>
      </c>
      <c r="S166" s="301"/>
      <c r="T166" s="301"/>
      <c r="U166" s="301"/>
      <c r="V166" s="301"/>
      <c r="W166" s="177">
        <f t="shared" si="33"/>
        <v>0</v>
      </c>
      <c r="X166" s="179" t="str">
        <f t="shared" si="34"/>
        <v/>
      </c>
    </row>
    <row r="167" spans="2:24" x14ac:dyDescent="0.2">
      <c r="B167" s="188" t="s">
        <v>34</v>
      </c>
      <c r="C167" s="297"/>
      <c r="D167" s="297"/>
      <c r="E167" s="302"/>
      <c r="F167" s="302"/>
      <c r="G167" s="297" t="s">
        <v>34</v>
      </c>
      <c r="H167" s="302"/>
      <c r="I167" s="298"/>
      <c r="J167" s="298"/>
      <c r="K167" s="172" t="str">
        <f t="shared" si="28"/>
        <v/>
      </c>
      <c r="L167" s="172" t="str">
        <f t="shared" si="29"/>
        <v/>
      </c>
      <c r="M167" s="172" t="str">
        <f t="shared" si="30"/>
        <v/>
      </c>
      <c r="N167" s="172" t="str">
        <f t="shared" si="31"/>
        <v/>
      </c>
      <c r="O167" s="189" t="str">
        <f>IF(D167="","",VLOOKUP(K167,'2.賃金表'!$B$3:$C$45,2))</f>
        <v/>
      </c>
      <c r="P167" s="189" t="str">
        <f>IF(D167="","",INDEX('2.賃金表'!$G$3:$P$88,MATCH('1.社員データ'!G167,'2.賃金表'!$G$3:$G$88,0),MATCH('1.社員データ'!F167,'2.賃金表'!$G$3:$P$3,0)))</f>
        <v/>
      </c>
      <c r="Q167" s="300"/>
      <c r="R167" s="176" t="str">
        <f t="shared" si="32"/>
        <v/>
      </c>
      <c r="S167" s="301"/>
      <c r="T167" s="301"/>
      <c r="U167" s="301"/>
      <c r="V167" s="301"/>
      <c r="W167" s="177">
        <f t="shared" si="33"/>
        <v>0</v>
      </c>
      <c r="X167" s="179" t="str">
        <f t="shared" si="34"/>
        <v/>
      </c>
    </row>
    <row r="168" spans="2:24" x14ac:dyDescent="0.2">
      <c r="B168" s="188" t="s">
        <v>34</v>
      </c>
      <c r="C168" s="297"/>
      <c r="D168" s="297"/>
      <c r="E168" s="302"/>
      <c r="F168" s="302"/>
      <c r="G168" s="297" t="s">
        <v>34</v>
      </c>
      <c r="H168" s="302"/>
      <c r="I168" s="298"/>
      <c r="J168" s="298"/>
      <c r="K168" s="172" t="str">
        <f t="shared" si="28"/>
        <v/>
      </c>
      <c r="L168" s="172" t="str">
        <f t="shared" si="29"/>
        <v/>
      </c>
      <c r="M168" s="172" t="str">
        <f t="shared" si="30"/>
        <v/>
      </c>
      <c r="N168" s="172" t="str">
        <f t="shared" si="31"/>
        <v/>
      </c>
      <c r="O168" s="189" t="str">
        <f>IF(D168="","",VLOOKUP(K168,'2.賃金表'!$B$3:$C$45,2))</f>
        <v/>
      </c>
      <c r="P168" s="189" t="str">
        <f>IF(D168="","",INDEX('2.賃金表'!$G$3:$P$88,MATCH('1.社員データ'!G168,'2.賃金表'!$G$3:$G$88,0),MATCH('1.社員データ'!F168,'2.賃金表'!$G$3:$P$3,0)))</f>
        <v/>
      </c>
      <c r="Q168" s="300"/>
      <c r="R168" s="176" t="str">
        <f t="shared" si="32"/>
        <v/>
      </c>
      <c r="S168" s="301"/>
      <c r="T168" s="301"/>
      <c r="U168" s="301"/>
      <c r="V168" s="301"/>
      <c r="W168" s="177">
        <f t="shared" si="33"/>
        <v>0</v>
      </c>
      <c r="X168" s="179" t="str">
        <f t="shared" si="34"/>
        <v/>
      </c>
    </row>
    <row r="169" spans="2:24" x14ac:dyDescent="0.2">
      <c r="B169" s="188" t="s">
        <v>34</v>
      </c>
      <c r="C169" s="297"/>
      <c r="D169" s="297"/>
      <c r="E169" s="302"/>
      <c r="F169" s="302"/>
      <c r="G169" s="297" t="s">
        <v>34</v>
      </c>
      <c r="H169" s="302"/>
      <c r="I169" s="298"/>
      <c r="J169" s="298"/>
      <c r="K169" s="172" t="str">
        <f t="shared" ref="K169:K200" si="35">IF(I169="","",DATEDIF(I169-1,$K$5,"Y"))</f>
        <v/>
      </c>
      <c r="L169" s="172" t="str">
        <f t="shared" ref="L169:L200" si="36">IF(I169="","",DATEDIF(I169-1,$K$5,"YM"))</f>
        <v/>
      </c>
      <c r="M169" s="172" t="str">
        <f t="shared" ref="M169:M200" si="37">IF(J169="","",DATEDIF(J169-1,$K$5,"Y"))</f>
        <v/>
      </c>
      <c r="N169" s="172" t="str">
        <f t="shared" ref="N169:N200" si="38">IF(J169="","",DATEDIF(J169-1,$K$5,"YM"))</f>
        <v/>
      </c>
      <c r="O169" s="189" t="str">
        <f>IF(D169="","",VLOOKUP(K169,'2.賃金表'!$B$3:$C$45,2))</f>
        <v/>
      </c>
      <c r="P169" s="189" t="str">
        <f>IF(D169="","",INDEX('2.賃金表'!$G$3:$P$88,MATCH('1.社員データ'!G169,'2.賃金表'!$G$3:$G$88,0),MATCH('1.社員データ'!F169,'2.賃金表'!$G$3:$P$3,0)))</f>
        <v/>
      </c>
      <c r="Q169" s="300"/>
      <c r="R169" s="176" t="str">
        <f t="shared" ref="R169:R200" si="39">IF(D169="","",O169+P169+Q169)</f>
        <v/>
      </c>
      <c r="S169" s="301"/>
      <c r="T169" s="301"/>
      <c r="U169" s="301"/>
      <c r="V169" s="301"/>
      <c r="W169" s="177">
        <f t="shared" ref="W169:W200" si="40">SUM(S169:V169)</f>
        <v>0</v>
      </c>
      <c r="X169" s="179" t="str">
        <f t="shared" ref="X169:X200" si="41">IF(D169="","",R169+W169)</f>
        <v/>
      </c>
    </row>
    <row r="170" spans="2:24" x14ac:dyDescent="0.2">
      <c r="B170" s="188" t="s">
        <v>34</v>
      </c>
      <c r="C170" s="297"/>
      <c r="D170" s="297"/>
      <c r="E170" s="302"/>
      <c r="F170" s="302"/>
      <c r="G170" s="297" t="s">
        <v>34</v>
      </c>
      <c r="H170" s="302"/>
      <c r="I170" s="298"/>
      <c r="J170" s="298"/>
      <c r="K170" s="172" t="str">
        <f t="shared" si="35"/>
        <v/>
      </c>
      <c r="L170" s="172" t="str">
        <f t="shared" si="36"/>
        <v/>
      </c>
      <c r="M170" s="172" t="str">
        <f t="shared" si="37"/>
        <v/>
      </c>
      <c r="N170" s="172" t="str">
        <f t="shared" si="38"/>
        <v/>
      </c>
      <c r="O170" s="189" t="str">
        <f>IF(D170="","",VLOOKUP(K170,'2.賃金表'!$B$3:$C$45,2))</f>
        <v/>
      </c>
      <c r="P170" s="189" t="str">
        <f>IF(D170="","",INDEX('2.賃金表'!$G$3:$P$88,MATCH('1.社員データ'!G170,'2.賃金表'!$G$3:$G$88,0),MATCH('1.社員データ'!F170,'2.賃金表'!$G$3:$P$3,0)))</f>
        <v/>
      </c>
      <c r="Q170" s="300"/>
      <c r="R170" s="176" t="str">
        <f t="shared" si="39"/>
        <v/>
      </c>
      <c r="S170" s="301"/>
      <c r="T170" s="301"/>
      <c r="U170" s="301"/>
      <c r="V170" s="301"/>
      <c r="W170" s="177">
        <f t="shared" si="40"/>
        <v>0</v>
      </c>
      <c r="X170" s="179" t="str">
        <f t="shared" si="41"/>
        <v/>
      </c>
    </row>
    <row r="171" spans="2:24" x14ac:dyDescent="0.2">
      <c r="B171" s="188" t="s">
        <v>34</v>
      </c>
      <c r="C171" s="297"/>
      <c r="D171" s="297"/>
      <c r="E171" s="302"/>
      <c r="F171" s="302"/>
      <c r="G171" s="297" t="s">
        <v>34</v>
      </c>
      <c r="H171" s="302"/>
      <c r="I171" s="298"/>
      <c r="J171" s="298"/>
      <c r="K171" s="172" t="str">
        <f t="shared" si="35"/>
        <v/>
      </c>
      <c r="L171" s="172" t="str">
        <f t="shared" si="36"/>
        <v/>
      </c>
      <c r="M171" s="172" t="str">
        <f t="shared" si="37"/>
        <v/>
      </c>
      <c r="N171" s="172" t="str">
        <f t="shared" si="38"/>
        <v/>
      </c>
      <c r="O171" s="189" t="str">
        <f>IF(D171="","",VLOOKUP(K171,'2.賃金表'!$B$3:$C$45,2))</f>
        <v/>
      </c>
      <c r="P171" s="189" t="str">
        <f>IF(D171="","",INDEX('2.賃金表'!$G$3:$P$88,MATCH('1.社員データ'!G171,'2.賃金表'!$G$3:$G$88,0),MATCH('1.社員データ'!F171,'2.賃金表'!$G$3:$P$3,0)))</f>
        <v/>
      </c>
      <c r="Q171" s="300"/>
      <c r="R171" s="176" t="str">
        <f t="shared" si="39"/>
        <v/>
      </c>
      <c r="S171" s="301"/>
      <c r="T171" s="301"/>
      <c r="U171" s="301"/>
      <c r="V171" s="301"/>
      <c r="W171" s="177">
        <f t="shared" si="40"/>
        <v>0</v>
      </c>
      <c r="X171" s="179" t="str">
        <f t="shared" si="41"/>
        <v/>
      </c>
    </row>
    <row r="172" spans="2:24" x14ac:dyDescent="0.2">
      <c r="B172" s="188" t="s">
        <v>34</v>
      </c>
      <c r="C172" s="297"/>
      <c r="D172" s="297"/>
      <c r="E172" s="302"/>
      <c r="F172" s="302"/>
      <c r="G172" s="297" t="s">
        <v>34</v>
      </c>
      <c r="H172" s="302"/>
      <c r="I172" s="298"/>
      <c r="J172" s="298"/>
      <c r="K172" s="172" t="str">
        <f t="shared" si="35"/>
        <v/>
      </c>
      <c r="L172" s="172" t="str">
        <f t="shared" si="36"/>
        <v/>
      </c>
      <c r="M172" s="172" t="str">
        <f t="shared" si="37"/>
        <v/>
      </c>
      <c r="N172" s="172" t="str">
        <f t="shared" si="38"/>
        <v/>
      </c>
      <c r="O172" s="189" t="str">
        <f>IF(D172="","",VLOOKUP(K172,'2.賃金表'!$B$3:$C$45,2))</f>
        <v/>
      </c>
      <c r="P172" s="189" t="str">
        <f>IF(D172="","",INDEX('2.賃金表'!$G$3:$P$88,MATCH('1.社員データ'!G172,'2.賃金表'!$G$3:$G$88,0),MATCH('1.社員データ'!F172,'2.賃金表'!$G$3:$P$3,0)))</f>
        <v/>
      </c>
      <c r="Q172" s="300"/>
      <c r="R172" s="176" t="str">
        <f t="shared" si="39"/>
        <v/>
      </c>
      <c r="S172" s="301"/>
      <c r="T172" s="301"/>
      <c r="U172" s="301"/>
      <c r="V172" s="301"/>
      <c r="W172" s="177">
        <f t="shared" si="40"/>
        <v>0</v>
      </c>
      <c r="X172" s="179" t="str">
        <f t="shared" si="41"/>
        <v/>
      </c>
    </row>
    <row r="173" spans="2:24" x14ac:dyDescent="0.2">
      <c r="B173" s="188" t="s">
        <v>34</v>
      </c>
      <c r="C173" s="297"/>
      <c r="D173" s="297"/>
      <c r="E173" s="302"/>
      <c r="F173" s="302"/>
      <c r="G173" s="297" t="s">
        <v>34</v>
      </c>
      <c r="H173" s="302"/>
      <c r="I173" s="298"/>
      <c r="J173" s="298"/>
      <c r="K173" s="172" t="str">
        <f t="shared" si="35"/>
        <v/>
      </c>
      <c r="L173" s="172" t="str">
        <f t="shared" si="36"/>
        <v/>
      </c>
      <c r="M173" s="172" t="str">
        <f t="shared" si="37"/>
        <v/>
      </c>
      <c r="N173" s="172" t="str">
        <f t="shared" si="38"/>
        <v/>
      </c>
      <c r="O173" s="189" t="str">
        <f>IF(D173="","",VLOOKUP(K173,'2.賃金表'!$B$3:$C$45,2))</f>
        <v/>
      </c>
      <c r="P173" s="189" t="str">
        <f>IF(D173="","",INDEX('2.賃金表'!$G$3:$P$88,MATCH('1.社員データ'!G173,'2.賃金表'!$G$3:$G$88,0),MATCH('1.社員データ'!F173,'2.賃金表'!$G$3:$P$3,0)))</f>
        <v/>
      </c>
      <c r="Q173" s="300"/>
      <c r="R173" s="176" t="str">
        <f t="shared" si="39"/>
        <v/>
      </c>
      <c r="S173" s="301"/>
      <c r="T173" s="301"/>
      <c r="U173" s="301"/>
      <c r="V173" s="301"/>
      <c r="W173" s="177">
        <f t="shared" si="40"/>
        <v>0</v>
      </c>
      <c r="X173" s="179" t="str">
        <f t="shared" si="41"/>
        <v/>
      </c>
    </row>
    <row r="174" spans="2:24" x14ac:dyDescent="0.2">
      <c r="B174" s="188" t="s">
        <v>34</v>
      </c>
      <c r="C174" s="297"/>
      <c r="D174" s="297"/>
      <c r="E174" s="302"/>
      <c r="F174" s="302"/>
      <c r="G174" s="297" t="s">
        <v>34</v>
      </c>
      <c r="H174" s="302"/>
      <c r="I174" s="298"/>
      <c r="J174" s="298"/>
      <c r="K174" s="172" t="str">
        <f t="shared" si="35"/>
        <v/>
      </c>
      <c r="L174" s="172" t="str">
        <f t="shared" si="36"/>
        <v/>
      </c>
      <c r="M174" s="172" t="str">
        <f t="shared" si="37"/>
        <v/>
      </c>
      <c r="N174" s="172" t="str">
        <f t="shared" si="38"/>
        <v/>
      </c>
      <c r="O174" s="189" t="str">
        <f>IF(D174="","",VLOOKUP(K174,'2.賃金表'!$B$3:$C$45,2))</f>
        <v/>
      </c>
      <c r="P174" s="189" t="str">
        <f>IF(D174="","",INDEX('2.賃金表'!$G$3:$P$88,MATCH('1.社員データ'!G174,'2.賃金表'!$G$3:$G$88,0),MATCH('1.社員データ'!F174,'2.賃金表'!$G$3:$P$3,0)))</f>
        <v/>
      </c>
      <c r="Q174" s="300"/>
      <c r="R174" s="176" t="str">
        <f t="shared" si="39"/>
        <v/>
      </c>
      <c r="S174" s="301"/>
      <c r="T174" s="301"/>
      <c r="U174" s="301"/>
      <c r="V174" s="301"/>
      <c r="W174" s="177">
        <f t="shared" si="40"/>
        <v>0</v>
      </c>
      <c r="X174" s="179" t="str">
        <f t="shared" si="41"/>
        <v/>
      </c>
    </row>
    <row r="175" spans="2:24" x14ac:dyDescent="0.2">
      <c r="B175" s="188" t="s">
        <v>34</v>
      </c>
      <c r="C175" s="297"/>
      <c r="D175" s="297"/>
      <c r="E175" s="302"/>
      <c r="F175" s="302"/>
      <c r="G175" s="297" t="s">
        <v>34</v>
      </c>
      <c r="H175" s="302"/>
      <c r="I175" s="298"/>
      <c r="J175" s="298"/>
      <c r="K175" s="172" t="str">
        <f t="shared" si="35"/>
        <v/>
      </c>
      <c r="L175" s="172" t="str">
        <f t="shared" si="36"/>
        <v/>
      </c>
      <c r="M175" s="172" t="str">
        <f t="shared" si="37"/>
        <v/>
      </c>
      <c r="N175" s="172" t="str">
        <f t="shared" si="38"/>
        <v/>
      </c>
      <c r="O175" s="189" t="str">
        <f>IF(D175="","",VLOOKUP(K175,'2.賃金表'!$B$3:$C$45,2))</f>
        <v/>
      </c>
      <c r="P175" s="189" t="str">
        <f>IF(D175="","",INDEX('2.賃金表'!$G$3:$P$88,MATCH('1.社員データ'!G175,'2.賃金表'!$G$3:$G$88,0),MATCH('1.社員データ'!F175,'2.賃金表'!$G$3:$P$3,0)))</f>
        <v/>
      </c>
      <c r="Q175" s="300"/>
      <c r="R175" s="176" t="str">
        <f t="shared" si="39"/>
        <v/>
      </c>
      <c r="S175" s="301"/>
      <c r="T175" s="301"/>
      <c r="U175" s="301"/>
      <c r="V175" s="301"/>
      <c r="W175" s="177">
        <f t="shared" si="40"/>
        <v>0</v>
      </c>
      <c r="X175" s="179" t="str">
        <f t="shared" si="41"/>
        <v/>
      </c>
    </row>
    <row r="176" spans="2:24" x14ac:dyDescent="0.2">
      <c r="B176" s="188" t="s">
        <v>34</v>
      </c>
      <c r="C176" s="297"/>
      <c r="D176" s="297"/>
      <c r="E176" s="302"/>
      <c r="F176" s="302"/>
      <c r="G176" s="297" t="s">
        <v>34</v>
      </c>
      <c r="H176" s="302"/>
      <c r="I176" s="298"/>
      <c r="J176" s="298"/>
      <c r="K176" s="172" t="str">
        <f t="shared" si="35"/>
        <v/>
      </c>
      <c r="L176" s="172" t="str">
        <f t="shared" si="36"/>
        <v/>
      </c>
      <c r="M176" s="172" t="str">
        <f t="shared" si="37"/>
        <v/>
      </c>
      <c r="N176" s="172" t="str">
        <f t="shared" si="38"/>
        <v/>
      </c>
      <c r="O176" s="189" t="str">
        <f>IF(D176="","",VLOOKUP(K176,'2.賃金表'!$B$3:$C$45,2))</f>
        <v/>
      </c>
      <c r="P176" s="189" t="str">
        <f>IF(D176="","",INDEX('2.賃金表'!$G$3:$P$88,MATCH('1.社員データ'!G176,'2.賃金表'!$G$3:$G$88,0),MATCH('1.社員データ'!F176,'2.賃金表'!$G$3:$P$3,0)))</f>
        <v/>
      </c>
      <c r="Q176" s="300"/>
      <c r="R176" s="176" t="str">
        <f t="shared" si="39"/>
        <v/>
      </c>
      <c r="S176" s="301"/>
      <c r="T176" s="301"/>
      <c r="U176" s="301"/>
      <c r="V176" s="301"/>
      <c r="W176" s="177">
        <f t="shared" si="40"/>
        <v>0</v>
      </c>
      <c r="X176" s="179" t="str">
        <f t="shared" si="41"/>
        <v/>
      </c>
    </row>
    <row r="177" spans="2:24" x14ac:dyDescent="0.2">
      <c r="B177" s="188" t="s">
        <v>34</v>
      </c>
      <c r="C177" s="297"/>
      <c r="D177" s="297"/>
      <c r="E177" s="302"/>
      <c r="F177" s="302"/>
      <c r="G177" s="297" t="s">
        <v>34</v>
      </c>
      <c r="H177" s="302"/>
      <c r="I177" s="298"/>
      <c r="J177" s="298"/>
      <c r="K177" s="172" t="str">
        <f t="shared" si="35"/>
        <v/>
      </c>
      <c r="L177" s="172" t="str">
        <f t="shared" si="36"/>
        <v/>
      </c>
      <c r="M177" s="172" t="str">
        <f t="shared" si="37"/>
        <v/>
      </c>
      <c r="N177" s="172" t="str">
        <f t="shared" si="38"/>
        <v/>
      </c>
      <c r="O177" s="189" t="str">
        <f>IF(D177="","",VLOOKUP(K177,'2.賃金表'!$B$3:$C$45,2))</f>
        <v/>
      </c>
      <c r="P177" s="189" t="str">
        <f>IF(D177="","",INDEX('2.賃金表'!$G$3:$P$88,MATCH('1.社員データ'!G177,'2.賃金表'!$G$3:$G$88,0),MATCH('1.社員データ'!F177,'2.賃金表'!$G$3:$P$3,0)))</f>
        <v/>
      </c>
      <c r="Q177" s="300"/>
      <c r="R177" s="176" t="str">
        <f t="shared" si="39"/>
        <v/>
      </c>
      <c r="S177" s="301"/>
      <c r="T177" s="301"/>
      <c r="U177" s="301"/>
      <c r="V177" s="301"/>
      <c r="W177" s="177">
        <f t="shared" si="40"/>
        <v>0</v>
      </c>
      <c r="X177" s="179" t="str">
        <f t="shared" si="41"/>
        <v/>
      </c>
    </row>
    <row r="178" spans="2:24" x14ac:dyDescent="0.2">
      <c r="B178" s="188" t="s">
        <v>34</v>
      </c>
      <c r="C178" s="297"/>
      <c r="D178" s="297"/>
      <c r="E178" s="302"/>
      <c r="F178" s="302"/>
      <c r="G178" s="297" t="s">
        <v>34</v>
      </c>
      <c r="H178" s="302"/>
      <c r="I178" s="298"/>
      <c r="J178" s="298"/>
      <c r="K178" s="172" t="str">
        <f t="shared" si="35"/>
        <v/>
      </c>
      <c r="L178" s="172" t="str">
        <f t="shared" si="36"/>
        <v/>
      </c>
      <c r="M178" s="172" t="str">
        <f t="shared" si="37"/>
        <v/>
      </c>
      <c r="N178" s="172" t="str">
        <f t="shared" si="38"/>
        <v/>
      </c>
      <c r="O178" s="189" t="str">
        <f>IF(D178="","",VLOOKUP(K178,'2.賃金表'!$B$3:$C$45,2))</f>
        <v/>
      </c>
      <c r="P178" s="189" t="str">
        <f>IF(D178="","",INDEX('2.賃金表'!$G$3:$P$88,MATCH('1.社員データ'!G178,'2.賃金表'!$G$3:$G$88,0),MATCH('1.社員データ'!F178,'2.賃金表'!$G$3:$P$3,0)))</f>
        <v/>
      </c>
      <c r="Q178" s="300"/>
      <c r="R178" s="176" t="str">
        <f t="shared" si="39"/>
        <v/>
      </c>
      <c r="S178" s="301"/>
      <c r="T178" s="301"/>
      <c r="U178" s="301"/>
      <c r="V178" s="301"/>
      <c r="W178" s="177">
        <f t="shared" si="40"/>
        <v>0</v>
      </c>
      <c r="X178" s="179" t="str">
        <f t="shared" si="41"/>
        <v/>
      </c>
    </row>
    <row r="179" spans="2:24" x14ac:dyDescent="0.2">
      <c r="B179" s="188" t="s">
        <v>34</v>
      </c>
      <c r="C179" s="297"/>
      <c r="D179" s="297"/>
      <c r="E179" s="302"/>
      <c r="F179" s="302"/>
      <c r="G179" s="297" t="s">
        <v>34</v>
      </c>
      <c r="H179" s="302"/>
      <c r="I179" s="298"/>
      <c r="J179" s="298"/>
      <c r="K179" s="172" t="str">
        <f t="shared" si="35"/>
        <v/>
      </c>
      <c r="L179" s="172" t="str">
        <f t="shared" si="36"/>
        <v/>
      </c>
      <c r="M179" s="172" t="str">
        <f t="shared" si="37"/>
        <v/>
      </c>
      <c r="N179" s="172" t="str">
        <f t="shared" si="38"/>
        <v/>
      </c>
      <c r="O179" s="189" t="str">
        <f>IF(D179="","",VLOOKUP(K179,'2.賃金表'!$B$3:$C$45,2))</f>
        <v/>
      </c>
      <c r="P179" s="189" t="str">
        <f>IF(D179="","",INDEX('2.賃金表'!$G$3:$P$88,MATCH('1.社員データ'!G179,'2.賃金表'!$G$3:$G$88,0),MATCH('1.社員データ'!F179,'2.賃金表'!$G$3:$P$3,0)))</f>
        <v/>
      </c>
      <c r="Q179" s="300"/>
      <c r="R179" s="176" t="str">
        <f t="shared" si="39"/>
        <v/>
      </c>
      <c r="S179" s="301"/>
      <c r="T179" s="301"/>
      <c r="U179" s="301"/>
      <c r="V179" s="301"/>
      <c r="W179" s="177">
        <f t="shared" si="40"/>
        <v>0</v>
      </c>
      <c r="X179" s="179" t="str">
        <f t="shared" si="41"/>
        <v/>
      </c>
    </row>
    <row r="180" spans="2:24" x14ac:dyDescent="0.2">
      <c r="B180" s="188" t="s">
        <v>34</v>
      </c>
      <c r="C180" s="297"/>
      <c r="D180" s="297"/>
      <c r="E180" s="302"/>
      <c r="F180" s="302"/>
      <c r="G180" s="297" t="s">
        <v>34</v>
      </c>
      <c r="H180" s="302"/>
      <c r="I180" s="298"/>
      <c r="J180" s="298"/>
      <c r="K180" s="172" t="str">
        <f t="shared" si="35"/>
        <v/>
      </c>
      <c r="L180" s="172" t="str">
        <f t="shared" si="36"/>
        <v/>
      </c>
      <c r="M180" s="172" t="str">
        <f t="shared" si="37"/>
        <v/>
      </c>
      <c r="N180" s="172" t="str">
        <f t="shared" si="38"/>
        <v/>
      </c>
      <c r="O180" s="189" t="str">
        <f>IF(D180="","",VLOOKUP(K180,'2.賃金表'!$B$3:$C$45,2))</f>
        <v/>
      </c>
      <c r="P180" s="189" t="str">
        <f>IF(D180="","",INDEX('2.賃金表'!$G$3:$P$88,MATCH('1.社員データ'!G180,'2.賃金表'!$G$3:$G$88,0),MATCH('1.社員データ'!F180,'2.賃金表'!$G$3:$P$3,0)))</f>
        <v/>
      </c>
      <c r="Q180" s="300"/>
      <c r="R180" s="176" t="str">
        <f t="shared" si="39"/>
        <v/>
      </c>
      <c r="S180" s="301"/>
      <c r="T180" s="301"/>
      <c r="U180" s="301"/>
      <c r="V180" s="301"/>
      <c r="W180" s="177">
        <f t="shared" si="40"/>
        <v>0</v>
      </c>
      <c r="X180" s="179" t="str">
        <f t="shared" si="41"/>
        <v/>
      </c>
    </row>
    <row r="181" spans="2:24" x14ac:dyDescent="0.2">
      <c r="B181" s="188" t="s">
        <v>34</v>
      </c>
      <c r="C181" s="297"/>
      <c r="D181" s="297"/>
      <c r="E181" s="302"/>
      <c r="F181" s="302"/>
      <c r="G181" s="297" t="s">
        <v>34</v>
      </c>
      <c r="H181" s="302"/>
      <c r="I181" s="298"/>
      <c r="J181" s="298"/>
      <c r="K181" s="172" t="str">
        <f t="shared" si="35"/>
        <v/>
      </c>
      <c r="L181" s="172" t="str">
        <f t="shared" si="36"/>
        <v/>
      </c>
      <c r="M181" s="172" t="str">
        <f t="shared" si="37"/>
        <v/>
      </c>
      <c r="N181" s="172" t="str">
        <f t="shared" si="38"/>
        <v/>
      </c>
      <c r="O181" s="189" t="str">
        <f>IF(D181="","",VLOOKUP(K181,'2.賃金表'!$B$3:$C$45,2))</f>
        <v/>
      </c>
      <c r="P181" s="189" t="str">
        <f>IF(D181="","",INDEX('2.賃金表'!$G$3:$P$88,MATCH('1.社員データ'!G181,'2.賃金表'!$G$3:$G$88,0),MATCH('1.社員データ'!F181,'2.賃金表'!$G$3:$P$3,0)))</f>
        <v/>
      </c>
      <c r="Q181" s="300"/>
      <c r="R181" s="176" t="str">
        <f t="shared" si="39"/>
        <v/>
      </c>
      <c r="S181" s="301"/>
      <c r="T181" s="301"/>
      <c r="U181" s="301"/>
      <c r="V181" s="301"/>
      <c r="W181" s="177">
        <f t="shared" si="40"/>
        <v>0</v>
      </c>
      <c r="X181" s="179" t="str">
        <f t="shared" si="41"/>
        <v/>
      </c>
    </row>
    <row r="182" spans="2:24" x14ac:dyDescent="0.2">
      <c r="B182" s="188" t="s">
        <v>34</v>
      </c>
      <c r="C182" s="297"/>
      <c r="D182" s="297"/>
      <c r="E182" s="302"/>
      <c r="F182" s="302"/>
      <c r="G182" s="297" t="s">
        <v>34</v>
      </c>
      <c r="H182" s="302"/>
      <c r="I182" s="298"/>
      <c r="J182" s="298"/>
      <c r="K182" s="172" t="str">
        <f t="shared" si="35"/>
        <v/>
      </c>
      <c r="L182" s="172" t="str">
        <f t="shared" si="36"/>
        <v/>
      </c>
      <c r="M182" s="172" t="str">
        <f t="shared" si="37"/>
        <v/>
      </c>
      <c r="N182" s="172" t="str">
        <f t="shared" si="38"/>
        <v/>
      </c>
      <c r="O182" s="189" t="str">
        <f>IF(D182="","",VLOOKUP(K182,'2.賃金表'!$B$3:$C$45,2))</f>
        <v/>
      </c>
      <c r="P182" s="189" t="str">
        <f>IF(D182="","",INDEX('2.賃金表'!$G$3:$P$88,MATCH('1.社員データ'!G182,'2.賃金表'!$G$3:$G$88,0),MATCH('1.社員データ'!F182,'2.賃金表'!$G$3:$P$3,0)))</f>
        <v/>
      </c>
      <c r="Q182" s="300"/>
      <c r="R182" s="176" t="str">
        <f t="shared" si="39"/>
        <v/>
      </c>
      <c r="S182" s="301"/>
      <c r="T182" s="301"/>
      <c r="U182" s="301"/>
      <c r="V182" s="301"/>
      <c r="W182" s="177">
        <f t="shared" si="40"/>
        <v>0</v>
      </c>
      <c r="X182" s="179" t="str">
        <f t="shared" si="41"/>
        <v/>
      </c>
    </row>
    <row r="183" spans="2:24" x14ac:dyDescent="0.2">
      <c r="B183" s="188" t="s">
        <v>34</v>
      </c>
      <c r="C183" s="297"/>
      <c r="D183" s="297"/>
      <c r="E183" s="302"/>
      <c r="F183" s="302"/>
      <c r="G183" s="297" t="s">
        <v>34</v>
      </c>
      <c r="H183" s="302"/>
      <c r="I183" s="298"/>
      <c r="J183" s="298"/>
      <c r="K183" s="172" t="str">
        <f t="shared" si="35"/>
        <v/>
      </c>
      <c r="L183" s="172" t="str">
        <f t="shared" si="36"/>
        <v/>
      </c>
      <c r="M183" s="172" t="str">
        <f t="shared" si="37"/>
        <v/>
      </c>
      <c r="N183" s="172" t="str">
        <f t="shared" si="38"/>
        <v/>
      </c>
      <c r="O183" s="189" t="str">
        <f>IF(D183="","",VLOOKUP(K183,'2.賃金表'!$B$3:$C$45,2))</f>
        <v/>
      </c>
      <c r="P183" s="189" t="str">
        <f>IF(D183="","",INDEX('2.賃金表'!$G$3:$P$88,MATCH('1.社員データ'!G183,'2.賃金表'!$G$3:$G$88,0),MATCH('1.社員データ'!F183,'2.賃金表'!$G$3:$P$3,0)))</f>
        <v/>
      </c>
      <c r="Q183" s="300"/>
      <c r="R183" s="176" t="str">
        <f t="shared" si="39"/>
        <v/>
      </c>
      <c r="S183" s="301"/>
      <c r="T183" s="301"/>
      <c r="U183" s="301"/>
      <c r="V183" s="301"/>
      <c r="W183" s="177">
        <f t="shared" si="40"/>
        <v>0</v>
      </c>
      <c r="X183" s="179" t="str">
        <f t="shared" si="41"/>
        <v/>
      </c>
    </row>
    <row r="184" spans="2:24" x14ac:dyDescent="0.2">
      <c r="B184" s="188" t="s">
        <v>34</v>
      </c>
      <c r="C184" s="297"/>
      <c r="D184" s="297"/>
      <c r="E184" s="302"/>
      <c r="F184" s="302"/>
      <c r="G184" s="297" t="s">
        <v>34</v>
      </c>
      <c r="H184" s="302"/>
      <c r="I184" s="298"/>
      <c r="J184" s="298"/>
      <c r="K184" s="172" t="str">
        <f t="shared" si="35"/>
        <v/>
      </c>
      <c r="L184" s="172" t="str">
        <f t="shared" si="36"/>
        <v/>
      </c>
      <c r="M184" s="172" t="str">
        <f t="shared" si="37"/>
        <v/>
      </c>
      <c r="N184" s="172" t="str">
        <f t="shared" si="38"/>
        <v/>
      </c>
      <c r="O184" s="189" t="str">
        <f>IF(D184="","",VLOOKUP(K184,'2.賃金表'!$B$3:$C$45,2))</f>
        <v/>
      </c>
      <c r="P184" s="189" t="str">
        <f>IF(D184="","",INDEX('2.賃金表'!$G$3:$P$88,MATCH('1.社員データ'!G184,'2.賃金表'!$G$3:$G$88,0),MATCH('1.社員データ'!F184,'2.賃金表'!$G$3:$P$3,0)))</f>
        <v/>
      </c>
      <c r="Q184" s="300"/>
      <c r="R184" s="176" t="str">
        <f t="shared" si="39"/>
        <v/>
      </c>
      <c r="S184" s="301"/>
      <c r="T184" s="301"/>
      <c r="U184" s="301"/>
      <c r="V184" s="301"/>
      <c r="W184" s="177">
        <f t="shared" si="40"/>
        <v>0</v>
      </c>
      <c r="X184" s="179" t="str">
        <f t="shared" si="41"/>
        <v/>
      </c>
    </row>
    <row r="185" spans="2:24" x14ac:dyDescent="0.2">
      <c r="B185" s="188" t="s">
        <v>34</v>
      </c>
      <c r="C185" s="297"/>
      <c r="D185" s="297"/>
      <c r="E185" s="302"/>
      <c r="F185" s="302"/>
      <c r="G185" s="297" t="s">
        <v>34</v>
      </c>
      <c r="H185" s="302"/>
      <c r="I185" s="298"/>
      <c r="J185" s="298"/>
      <c r="K185" s="172" t="str">
        <f t="shared" si="35"/>
        <v/>
      </c>
      <c r="L185" s="172" t="str">
        <f t="shared" si="36"/>
        <v/>
      </c>
      <c r="M185" s="172" t="str">
        <f t="shared" si="37"/>
        <v/>
      </c>
      <c r="N185" s="172" t="str">
        <f t="shared" si="38"/>
        <v/>
      </c>
      <c r="O185" s="189" t="str">
        <f>IF(D185="","",VLOOKUP(K185,'2.賃金表'!$B$3:$C$45,2))</f>
        <v/>
      </c>
      <c r="P185" s="189" t="str">
        <f>IF(D185="","",INDEX('2.賃金表'!$G$3:$P$88,MATCH('1.社員データ'!G185,'2.賃金表'!$G$3:$G$88,0),MATCH('1.社員データ'!F185,'2.賃金表'!$G$3:$P$3,0)))</f>
        <v/>
      </c>
      <c r="Q185" s="300"/>
      <c r="R185" s="176" t="str">
        <f t="shared" si="39"/>
        <v/>
      </c>
      <c r="S185" s="301"/>
      <c r="T185" s="301"/>
      <c r="U185" s="301"/>
      <c r="V185" s="301"/>
      <c r="W185" s="177">
        <f t="shared" si="40"/>
        <v>0</v>
      </c>
      <c r="X185" s="179" t="str">
        <f t="shared" si="41"/>
        <v/>
      </c>
    </row>
    <row r="186" spans="2:24" x14ac:dyDescent="0.2">
      <c r="B186" s="188" t="s">
        <v>34</v>
      </c>
      <c r="C186" s="297"/>
      <c r="D186" s="297"/>
      <c r="E186" s="302"/>
      <c r="F186" s="302"/>
      <c r="G186" s="297" t="s">
        <v>34</v>
      </c>
      <c r="H186" s="302"/>
      <c r="I186" s="298"/>
      <c r="J186" s="298"/>
      <c r="K186" s="172" t="str">
        <f t="shared" si="35"/>
        <v/>
      </c>
      <c r="L186" s="172" t="str">
        <f t="shared" si="36"/>
        <v/>
      </c>
      <c r="M186" s="172" t="str">
        <f t="shared" si="37"/>
        <v/>
      </c>
      <c r="N186" s="172" t="str">
        <f t="shared" si="38"/>
        <v/>
      </c>
      <c r="O186" s="189" t="str">
        <f>IF(D186="","",VLOOKUP(K186,'2.賃金表'!$B$3:$C$45,2))</f>
        <v/>
      </c>
      <c r="P186" s="189" t="str">
        <f>IF(D186="","",INDEX('2.賃金表'!$G$3:$P$88,MATCH('1.社員データ'!G186,'2.賃金表'!$G$3:$G$88,0),MATCH('1.社員データ'!F186,'2.賃金表'!$G$3:$P$3,0)))</f>
        <v/>
      </c>
      <c r="Q186" s="300"/>
      <c r="R186" s="176" t="str">
        <f t="shared" si="39"/>
        <v/>
      </c>
      <c r="S186" s="301"/>
      <c r="T186" s="301"/>
      <c r="U186" s="301"/>
      <c r="V186" s="301"/>
      <c r="W186" s="177">
        <f t="shared" si="40"/>
        <v>0</v>
      </c>
      <c r="X186" s="179" t="str">
        <f t="shared" si="41"/>
        <v/>
      </c>
    </row>
    <row r="187" spans="2:24" x14ac:dyDescent="0.2">
      <c r="B187" s="188" t="s">
        <v>34</v>
      </c>
      <c r="C187" s="297"/>
      <c r="D187" s="297"/>
      <c r="E187" s="302"/>
      <c r="F187" s="302"/>
      <c r="G187" s="297" t="s">
        <v>34</v>
      </c>
      <c r="H187" s="302"/>
      <c r="I187" s="298"/>
      <c r="J187" s="298"/>
      <c r="K187" s="172" t="str">
        <f t="shared" si="35"/>
        <v/>
      </c>
      <c r="L187" s="172" t="str">
        <f t="shared" si="36"/>
        <v/>
      </c>
      <c r="M187" s="172" t="str">
        <f t="shared" si="37"/>
        <v/>
      </c>
      <c r="N187" s="172" t="str">
        <f t="shared" si="38"/>
        <v/>
      </c>
      <c r="O187" s="189" t="str">
        <f>IF(D187="","",VLOOKUP(K187,'2.賃金表'!$B$3:$C$45,2))</f>
        <v/>
      </c>
      <c r="P187" s="189" t="str">
        <f>IF(D187="","",INDEX('2.賃金表'!$G$3:$P$88,MATCH('1.社員データ'!G187,'2.賃金表'!$G$3:$G$88,0),MATCH('1.社員データ'!F187,'2.賃金表'!$G$3:$P$3,0)))</f>
        <v/>
      </c>
      <c r="Q187" s="300"/>
      <c r="R187" s="176" t="str">
        <f t="shared" si="39"/>
        <v/>
      </c>
      <c r="S187" s="301"/>
      <c r="T187" s="301"/>
      <c r="U187" s="301"/>
      <c r="V187" s="301"/>
      <c r="W187" s="177">
        <f t="shared" si="40"/>
        <v>0</v>
      </c>
      <c r="X187" s="179" t="str">
        <f t="shared" si="41"/>
        <v/>
      </c>
    </row>
    <row r="188" spans="2:24" x14ac:dyDescent="0.2">
      <c r="B188" s="188" t="s">
        <v>34</v>
      </c>
      <c r="C188" s="297"/>
      <c r="D188" s="297"/>
      <c r="E188" s="302"/>
      <c r="F188" s="302"/>
      <c r="G188" s="297" t="s">
        <v>34</v>
      </c>
      <c r="H188" s="302"/>
      <c r="I188" s="298"/>
      <c r="J188" s="298"/>
      <c r="K188" s="172" t="str">
        <f t="shared" si="35"/>
        <v/>
      </c>
      <c r="L188" s="172" t="str">
        <f t="shared" si="36"/>
        <v/>
      </c>
      <c r="M188" s="172" t="str">
        <f t="shared" si="37"/>
        <v/>
      </c>
      <c r="N188" s="172" t="str">
        <f t="shared" si="38"/>
        <v/>
      </c>
      <c r="O188" s="189" t="str">
        <f>IF(D188="","",VLOOKUP(K188,'2.賃金表'!$B$3:$C$45,2))</f>
        <v/>
      </c>
      <c r="P188" s="189" t="str">
        <f>IF(D188="","",INDEX('2.賃金表'!$G$3:$P$88,MATCH('1.社員データ'!G188,'2.賃金表'!$G$3:$G$88,0),MATCH('1.社員データ'!F188,'2.賃金表'!$G$3:$P$3,0)))</f>
        <v/>
      </c>
      <c r="Q188" s="300"/>
      <c r="R188" s="176" t="str">
        <f t="shared" si="39"/>
        <v/>
      </c>
      <c r="S188" s="301"/>
      <c r="T188" s="301"/>
      <c r="U188" s="301"/>
      <c r="V188" s="301"/>
      <c r="W188" s="177">
        <f t="shared" si="40"/>
        <v>0</v>
      </c>
      <c r="X188" s="179" t="str">
        <f t="shared" si="41"/>
        <v/>
      </c>
    </row>
    <row r="189" spans="2:24" x14ac:dyDescent="0.2">
      <c r="B189" s="188" t="s">
        <v>34</v>
      </c>
      <c r="C189" s="297"/>
      <c r="D189" s="297"/>
      <c r="E189" s="302"/>
      <c r="F189" s="302"/>
      <c r="G189" s="297" t="s">
        <v>34</v>
      </c>
      <c r="H189" s="302"/>
      <c r="I189" s="298"/>
      <c r="J189" s="298"/>
      <c r="K189" s="172" t="str">
        <f t="shared" si="35"/>
        <v/>
      </c>
      <c r="L189" s="172" t="str">
        <f t="shared" si="36"/>
        <v/>
      </c>
      <c r="M189" s="172" t="str">
        <f t="shared" si="37"/>
        <v/>
      </c>
      <c r="N189" s="172" t="str">
        <f t="shared" si="38"/>
        <v/>
      </c>
      <c r="O189" s="189" t="str">
        <f>IF(D189="","",VLOOKUP(K189,'2.賃金表'!$B$3:$C$45,2))</f>
        <v/>
      </c>
      <c r="P189" s="189" t="str">
        <f>IF(D189="","",INDEX('2.賃金表'!$G$3:$P$88,MATCH('1.社員データ'!G189,'2.賃金表'!$G$3:$G$88,0),MATCH('1.社員データ'!F189,'2.賃金表'!$G$3:$P$3,0)))</f>
        <v/>
      </c>
      <c r="Q189" s="300"/>
      <c r="R189" s="176" t="str">
        <f t="shared" si="39"/>
        <v/>
      </c>
      <c r="S189" s="301"/>
      <c r="T189" s="301"/>
      <c r="U189" s="301"/>
      <c r="V189" s="301"/>
      <c r="W189" s="177">
        <f t="shared" si="40"/>
        <v>0</v>
      </c>
      <c r="X189" s="179" t="str">
        <f t="shared" si="41"/>
        <v/>
      </c>
    </row>
    <row r="190" spans="2:24" x14ac:dyDescent="0.2">
      <c r="B190" s="188" t="s">
        <v>34</v>
      </c>
      <c r="C190" s="297"/>
      <c r="D190" s="297"/>
      <c r="E190" s="302"/>
      <c r="F190" s="302"/>
      <c r="G190" s="297" t="s">
        <v>34</v>
      </c>
      <c r="H190" s="302"/>
      <c r="I190" s="298"/>
      <c r="J190" s="298"/>
      <c r="K190" s="172" t="str">
        <f t="shared" si="35"/>
        <v/>
      </c>
      <c r="L190" s="172" t="str">
        <f t="shared" si="36"/>
        <v/>
      </c>
      <c r="M190" s="172" t="str">
        <f t="shared" si="37"/>
        <v/>
      </c>
      <c r="N190" s="172" t="str">
        <f t="shared" si="38"/>
        <v/>
      </c>
      <c r="O190" s="189" t="str">
        <f>IF(D190="","",VLOOKUP(K190,'2.賃金表'!$B$3:$C$45,2))</f>
        <v/>
      </c>
      <c r="P190" s="189" t="str">
        <f>IF(D190="","",INDEX('2.賃金表'!$G$3:$P$88,MATCH('1.社員データ'!G190,'2.賃金表'!$G$3:$G$88,0),MATCH('1.社員データ'!F190,'2.賃金表'!$G$3:$P$3,0)))</f>
        <v/>
      </c>
      <c r="Q190" s="300"/>
      <c r="R190" s="176" t="str">
        <f t="shared" si="39"/>
        <v/>
      </c>
      <c r="S190" s="301"/>
      <c r="T190" s="301"/>
      <c r="U190" s="301"/>
      <c r="V190" s="301"/>
      <c r="W190" s="177">
        <f t="shared" si="40"/>
        <v>0</v>
      </c>
      <c r="X190" s="179" t="str">
        <f t="shared" si="41"/>
        <v/>
      </c>
    </row>
    <row r="191" spans="2:24" x14ac:dyDescent="0.2">
      <c r="B191" s="188" t="s">
        <v>34</v>
      </c>
      <c r="C191" s="297"/>
      <c r="D191" s="297"/>
      <c r="E191" s="302"/>
      <c r="F191" s="302"/>
      <c r="G191" s="297" t="s">
        <v>34</v>
      </c>
      <c r="H191" s="302"/>
      <c r="I191" s="298"/>
      <c r="J191" s="298"/>
      <c r="K191" s="172" t="str">
        <f t="shared" si="35"/>
        <v/>
      </c>
      <c r="L191" s="172" t="str">
        <f t="shared" si="36"/>
        <v/>
      </c>
      <c r="M191" s="172" t="str">
        <f t="shared" si="37"/>
        <v/>
      </c>
      <c r="N191" s="172" t="str">
        <f t="shared" si="38"/>
        <v/>
      </c>
      <c r="O191" s="189" t="str">
        <f>IF(D191="","",VLOOKUP(K191,'2.賃金表'!$B$3:$C$45,2))</f>
        <v/>
      </c>
      <c r="P191" s="189" t="str">
        <f>IF(D191="","",INDEX('2.賃金表'!$G$3:$P$88,MATCH('1.社員データ'!G191,'2.賃金表'!$G$3:$G$88,0),MATCH('1.社員データ'!F191,'2.賃金表'!$G$3:$P$3,0)))</f>
        <v/>
      </c>
      <c r="Q191" s="300"/>
      <c r="R191" s="176" t="str">
        <f t="shared" si="39"/>
        <v/>
      </c>
      <c r="S191" s="301"/>
      <c r="T191" s="301"/>
      <c r="U191" s="301"/>
      <c r="V191" s="301"/>
      <c r="W191" s="177">
        <f t="shared" si="40"/>
        <v>0</v>
      </c>
      <c r="X191" s="179" t="str">
        <f t="shared" si="41"/>
        <v/>
      </c>
    </row>
    <row r="192" spans="2:24" x14ac:dyDescent="0.2">
      <c r="B192" s="188" t="s">
        <v>34</v>
      </c>
      <c r="C192" s="297"/>
      <c r="D192" s="297"/>
      <c r="E192" s="302"/>
      <c r="F192" s="302"/>
      <c r="G192" s="297" t="s">
        <v>34</v>
      </c>
      <c r="H192" s="302"/>
      <c r="I192" s="298"/>
      <c r="J192" s="298"/>
      <c r="K192" s="172" t="str">
        <f t="shared" si="35"/>
        <v/>
      </c>
      <c r="L192" s="172" t="str">
        <f t="shared" si="36"/>
        <v/>
      </c>
      <c r="M192" s="172" t="str">
        <f t="shared" si="37"/>
        <v/>
      </c>
      <c r="N192" s="172" t="str">
        <f t="shared" si="38"/>
        <v/>
      </c>
      <c r="O192" s="189" t="str">
        <f>IF(D192="","",VLOOKUP(K192,'2.賃金表'!$B$3:$C$45,2))</f>
        <v/>
      </c>
      <c r="P192" s="189" t="str">
        <f>IF(D192="","",INDEX('2.賃金表'!$G$3:$P$88,MATCH('1.社員データ'!G192,'2.賃金表'!$G$3:$G$88,0),MATCH('1.社員データ'!F192,'2.賃金表'!$G$3:$P$3,0)))</f>
        <v/>
      </c>
      <c r="Q192" s="300"/>
      <c r="R192" s="176" t="str">
        <f t="shared" si="39"/>
        <v/>
      </c>
      <c r="S192" s="301"/>
      <c r="T192" s="301"/>
      <c r="U192" s="301"/>
      <c r="V192" s="301"/>
      <c r="W192" s="177">
        <f t="shared" si="40"/>
        <v>0</v>
      </c>
      <c r="X192" s="179" t="str">
        <f t="shared" si="41"/>
        <v/>
      </c>
    </row>
    <row r="193" spans="2:24" x14ac:dyDescent="0.2">
      <c r="B193" s="188" t="s">
        <v>34</v>
      </c>
      <c r="C193" s="297"/>
      <c r="D193" s="297"/>
      <c r="E193" s="302"/>
      <c r="F193" s="302"/>
      <c r="G193" s="297" t="s">
        <v>34</v>
      </c>
      <c r="H193" s="302"/>
      <c r="I193" s="298"/>
      <c r="J193" s="298"/>
      <c r="K193" s="172" t="str">
        <f t="shared" si="35"/>
        <v/>
      </c>
      <c r="L193" s="172" t="str">
        <f t="shared" si="36"/>
        <v/>
      </c>
      <c r="M193" s="172" t="str">
        <f t="shared" si="37"/>
        <v/>
      </c>
      <c r="N193" s="172" t="str">
        <f t="shared" si="38"/>
        <v/>
      </c>
      <c r="O193" s="189" t="str">
        <f>IF(D193="","",VLOOKUP(K193,'2.賃金表'!$B$3:$C$45,2))</f>
        <v/>
      </c>
      <c r="P193" s="189" t="str">
        <f>IF(D193="","",INDEX('2.賃金表'!$G$3:$P$88,MATCH('1.社員データ'!G193,'2.賃金表'!$G$3:$G$88,0),MATCH('1.社員データ'!F193,'2.賃金表'!$G$3:$P$3,0)))</f>
        <v/>
      </c>
      <c r="Q193" s="300"/>
      <c r="R193" s="176" t="str">
        <f t="shared" si="39"/>
        <v/>
      </c>
      <c r="S193" s="301"/>
      <c r="T193" s="301"/>
      <c r="U193" s="301"/>
      <c r="V193" s="301"/>
      <c r="W193" s="177">
        <f t="shared" si="40"/>
        <v>0</v>
      </c>
      <c r="X193" s="179" t="str">
        <f t="shared" si="41"/>
        <v/>
      </c>
    </row>
    <row r="194" spans="2:24" x14ac:dyDescent="0.2">
      <c r="B194" s="188" t="s">
        <v>34</v>
      </c>
      <c r="C194" s="297"/>
      <c r="D194" s="297"/>
      <c r="E194" s="302"/>
      <c r="F194" s="302"/>
      <c r="G194" s="297" t="s">
        <v>34</v>
      </c>
      <c r="H194" s="302"/>
      <c r="I194" s="298"/>
      <c r="J194" s="298"/>
      <c r="K194" s="172" t="str">
        <f t="shared" si="35"/>
        <v/>
      </c>
      <c r="L194" s="172" t="str">
        <f t="shared" si="36"/>
        <v/>
      </c>
      <c r="M194" s="172" t="str">
        <f t="shared" si="37"/>
        <v/>
      </c>
      <c r="N194" s="172" t="str">
        <f t="shared" si="38"/>
        <v/>
      </c>
      <c r="O194" s="189" t="str">
        <f>IF(D194="","",VLOOKUP(K194,'2.賃金表'!$B$3:$C$45,2))</f>
        <v/>
      </c>
      <c r="P194" s="189" t="str">
        <f>IF(D194="","",INDEX('2.賃金表'!$G$3:$P$88,MATCH('1.社員データ'!G194,'2.賃金表'!$G$3:$G$88,0),MATCH('1.社員データ'!F194,'2.賃金表'!$G$3:$P$3,0)))</f>
        <v/>
      </c>
      <c r="Q194" s="300"/>
      <c r="R194" s="176" t="str">
        <f t="shared" si="39"/>
        <v/>
      </c>
      <c r="S194" s="301"/>
      <c r="T194" s="301"/>
      <c r="U194" s="301"/>
      <c r="V194" s="301"/>
      <c r="W194" s="177">
        <f t="shared" si="40"/>
        <v>0</v>
      </c>
      <c r="X194" s="179" t="str">
        <f t="shared" si="41"/>
        <v/>
      </c>
    </row>
    <row r="195" spans="2:24" x14ac:dyDescent="0.2">
      <c r="B195" s="188" t="s">
        <v>34</v>
      </c>
      <c r="C195" s="297"/>
      <c r="D195" s="297"/>
      <c r="E195" s="302"/>
      <c r="F195" s="302"/>
      <c r="G195" s="297" t="s">
        <v>34</v>
      </c>
      <c r="H195" s="302"/>
      <c r="I195" s="298"/>
      <c r="J195" s="298"/>
      <c r="K195" s="172" t="str">
        <f t="shared" si="35"/>
        <v/>
      </c>
      <c r="L195" s="172" t="str">
        <f t="shared" si="36"/>
        <v/>
      </c>
      <c r="M195" s="172" t="str">
        <f t="shared" si="37"/>
        <v/>
      </c>
      <c r="N195" s="172" t="str">
        <f t="shared" si="38"/>
        <v/>
      </c>
      <c r="O195" s="189" t="str">
        <f>IF(D195="","",VLOOKUP(K195,'2.賃金表'!$B$3:$C$45,2))</f>
        <v/>
      </c>
      <c r="P195" s="189" t="str">
        <f>IF(D195="","",INDEX('2.賃金表'!$G$3:$P$88,MATCH('1.社員データ'!G195,'2.賃金表'!$G$3:$G$88,0),MATCH('1.社員データ'!F195,'2.賃金表'!$G$3:$P$3,0)))</f>
        <v/>
      </c>
      <c r="Q195" s="300"/>
      <c r="R195" s="176" t="str">
        <f t="shared" si="39"/>
        <v/>
      </c>
      <c r="S195" s="301"/>
      <c r="T195" s="301"/>
      <c r="U195" s="301"/>
      <c r="V195" s="301"/>
      <c r="W195" s="177">
        <f t="shared" si="40"/>
        <v>0</v>
      </c>
      <c r="X195" s="179" t="str">
        <f t="shared" si="41"/>
        <v/>
      </c>
    </row>
    <row r="196" spans="2:24" x14ac:dyDescent="0.2">
      <c r="B196" s="188" t="s">
        <v>34</v>
      </c>
      <c r="C196" s="297"/>
      <c r="D196" s="297"/>
      <c r="E196" s="302"/>
      <c r="F196" s="302"/>
      <c r="G196" s="297" t="s">
        <v>34</v>
      </c>
      <c r="H196" s="302"/>
      <c r="I196" s="298"/>
      <c r="J196" s="298"/>
      <c r="K196" s="172" t="str">
        <f t="shared" si="35"/>
        <v/>
      </c>
      <c r="L196" s="172" t="str">
        <f t="shared" si="36"/>
        <v/>
      </c>
      <c r="M196" s="172" t="str">
        <f t="shared" si="37"/>
        <v/>
      </c>
      <c r="N196" s="172" t="str">
        <f t="shared" si="38"/>
        <v/>
      </c>
      <c r="O196" s="189" t="str">
        <f>IF(D196="","",VLOOKUP(K196,'2.賃金表'!$B$3:$C$45,2))</f>
        <v/>
      </c>
      <c r="P196" s="189" t="str">
        <f>IF(D196="","",INDEX('2.賃金表'!$G$3:$P$88,MATCH('1.社員データ'!G196,'2.賃金表'!$G$3:$G$88,0),MATCH('1.社員データ'!F196,'2.賃金表'!$G$3:$P$3,0)))</f>
        <v/>
      </c>
      <c r="Q196" s="300"/>
      <c r="R196" s="176" t="str">
        <f t="shared" si="39"/>
        <v/>
      </c>
      <c r="S196" s="301"/>
      <c r="T196" s="301"/>
      <c r="U196" s="301"/>
      <c r="V196" s="301"/>
      <c r="W196" s="177">
        <f t="shared" si="40"/>
        <v>0</v>
      </c>
      <c r="X196" s="179" t="str">
        <f t="shared" si="41"/>
        <v/>
      </c>
    </row>
    <row r="197" spans="2:24" x14ac:dyDescent="0.2">
      <c r="B197" s="188" t="s">
        <v>34</v>
      </c>
      <c r="C197" s="297"/>
      <c r="D197" s="297"/>
      <c r="E197" s="302"/>
      <c r="F197" s="302"/>
      <c r="G197" s="297" t="s">
        <v>34</v>
      </c>
      <c r="H197" s="302"/>
      <c r="I197" s="298"/>
      <c r="J197" s="298"/>
      <c r="K197" s="172" t="str">
        <f t="shared" si="35"/>
        <v/>
      </c>
      <c r="L197" s="172" t="str">
        <f t="shared" si="36"/>
        <v/>
      </c>
      <c r="M197" s="172" t="str">
        <f t="shared" si="37"/>
        <v/>
      </c>
      <c r="N197" s="172" t="str">
        <f t="shared" si="38"/>
        <v/>
      </c>
      <c r="O197" s="189" t="str">
        <f>IF(D197="","",VLOOKUP(K197,'2.賃金表'!$B$3:$C$45,2))</f>
        <v/>
      </c>
      <c r="P197" s="189" t="str">
        <f>IF(D197="","",INDEX('2.賃金表'!$G$3:$P$88,MATCH('1.社員データ'!G197,'2.賃金表'!$G$3:$G$88,0),MATCH('1.社員データ'!F197,'2.賃金表'!$G$3:$P$3,0)))</f>
        <v/>
      </c>
      <c r="Q197" s="300"/>
      <c r="R197" s="176" t="str">
        <f t="shared" si="39"/>
        <v/>
      </c>
      <c r="S197" s="301"/>
      <c r="T197" s="301"/>
      <c r="U197" s="301"/>
      <c r="V197" s="301"/>
      <c r="W197" s="177">
        <f t="shared" si="40"/>
        <v>0</v>
      </c>
      <c r="X197" s="179" t="str">
        <f t="shared" si="41"/>
        <v/>
      </c>
    </row>
    <row r="198" spans="2:24" x14ac:dyDescent="0.2">
      <c r="B198" s="188" t="s">
        <v>34</v>
      </c>
      <c r="C198" s="297"/>
      <c r="D198" s="297"/>
      <c r="E198" s="302"/>
      <c r="F198" s="302"/>
      <c r="G198" s="297" t="s">
        <v>34</v>
      </c>
      <c r="H198" s="302"/>
      <c r="I198" s="298"/>
      <c r="J198" s="298"/>
      <c r="K198" s="172" t="str">
        <f t="shared" si="35"/>
        <v/>
      </c>
      <c r="L198" s="172" t="str">
        <f t="shared" si="36"/>
        <v/>
      </c>
      <c r="M198" s="172" t="str">
        <f t="shared" si="37"/>
        <v/>
      </c>
      <c r="N198" s="172" t="str">
        <f t="shared" si="38"/>
        <v/>
      </c>
      <c r="O198" s="189" t="str">
        <f>IF(D198="","",VLOOKUP(K198,'2.賃金表'!$B$3:$C$45,2))</f>
        <v/>
      </c>
      <c r="P198" s="189" t="str">
        <f>IF(D198="","",INDEX('2.賃金表'!$G$3:$P$88,MATCH('1.社員データ'!G198,'2.賃金表'!$G$3:$G$88,0),MATCH('1.社員データ'!F198,'2.賃金表'!$G$3:$P$3,0)))</f>
        <v/>
      </c>
      <c r="Q198" s="300"/>
      <c r="R198" s="176" t="str">
        <f t="shared" si="39"/>
        <v/>
      </c>
      <c r="S198" s="301"/>
      <c r="T198" s="301"/>
      <c r="U198" s="301"/>
      <c r="V198" s="301"/>
      <c r="W198" s="177">
        <f t="shared" si="40"/>
        <v>0</v>
      </c>
      <c r="X198" s="179" t="str">
        <f t="shared" si="41"/>
        <v/>
      </c>
    </row>
    <row r="199" spans="2:24" x14ac:dyDescent="0.2">
      <c r="B199" s="188" t="s">
        <v>34</v>
      </c>
      <c r="C199" s="297"/>
      <c r="D199" s="297"/>
      <c r="E199" s="302"/>
      <c r="F199" s="302"/>
      <c r="G199" s="297" t="s">
        <v>34</v>
      </c>
      <c r="H199" s="302"/>
      <c r="I199" s="298"/>
      <c r="J199" s="298"/>
      <c r="K199" s="172" t="str">
        <f t="shared" si="35"/>
        <v/>
      </c>
      <c r="L199" s="172" t="str">
        <f t="shared" si="36"/>
        <v/>
      </c>
      <c r="M199" s="172" t="str">
        <f t="shared" si="37"/>
        <v/>
      </c>
      <c r="N199" s="172" t="str">
        <f t="shared" si="38"/>
        <v/>
      </c>
      <c r="O199" s="189" t="str">
        <f>IF(D199="","",VLOOKUP(K199,'2.賃金表'!$B$3:$C$45,2))</f>
        <v/>
      </c>
      <c r="P199" s="189" t="str">
        <f>IF(D199="","",INDEX('2.賃金表'!$G$3:$P$88,MATCH('1.社員データ'!G199,'2.賃金表'!$G$3:$G$88,0),MATCH('1.社員データ'!F199,'2.賃金表'!$G$3:$P$3,0)))</f>
        <v/>
      </c>
      <c r="Q199" s="300"/>
      <c r="R199" s="176" t="str">
        <f t="shared" si="39"/>
        <v/>
      </c>
      <c r="S199" s="301"/>
      <c r="T199" s="301"/>
      <c r="U199" s="301"/>
      <c r="V199" s="301"/>
      <c r="W199" s="177">
        <f t="shared" si="40"/>
        <v>0</v>
      </c>
      <c r="X199" s="179" t="str">
        <f t="shared" si="41"/>
        <v/>
      </c>
    </row>
    <row r="200" spans="2:24" x14ac:dyDescent="0.2">
      <c r="B200" s="188" t="s">
        <v>34</v>
      </c>
      <c r="C200" s="297"/>
      <c r="D200" s="297"/>
      <c r="E200" s="302"/>
      <c r="F200" s="302"/>
      <c r="G200" s="297" t="s">
        <v>34</v>
      </c>
      <c r="H200" s="302"/>
      <c r="I200" s="298"/>
      <c r="J200" s="298"/>
      <c r="K200" s="172" t="str">
        <f t="shared" si="35"/>
        <v/>
      </c>
      <c r="L200" s="172" t="str">
        <f t="shared" si="36"/>
        <v/>
      </c>
      <c r="M200" s="172" t="str">
        <f t="shared" si="37"/>
        <v/>
      </c>
      <c r="N200" s="172" t="str">
        <f t="shared" si="38"/>
        <v/>
      </c>
      <c r="O200" s="189" t="str">
        <f>IF(D200="","",VLOOKUP(K200,'2.賃金表'!$B$3:$C$45,2))</f>
        <v/>
      </c>
      <c r="P200" s="189" t="str">
        <f>IF(D200="","",INDEX('2.賃金表'!$G$3:$P$88,MATCH('1.社員データ'!G200,'2.賃金表'!$G$3:$G$88,0),MATCH('1.社員データ'!F200,'2.賃金表'!$G$3:$P$3,0)))</f>
        <v/>
      </c>
      <c r="Q200" s="300"/>
      <c r="R200" s="176" t="str">
        <f t="shared" si="39"/>
        <v/>
      </c>
      <c r="S200" s="301"/>
      <c r="T200" s="301"/>
      <c r="U200" s="301"/>
      <c r="V200" s="301"/>
      <c r="W200" s="177">
        <f t="shared" si="40"/>
        <v>0</v>
      </c>
      <c r="X200" s="179" t="str">
        <f t="shared" si="41"/>
        <v/>
      </c>
    </row>
    <row r="201" spans="2:24" x14ac:dyDescent="0.2">
      <c r="B201" s="188" t="s">
        <v>34</v>
      </c>
      <c r="C201" s="297"/>
      <c r="D201" s="297"/>
      <c r="E201" s="302"/>
      <c r="F201" s="302"/>
      <c r="G201" s="297" t="s">
        <v>34</v>
      </c>
      <c r="H201" s="302"/>
      <c r="I201" s="298"/>
      <c r="J201" s="298"/>
      <c r="K201" s="172" t="str">
        <f t="shared" ref="K201:K208" si="42">IF(I201="","",DATEDIF(I201-1,$K$5,"Y"))</f>
        <v/>
      </c>
      <c r="L201" s="172" t="str">
        <f t="shared" ref="L201:L208" si="43">IF(I201="","",DATEDIF(I201-1,$K$5,"YM"))</f>
        <v/>
      </c>
      <c r="M201" s="172" t="str">
        <f t="shared" ref="M201:M208" si="44">IF(J201="","",DATEDIF(J201-1,$K$5,"Y"))</f>
        <v/>
      </c>
      <c r="N201" s="172" t="str">
        <f t="shared" ref="N201:N208" si="45">IF(J201="","",DATEDIF(J201-1,$K$5,"YM"))</f>
        <v/>
      </c>
      <c r="O201" s="189" t="str">
        <f>IF(D201="","",VLOOKUP(K201,'2.賃金表'!$B$3:$C$45,2))</f>
        <v/>
      </c>
      <c r="P201" s="189" t="str">
        <f>IF(D201="","",INDEX('2.賃金表'!$G$3:$P$88,MATCH('1.社員データ'!G201,'2.賃金表'!$G$3:$G$88,0),MATCH('1.社員データ'!F201,'2.賃金表'!$G$3:$P$3,0)))</f>
        <v/>
      </c>
      <c r="Q201" s="300"/>
      <c r="R201" s="176" t="str">
        <f t="shared" ref="R201:R208" si="46">IF(D201="","",O201+P201+Q201)</f>
        <v/>
      </c>
      <c r="S201" s="301"/>
      <c r="T201" s="301"/>
      <c r="U201" s="301"/>
      <c r="V201" s="301"/>
      <c r="W201" s="177">
        <f t="shared" ref="W201:W208" si="47">SUM(S201:V201)</f>
        <v>0</v>
      </c>
      <c r="X201" s="179" t="str">
        <f t="shared" ref="X201:X208" si="48">IF(D201="","",R201+W201)</f>
        <v/>
      </c>
    </row>
    <row r="202" spans="2:24" x14ac:dyDescent="0.2">
      <c r="B202" s="188" t="s">
        <v>34</v>
      </c>
      <c r="C202" s="297"/>
      <c r="D202" s="297"/>
      <c r="E202" s="302"/>
      <c r="F202" s="302"/>
      <c r="G202" s="297" t="s">
        <v>34</v>
      </c>
      <c r="H202" s="302"/>
      <c r="I202" s="298"/>
      <c r="J202" s="298"/>
      <c r="K202" s="172" t="str">
        <f t="shared" si="42"/>
        <v/>
      </c>
      <c r="L202" s="172" t="str">
        <f t="shared" si="43"/>
        <v/>
      </c>
      <c r="M202" s="172" t="str">
        <f t="shared" si="44"/>
        <v/>
      </c>
      <c r="N202" s="172" t="str">
        <f t="shared" si="45"/>
        <v/>
      </c>
      <c r="O202" s="189" t="str">
        <f>IF(D202="","",VLOOKUP(K202,'2.賃金表'!$B$3:$C$45,2))</f>
        <v/>
      </c>
      <c r="P202" s="189" t="str">
        <f>IF(D202="","",INDEX('2.賃金表'!$G$3:$P$88,MATCH('1.社員データ'!G202,'2.賃金表'!$G$3:$G$88,0),MATCH('1.社員データ'!F202,'2.賃金表'!$G$3:$P$3,0)))</f>
        <v/>
      </c>
      <c r="Q202" s="300"/>
      <c r="R202" s="176" t="str">
        <f t="shared" si="46"/>
        <v/>
      </c>
      <c r="S202" s="301"/>
      <c r="T202" s="301"/>
      <c r="U202" s="301"/>
      <c r="V202" s="301"/>
      <c r="W202" s="177">
        <f t="shared" si="47"/>
        <v>0</v>
      </c>
      <c r="X202" s="179" t="str">
        <f t="shared" si="48"/>
        <v/>
      </c>
    </row>
    <row r="203" spans="2:24" x14ac:dyDescent="0.2">
      <c r="B203" s="188" t="s">
        <v>34</v>
      </c>
      <c r="C203" s="297"/>
      <c r="D203" s="297"/>
      <c r="E203" s="302"/>
      <c r="F203" s="302"/>
      <c r="G203" s="297" t="s">
        <v>34</v>
      </c>
      <c r="H203" s="302"/>
      <c r="I203" s="298"/>
      <c r="J203" s="298"/>
      <c r="K203" s="172" t="str">
        <f t="shared" si="42"/>
        <v/>
      </c>
      <c r="L203" s="172" t="str">
        <f t="shared" si="43"/>
        <v/>
      </c>
      <c r="M203" s="172" t="str">
        <f t="shared" si="44"/>
        <v/>
      </c>
      <c r="N203" s="172" t="str">
        <f t="shared" si="45"/>
        <v/>
      </c>
      <c r="O203" s="189" t="str">
        <f>IF(D203="","",VLOOKUP(K203,'2.賃金表'!$B$3:$C$45,2))</f>
        <v/>
      </c>
      <c r="P203" s="189" t="str">
        <f>IF(D203="","",INDEX('2.賃金表'!$G$3:$P$88,MATCH('1.社員データ'!G203,'2.賃金表'!$G$3:$G$88,0),MATCH('1.社員データ'!F203,'2.賃金表'!$G$3:$P$3,0)))</f>
        <v/>
      </c>
      <c r="Q203" s="300"/>
      <c r="R203" s="176" t="str">
        <f t="shared" si="46"/>
        <v/>
      </c>
      <c r="S203" s="301"/>
      <c r="T203" s="301"/>
      <c r="U203" s="301"/>
      <c r="V203" s="301"/>
      <c r="W203" s="177">
        <f t="shared" si="47"/>
        <v>0</v>
      </c>
      <c r="X203" s="179" t="str">
        <f t="shared" si="48"/>
        <v/>
      </c>
    </row>
    <row r="204" spans="2:24" x14ac:dyDescent="0.2">
      <c r="B204" s="188" t="s">
        <v>34</v>
      </c>
      <c r="C204" s="297"/>
      <c r="D204" s="297"/>
      <c r="E204" s="302"/>
      <c r="F204" s="302"/>
      <c r="G204" s="297" t="s">
        <v>34</v>
      </c>
      <c r="H204" s="302"/>
      <c r="I204" s="298"/>
      <c r="J204" s="298"/>
      <c r="K204" s="172" t="str">
        <f t="shared" si="42"/>
        <v/>
      </c>
      <c r="L204" s="172" t="str">
        <f t="shared" si="43"/>
        <v/>
      </c>
      <c r="M204" s="172" t="str">
        <f t="shared" si="44"/>
        <v/>
      </c>
      <c r="N204" s="172" t="str">
        <f t="shared" si="45"/>
        <v/>
      </c>
      <c r="O204" s="189" t="str">
        <f>IF(D204="","",VLOOKUP(K204,'2.賃金表'!$B$3:$C$45,2))</f>
        <v/>
      </c>
      <c r="P204" s="189" t="str">
        <f>IF(D204="","",INDEX('2.賃金表'!$G$3:$P$88,MATCH('1.社員データ'!G204,'2.賃金表'!$G$3:$G$88,0),MATCH('1.社員データ'!F204,'2.賃金表'!$G$3:$P$3,0)))</f>
        <v/>
      </c>
      <c r="Q204" s="300"/>
      <c r="R204" s="176" t="str">
        <f t="shared" si="46"/>
        <v/>
      </c>
      <c r="S204" s="301"/>
      <c r="T204" s="301"/>
      <c r="U204" s="301"/>
      <c r="V204" s="301"/>
      <c r="W204" s="177">
        <f t="shared" si="47"/>
        <v>0</v>
      </c>
      <c r="X204" s="179" t="str">
        <f t="shared" si="48"/>
        <v/>
      </c>
    </row>
    <row r="205" spans="2:24" x14ac:dyDescent="0.2">
      <c r="B205" s="188" t="s">
        <v>34</v>
      </c>
      <c r="C205" s="297"/>
      <c r="D205" s="297"/>
      <c r="E205" s="302"/>
      <c r="F205" s="302"/>
      <c r="G205" s="297" t="s">
        <v>34</v>
      </c>
      <c r="H205" s="302"/>
      <c r="I205" s="298"/>
      <c r="J205" s="298"/>
      <c r="K205" s="172" t="str">
        <f t="shared" si="42"/>
        <v/>
      </c>
      <c r="L205" s="172" t="str">
        <f t="shared" si="43"/>
        <v/>
      </c>
      <c r="M205" s="172" t="str">
        <f t="shared" si="44"/>
        <v/>
      </c>
      <c r="N205" s="172" t="str">
        <f t="shared" si="45"/>
        <v/>
      </c>
      <c r="O205" s="189" t="str">
        <f>IF(D205="","",VLOOKUP(K205,'2.賃金表'!$B$3:$C$45,2))</f>
        <v/>
      </c>
      <c r="P205" s="189" t="str">
        <f>IF(D205="","",INDEX('2.賃金表'!$G$3:$P$88,MATCH('1.社員データ'!G205,'2.賃金表'!$G$3:$G$88,0),MATCH('1.社員データ'!F205,'2.賃金表'!$G$3:$P$3,0)))</f>
        <v/>
      </c>
      <c r="Q205" s="300"/>
      <c r="R205" s="176" t="str">
        <f t="shared" si="46"/>
        <v/>
      </c>
      <c r="S205" s="301"/>
      <c r="T205" s="301"/>
      <c r="U205" s="301"/>
      <c r="V205" s="301"/>
      <c r="W205" s="177">
        <f t="shared" si="47"/>
        <v>0</v>
      </c>
      <c r="X205" s="179" t="str">
        <f t="shared" si="48"/>
        <v/>
      </c>
    </row>
    <row r="206" spans="2:24" x14ac:dyDescent="0.2">
      <c r="B206" s="188" t="s">
        <v>34</v>
      </c>
      <c r="C206" s="297"/>
      <c r="D206" s="297"/>
      <c r="E206" s="302"/>
      <c r="F206" s="302"/>
      <c r="G206" s="297" t="s">
        <v>34</v>
      </c>
      <c r="H206" s="302"/>
      <c r="I206" s="298"/>
      <c r="J206" s="298"/>
      <c r="K206" s="172" t="str">
        <f t="shared" si="42"/>
        <v/>
      </c>
      <c r="L206" s="172" t="str">
        <f t="shared" si="43"/>
        <v/>
      </c>
      <c r="M206" s="172" t="str">
        <f t="shared" si="44"/>
        <v/>
      </c>
      <c r="N206" s="172" t="str">
        <f t="shared" si="45"/>
        <v/>
      </c>
      <c r="O206" s="189" t="str">
        <f>IF(D206="","",VLOOKUP(K206,'2.賃金表'!$B$3:$C$45,2))</f>
        <v/>
      </c>
      <c r="P206" s="189" t="str">
        <f>IF(D206="","",INDEX('2.賃金表'!$G$3:$P$88,MATCH('1.社員データ'!G206,'2.賃金表'!$G$3:$G$88,0),MATCH('1.社員データ'!F206,'2.賃金表'!$G$3:$P$3,0)))</f>
        <v/>
      </c>
      <c r="Q206" s="300"/>
      <c r="R206" s="176" t="str">
        <f t="shared" si="46"/>
        <v/>
      </c>
      <c r="S206" s="301"/>
      <c r="T206" s="301"/>
      <c r="U206" s="301"/>
      <c r="V206" s="301"/>
      <c r="W206" s="177">
        <f t="shared" si="47"/>
        <v>0</v>
      </c>
      <c r="X206" s="179" t="str">
        <f t="shared" si="48"/>
        <v/>
      </c>
    </row>
    <row r="207" spans="2:24" x14ac:dyDescent="0.2">
      <c r="B207" s="188" t="s">
        <v>34</v>
      </c>
      <c r="C207" s="297"/>
      <c r="D207" s="297"/>
      <c r="E207" s="302"/>
      <c r="F207" s="302"/>
      <c r="G207" s="297" t="s">
        <v>34</v>
      </c>
      <c r="H207" s="302"/>
      <c r="I207" s="298"/>
      <c r="J207" s="298"/>
      <c r="K207" s="172" t="str">
        <f t="shared" si="42"/>
        <v/>
      </c>
      <c r="L207" s="172" t="str">
        <f t="shared" si="43"/>
        <v/>
      </c>
      <c r="M207" s="172" t="str">
        <f t="shared" si="44"/>
        <v/>
      </c>
      <c r="N207" s="172" t="str">
        <f t="shared" si="45"/>
        <v/>
      </c>
      <c r="O207" s="189" t="str">
        <f>IF(D207="","",VLOOKUP(K207,'2.賃金表'!$B$3:$C$45,2))</f>
        <v/>
      </c>
      <c r="P207" s="189" t="str">
        <f>IF(D207="","",INDEX('2.賃金表'!$G$3:$P$88,MATCH('1.社員データ'!G207,'2.賃金表'!$G$3:$G$88,0),MATCH('1.社員データ'!F207,'2.賃金表'!$G$3:$P$3,0)))</f>
        <v/>
      </c>
      <c r="Q207" s="300"/>
      <c r="R207" s="176" t="str">
        <f t="shared" si="46"/>
        <v/>
      </c>
      <c r="S207" s="301"/>
      <c r="T207" s="301"/>
      <c r="U207" s="301"/>
      <c r="V207" s="301"/>
      <c r="W207" s="177">
        <f t="shared" si="47"/>
        <v>0</v>
      </c>
      <c r="X207" s="179" t="str">
        <f t="shared" si="48"/>
        <v/>
      </c>
    </row>
    <row r="208" spans="2:24" x14ac:dyDescent="0.2">
      <c r="B208" s="188" t="s">
        <v>34</v>
      </c>
      <c r="C208" s="297"/>
      <c r="D208" s="297"/>
      <c r="E208" s="302"/>
      <c r="F208" s="302"/>
      <c r="G208" s="297" t="s">
        <v>34</v>
      </c>
      <c r="H208" s="302"/>
      <c r="I208" s="298"/>
      <c r="J208" s="298"/>
      <c r="K208" s="172" t="str">
        <f t="shared" si="42"/>
        <v/>
      </c>
      <c r="L208" s="172" t="str">
        <f t="shared" si="43"/>
        <v/>
      </c>
      <c r="M208" s="172" t="str">
        <f t="shared" si="44"/>
        <v/>
      </c>
      <c r="N208" s="172" t="str">
        <f t="shared" si="45"/>
        <v/>
      </c>
      <c r="O208" s="189" t="str">
        <f>IF(D208="","",VLOOKUP(K208,'2.賃金表'!$B$3:$C$45,2))</f>
        <v/>
      </c>
      <c r="P208" s="189" t="str">
        <f>IF(D208="","",INDEX('2.賃金表'!$G$3:$P$88,MATCH('1.社員データ'!G208,'2.賃金表'!$G$3:$G$88,0),MATCH('1.社員データ'!F208,'2.賃金表'!$G$3:$P$3,0)))</f>
        <v/>
      </c>
      <c r="Q208" s="300"/>
      <c r="R208" s="176" t="str">
        <f t="shared" si="46"/>
        <v/>
      </c>
      <c r="S208" s="301"/>
      <c r="T208" s="301"/>
      <c r="U208" s="301"/>
      <c r="V208" s="301"/>
      <c r="W208" s="177">
        <f t="shared" si="47"/>
        <v>0</v>
      </c>
      <c r="X208" s="179" t="str">
        <f t="shared" si="48"/>
        <v/>
      </c>
    </row>
  </sheetData>
  <sheetProtection algorithmName="SHA-512" hashValue="/My9rTTjLWeVBEKdQD+0PLOjZyd+GjUmHuK4kitxj3eV/Z+D2fS5htCsn0gmKHL7RaqqdEKl7eVsqd/XaM0jMg==" saltValue="vtwOeGmvX77Da1msrWOZlA==" spinCount="100000" sheet="1" objects="1" scenarios="1"/>
  <mergeCells count="14">
    <mergeCell ref="S7:W7"/>
    <mergeCell ref="X7:X8"/>
    <mergeCell ref="O7:R7"/>
    <mergeCell ref="K4:M4"/>
    <mergeCell ref="K5:M5"/>
    <mergeCell ref="M7:N7"/>
    <mergeCell ref="J7:J8"/>
    <mergeCell ref="K7:L7"/>
    <mergeCell ref="D7:D8"/>
    <mergeCell ref="E7:E8"/>
    <mergeCell ref="F7:F8"/>
    <mergeCell ref="G7:G8"/>
    <mergeCell ref="H7:H8"/>
    <mergeCell ref="I7:I8"/>
  </mergeCells>
  <phoneticPr fontId="2"/>
  <printOptions horizontalCentered="1"/>
  <pageMargins left="0.39370078740157483" right="0.39370078740157483" top="0.59055118110236227" bottom="0.32" header="0.51181102362204722" footer="0.43"/>
  <pageSetup paperSize="9" scale="65" orientation="landscape" r:id="rId1"/>
  <headerFooter alignWithMargins="0">
    <oddFooter>&amp;C&amp;P</oddFooter>
  </headerFooter>
  <rowBreaks count="1" manualBreakCount="1">
    <brk id="63" min="1"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B1:P88"/>
  <sheetViews>
    <sheetView showGridLines="0" zoomScaleNormal="100" workbookViewId="0">
      <selection activeCell="I17" sqref="I17"/>
    </sheetView>
  </sheetViews>
  <sheetFormatPr defaultColWidth="9.109375" defaultRowHeight="13.2" x14ac:dyDescent="0.2"/>
  <cols>
    <col min="1" max="1" width="3.109375" style="100" customWidth="1"/>
    <col min="2" max="2" width="6.109375" style="100" customWidth="1"/>
    <col min="3" max="3" width="10.88671875" style="99" customWidth="1"/>
    <col min="4" max="4" width="0" style="100" hidden="1" customWidth="1"/>
    <col min="5" max="5" width="3" style="100" customWidth="1"/>
    <col min="6" max="6" width="3.109375" style="100" customWidth="1"/>
    <col min="7" max="7" width="11.5546875" style="129" customWidth="1"/>
    <col min="8" max="8" width="10.6640625" style="100" customWidth="1"/>
    <col min="9" max="16" width="11.44140625" style="100" customWidth="1"/>
    <col min="17" max="16384" width="9.109375" style="100"/>
  </cols>
  <sheetData>
    <row r="1" spans="2:16" ht="14.4" x14ac:dyDescent="0.2">
      <c r="B1" s="98" t="s">
        <v>91</v>
      </c>
      <c r="G1" s="98" t="s">
        <v>92</v>
      </c>
      <c r="H1" s="101"/>
      <c r="I1" s="102" t="s">
        <v>10</v>
      </c>
      <c r="J1" s="101"/>
      <c r="K1" s="103"/>
      <c r="L1" s="103"/>
      <c r="M1" s="103"/>
      <c r="N1" s="103"/>
      <c r="O1" s="103"/>
      <c r="P1" s="103"/>
    </row>
    <row r="2" spans="2:16" x14ac:dyDescent="0.2">
      <c r="G2" s="104">
        <v>1</v>
      </c>
      <c r="H2" s="104">
        <v>2</v>
      </c>
      <c r="I2" s="104">
        <v>3</v>
      </c>
      <c r="J2" s="104">
        <v>4</v>
      </c>
      <c r="K2" s="104">
        <v>5</v>
      </c>
      <c r="L2" s="104">
        <v>6</v>
      </c>
      <c r="M2" s="104">
        <v>7</v>
      </c>
      <c r="N2" s="104">
        <v>8</v>
      </c>
      <c r="O2" s="104">
        <v>9</v>
      </c>
      <c r="P2" s="104">
        <v>10</v>
      </c>
    </row>
    <row r="3" spans="2:16" ht="13.5" customHeight="1" x14ac:dyDescent="0.2">
      <c r="B3" s="221" t="s">
        <v>89</v>
      </c>
      <c r="C3" s="105" t="s">
        <v>90</v>
      </c>
      <c r="F3" s="106">
        <v>1</v>
      </c>
      <c r="G3" s="219" t="s">
        <v>15</v>
      </c>
      <c r="H3" s="107">
        <v>1</v>
      </c>
      <c r="I3" s="107">
        <v>2</v>
      </c>
      <c r="J3" s="107">
        <v>3</v>
      </c>
      <c r="K3" s="107">
        <v>4</v>
      </c>
      <c r="L3" s="107">
        <v>5</v>
      </c>
      <c r="M3" s="107">
        <v>6</v>
      </c>
      <c r="N3" s="107">
        <v>7</v>
      </c>
      <c r="O3" s="107">
        <v>8</v>
      </c>
      <c r="P3" s="108">
        <v>9</v>
      </c>
    </row>
    <row r="4" spans="2:16" ht="13.5" customHeight="1" x14ac:dyDescent="0.2">
      <c r="B4" s="216">
        <v>18</v>
      </c>
      <c r="C4" s="109">
        <v>116040</v>
      </c>
      <c r="F4" s="106">
        <v>2</v>
      </c>
      <c r="G4" s="220" t="s">
        <v>236</v>
      </c>
      <c r="H4" s="110">
        <v>2</v>
      </c>
      <c r="I4" s="110">
        <v>2</v>
      </c>
      <c r="J4" s="110">
        <v>3</v>
      </c>
      <c r="K4" s="110">
        <v>3</v>
      </c>
      <c r="L4" s="110">
        <v>4</v>
      </c>
      <c r="M4" s="110">
        <v>5</v>
      </c>
      <c r="N4" s="110">
        <v>5</v>
      </c>
      <c r="O4" s="110">
        <v>6</v>
      </c>
      <c r="P4" s="111" t="s">
        <v>34</v>
      </c>
    </row>
    <row r="5" spans="2:16" ht="13.5" customHeight="1" x14ac:dyDescent="0.2">
      <c r="B5" s="217">
        <v>19</v>
      </c>
      <c r="C5" s="112">
        <v>119540</v>
      </c>
      <c r="F5" s="106">
        <v>3</v>
      </c>
      <c r="G5" s="220" t="s">
        <v>237</v>
      </c>
      <c r="H5" s="113"/>
      <c r="I5" s="110">
        <v>6000</v>
      </c>
      <c r="J5" s="110">
        <v>6000</v>
      </c>
      <c r="K5" s="110">
        <v>6500</v>
      </c>
      <c r="L5" s="110">
        <v>7000</v>
      </c>
      <c r="M5" s="110">
        <v>7500</v>
      </c>
      <c r="N5" s="110">
        <v>8000</v>
      </c>
      <c r="O5" s="110">
        <v>11000</v>
      </c>
      <c r="P5" s="114">
        <v>15000</v>
      </c>
    </row>
    <row r="6" spans="2:16" ht="13.5" customHeight="1" x14ac:dyDescent="0.2">
      <c r="B6" s="217">
        <v>20</v>
      </c>
      <c r="C6" s="112">
        <v>123040</v>
      </c>
      <c r="F6" s="106">
        <v>4</v>
      </c>
      <c r="G6" s="220" t="s">
        <v>238</v>
      </c>
      <c r="H6" s="115">
        <v>5000</v>
      </c>
      <c r="I6" s="115">
        <v>5000</v>
      </c>
      <c r="J6" s="115">
        <v>5000</v>
      </c>
      <c r="K6" s="115">
        <v>5000</v>
      </c>
      <c r="L6" s="115">
        <v>5500</v>
      </c>
      <c r="M6" s="115">
        <v>5500</v>
      </c>
      <c r="N6" s="115">
        <v>6000</v>
      </c>
      <c r="O6" s="115">
        <v>6000</v>
      </c>
      <c r="P6" s="116">
        <v>6500</v>
      </c>
    </row>
    <row r="7" spans="2:16" x14ac:dyDescent="0.2">
      <c r="B7" s="217">
        <v>21</v>
      </c>
      <c r="C7" s="112">
        <v>126340</v>
      </c>
      <c r="F7" s="106">
        <v>5</v>
      </c>
      <c r="G7" s="220" t="s">
        <v>239</v>
      </c>
      <c r="H7" s="115">
        <v>1670</v>
      </c>
      <c r="I7" s="115">
        <v>1670</v>
      </c>
      <c r="J7" s="115">
        <v>1670</v>
      </c>
      <c r="K7" s="115">
        <v>1670</v>
      </c>
      <c r="L7" s="115">
        <v>1840</v>
      </c>
      <c r="M7" s="115">
        <v>1840</v>
      </c>
      <c r="N7" s="115">
        <v>2000</v>
      </c>
      <c r="O7" s="115">
        <v>2000</v>
      </c>
      <c r="P7" s="116">
        <v>2170</v>
      </c>
    </row>
    <row r="8" spans="2:16" ht="24" x14ac:dyDescent="0.2">
      <c r="B8" s="217">
        <v>22</v>
      </c>
      <c r="C8" s="112">
        <v>129540</v>
      </c>
      <c r="F8" s="106">
        <v>6</v>
      </c>
      <c r="G8" s="225" t="s">
        <v>240</v>
      </c>
      <c r="H8" s="115">
        <v>840</v>
      </c>
      <c r="I8" s="115">
        <v>840</v>
      </c>
      <c r="J8" s="115">
        <v>840</v>
      </c>
      <c r="K8" s="115">
        <v>840</v>
      </c>
      <c r="L8" s="115">
        <v>920</v>
      </c>
      <c r="M8" s="115">
        <v>920</v>
      </c>
      <c r="N8" s="115">
        <v>1000</v>
      </c>
      <c r="O8" s="115">
        <v>1000</v>
      </c>
      <c r="P8" s="116">
        <v>1090</v>
      </c>
    </row>
    <row r="9" spans="2:16" x14ac:dyDescent="0.2">
      <c r="B9" s="217">
        <v>23</v>
      </c>
      <c r="C9" s="112">
        <v>132740</v>
      </c>
      <c r="F9" s="106">
        <v>7</v>
      </c>
      <c r="G9" s="212">
        <v>1</v>
      </c>
      <c r="H9" s="117">
        <v>77360</v>
      </c>
      <c r="I9" s="117">
        <v>93360</v>
      </c>
      <c r="J9" s="117">
        <v>109360</v>
      </c>
      <c r="K9" s="117">
        <v>130860</v>
      </c>
      <c r="L9" s="117">
        <v>152860</v>
      </c>
      <c r="M9" s="117">
        <v>182360</v>
      </c>
      <c r="N9" s="117">
        <v>217860</v>
      </c>
      <c r="O9" s="117">
        <v>258860</v>
      </c>
      <c r="P9" s="117">
        <v>309860</v>
      </c>
    </row>
    <row r="10" spans="2:16" x14ac:dyDescent="0.2">
      <c r="B10" s="217">
        <v>24</v>
      </c>
      <c r="C10" s="112">
        <v>135740</v>
      </c>
      <c r="F10" s="106">
        <v>8</v>
      </c>
      <c r="G10" s="213">
        <v>2</v>
      </c>
      <c r="H10" s="118">
        <v>79030</v>
      </c>
      <c r="I10" s="118">
        <v>95030</v>
      </c>
      <c r="J10" s="118">
        <v>111030</v>
      </c>
      <c r="K10" s="118">
        <v>132530</v>
      </c>
      <c r="L10" s="118">
        <v>154700</v>
      </c>
      <c r="M10" s="118">
        <v>184200</v>
      </c>
      <c r="N10" s="118">
        <v>219860</v>
      </c>
      <c r="O10" s="118">
        <v>260860</v>
      </c>
      <c r="P10" s="119">
        <v>312030</v>
      </c>
    </row>
    <row r="11" spans="2:16" x14ac:dyDescent="0.2">
      <c r="B11" s="217">
        <v>25</v>
      </c>
      <c r="C11" s="112">
        <v>138740</v>
      </c>
      <c r="F11" s="106">
        <v>9</v>
      </c>
      <c r="G11" s="214">
        <v>3</v>
      </c>
      <c r="H11" s="120">
        <v>80700</v>
      </c>
      <c r="I11" s="120">
        <v>96700</v>
      </c>
      <c r="J11" s="120">
        <v>112700</v>
      </c>
      <c r="K11" s="120">
        <v>134200</v>
      </c>
      <c r="L11" s="120">
        <v>156540</v>
      </c>
      <c r="M11" s="120">
        <v>186040</v>
      </c>
      <c r="N11" s="120">
        <v>221860</v>
      </c>
      <c r="O11" s="120">
        <v>262860</v>
      </c>
      <c r="P11" s="121">
        <v>314200</v>
      </c>
    </row>
    <row r="12" spans="2:16" x14ac:dyDescent="0.2">
      <c r="B12" s="217">
        <v>26</v>
      </c>
      <c r="C12" s="112">
        <v>140840</v>
      </c>
      <c r="F12" s="106">
        <v>10</v>
      </c>
      <c r="G12" s="214">
        <v>4</v>
      </c>
      <c r="H12" s="120">
        <v>82370</v>
      </c>
      <c r="I12" s="120">
        <v>98370</v>
      </c>
      <c r="J12" s="120">
        <v>114370</v>
      </c>
      <c r="K12" s="120">
        <v>135870</v>
      </c>
      <c r="L12" s="120">
        <v>158380</v>
      </c>
      <c r="M12" s="120">
        <v>187880</v>
      </c>
      <c r="N12" s="120">
        <v>223860</v>
      </c>
      <c r="O12" s="120">
        <v>264860</v>
      </c>
      <c r="P12" s="121">
        <v>316370</v>
      </c>
    </row>
    <row r="13" spans="2:16" x14ac:dyDescent="0.2">
      <c r="B13" s="217">
        <v>27</v>
      </c>
      <c r="C13" s="112">
        <v>142940</v>
      </c>
      <c r="F13" s="106">
        <v>11</v>
      </c>
      <c r="G13" s="214">
        <v>5</v>
      </c>
      <c r="H13" s="120">
        <v>84040</v>
      </c>
      <c r="I13" s="120">
        <v>100040</v>
      </c>
      <c r="J13" s="120">
        <v>116040</v>
      </c>
      <c r="K13" s="120">
        <v>137540</v>
      </c>
      <c r="L13" s="120">
        <v>160220</v>
      </c>
      <c r="M13" s="120">
        <v>189720</v>
      </c>
      <c r="N13" s="120">
        <v>225860</v>
      </c>
      <c r="O13" s="120">
        <v>266860</v>
      </c>
      <c r="P13" s="121">
        <v>318540</v>
      </c>
    </row>
    <row r="14" spans="2:16" x14ac:dyDescent="0.2">
      <c r="B14" s="217">
        <v>28</v>
      </c>
      <c r="C14" s="112">
        <v>145040</v>
      </c>
      <c r="F14" s="106">
        <v>12</v>
      </c>
      <c r="G14" s="214">
        <v>6</v>
      </c>
      <c r="H14" s="120">
        <v>85710</v>
      </c>
      <c r="I14" s="120">
        <v>101710</v>
      </c>
      <c r="J14" s="120">
        <v>117710</v>
      </c>
      <c r="K14" s="120">
        <v>139210</v>
      </c>
      <c r="L14" s="120">
        <v>162060</v>
      </c>
      <c r="M14" s="120">
        <v>191560</v>
      </c>
      <c r="N14" s="120">
        <v>227860</v>
      </c>
      <c r="O14" s="120">
        <v>268860</v>
      </c>
      <c r="P14" s="121">
        <v>320710</v>
      </c>
    </row>
    <row r="15" spans="2:16" x14ac:dyDescent="0.2">
      <c r="B15" s="217">
        <v>29</v>
      </c>
      <c r="C15" s="112">
        <v>147140</v>
      </c>
      <c r="F15" s="106">
        <v>13</v>
      </c>
      <c r="G15" s="214">
        <v>7</v>
      </c>
      <c r="H15" s="120">
        <v>87380</v>
      </c>
      <c r="I15" s="120">
        <v>103380</v>
      </c>
      <c r="J15" s="120">
        <v>119380</v>
      </c>
      <c r="K15" s="120">
        <v>140880</v>
      </c>
      <c r="L15" s="120">
        <v>163900</v>
      </c>
      <c r="M15" s="120">
        <v>193400</v>
      </c>
      <c r="N15" s="120">
        <v>229860</v>
      </c>
      <c r="O15" s="120">
        <v>270860</v>
      </c>
      <c r="P15" s="121">
        <v>322880</v>
      </c>
    </row>
    <row r="16" spans="2:16" x14ac:dyDescent="0.2">
      <c r="B16" s="217">
        <v>30</v>
      </c>
      <c r="C16" s="112">
        <v>149240</v>
      </c>
      <c r="F16" s="106">
        <v>14</v>
      </c>
      <c r="G16" s="214">
        <v>8</v>
      </c>
      <c r="H16" s="120">
        <v>89050</v>
      </c>
      <c r="I16" s="120">
        <v>105050</v>
      </c>
      <c r="J16" s="120">
        <v>121050</v>
      </c>
      <c r="K16" s="120">
        <v>142550</v>
      </c>
      <c r="L16" s="120">
        <v>165740</v>
      </c>
      <c r="M16" s="120">
        <v>195240</v>
      </c>
      <c r="N16" s="120">
        <v>231860</v>
      </c>
      <c r="O16" s="120">
        <v>272860</v>
      </c>
      <c r="P16" s="121">
        <v>325050</v>
      </c>
    </row>
    <row r="17" spans="2:16" x14ac:dyDescent="0.2">
      <c r="B17" s="217">
        <v>31</v>
      </c>
      <c r="C17" s="112">
        <v>150740</v>
      </c>
      <c r="F17" s="106">
        <v>15</v>
      </c>
      <c r="G17" s="214">
        <v>9</v>
      </c>
      <c r="H17" s="120">
        <v>90720</v>
      </c>
      <c r="I17" s="120">
        <v>106720</v>
      </c>
      <c r="J17" s="120">
        <v>122720</v>
      </c>
      <c r="K17" s="120">
        <v>144220</v>
      </c>
      <c r="L17" s="120">
        <v>167580</v>
      </c>
      <c r="M17" s="120">
        <v>197080</v>
      </c>
      <c r="N17" s="120">
        <v>233860</v>
      </c>
      <c r="O17" s="120">
        <v>274860</v>
      </c>
      <c r="P17" s="121">
        <v>327220</v>
      </c>
    </row>
    <row r="18" spans="2:16" x14ac:dyDescent="0.2">
      <c r="B18" s="217">
        <v>32</v>
      </c>
      <c r="C18" s="112">
        <v>152240</v>
      </c>
      <c r="F18" s="106">
        <v>16</v>
      </c>
      <c r="G18" s="214">
        <v>10</v>
      </c>
      <c r="H18" s="120">
        <v>92390</v>
      </c>
      <c r="I18" s="120">
        <v>108390</v>
      </c>
      <c r="J18" s="120">
        <v>124390</v>
      </c>
      <c r="K18" s="120">
        <v>145890</v>
      </c>
      <c r="L18" s="120">
        <v>169420</v>
      </c>
      <c r="M18" s="120">
        <v>198920</v>
      </c>
      <c r="N18" s="120">
        <v>235860</v>
      </c>
      <c r="O18" s="120">
        <v>276860</v>
      </c>
      <c r="P18" s="121">
        <v>329390</v>
      </c>
    </row>
    <row r="19" spans="2:16" x14ac:dyDescent="0.2">
      <c r="B19" s="217">
        <v>33</v>
      </c>
      <c r="C19" s="112">
        <v>153740</v>
      </c>
      <c r="F19" s="106">
        <v>17</v>
      </c>
      <c r="G19" s="214">
        <v>11</v>
      </c>
      <c r="H19" s="120">
        <v>94060</v>
      </c>
      <c r="I19" s="120">
        <v>110060</v>
      </c>
      <c r="J19" s="120">
        <v>126060</v>
      </c>
      <c r="K19" s="120">
        <v>147560</v>
      </c>
      <c r="L19" s="120">
        <v>171260</v>
      </c>
      <c r="M19" s="120">
        <v>200760</v>
      </c>
      <c r="N19" s="120">
        <v>237860</v>
      </c>
      <c r="O19" s="120">
        <v>278860</v>
      </c>
      <c r="P19" s="121">
        <v>331560</v>
      </c>
    </row>
    <row r="20" spans="2:16" x14ac:dyDescent="0.2">
      <c r="B20" s="217">
        <v>34</v>
      </c>
      <c r="C20" s="112">
        <v>155240</v>
      </c>
      <c r="F20" s="106">
        <v>18</v>
      </c>
      <c r="G20" s="214">
        <v>12</v>
      </c>
      <c r="H20" s="120">
        <v>95730</v>
      </c>
      <c r="I20" s="120">
        <v>111730</v>
      </c>
      <c r="J20" s="120">
        <v>127730</v>
      </c>
      <c r="K20" s="120">
        <v>149230</v>
      </c>
      <c r="L20" s="120">
        <v>173100</v>
      </c>
      <c r="M20" s="120">
        <v>202600</v>
      </c>
      <c r="N20" s="120">
        <v>239860</v>
      </c>
      <c r="O20" s="120">
        <v>280860</v>
      </c>
      <c r="P20" s="121">
        <v>333730</v>
      </c>
    </row>
    <row r="21" spans="2:16" x14ac:dyDescent="0.2">
      <c r="B21" s="217">
        <v>35</v>
      </c>
      <c r="C21" s="112">
        <v>156740</v>
      </c>
      <c r="F21" s="106">
        <v>19</v>
      </c>
      <c r="G21" s="214">
        <v>13</v>
      </c>
      <c r="H21" s="120">
        <v>97400</v>
      </c>
      <c r="I21" s="120">
        <v>113400</v>
      </c>
      <c r="J21" s="120">
        <v>129400</v>
      </c>
      <c r="K21" s="120">
        <v>150900</v>
      </c>
      <c r="L21" s="120">
        <v>174940</v>
      </c>
      <c r="M21" s="120">
        <v>204440</v>
      </c>
      <c r="N21" s="120">
        <v>241860</v>
      </c>
      <c r="O21" s="120">
        <v>282860</v>
      </c>
      <c r="P21" s="121">
        <v>335900</v>
      </c>
    </row>
    <row r="22" spans="2:16" x14ac:dyDescent="0.2">
      <c r="B22" s="217">
        <v>36</v>
      </c>
      <c r="C22" s="112">
        <v>158240</v>
      </c>
      <c r="F22" s="106">
        <v>20</v>
      </c>
      <c r="G22" s="214">
        <v>14</v>
      </c>
      <c r="H22" s="120">
        <v>98240</v>
      </c>
      <c r="I22" s="120">
        <v>114240</v>
      </c>
      <c r="J22" s="120">
        <v>131070</v>
      </c>
      <c r="K22" s="120">
        <v>152570</v>
      </c>
      <c r="L22" s="120">
        <v>176780</v>
      </c>
      <c r="M22" s="120">
        <v>206280</v>
      </c>
      <c r="N22" s="120">
        <v>243860</v>
      </c>
      <c r="O22" s="120">
        <v>284860</v>
      </c>
      <c r="P22" s="121">
        <v>338070</v>
      </c>
    </row>
    <row r="23" spans="2:16" x14ac:dyDescent="0.2">
      <c r="B23" s="217">
        <v>37</v>
      </c>
      <c r="C23" s="112">
        <v>159740</v>
      </c>
      <c r="F23" s="106">
        <v>21</v>
      </c>
      <c r="G23" s="214">
        <v>15</v>
      </c>
      <c r="H23" s="120">
        <v>99080</v>
      </c>
      <c r="I23" s="120">
        <v>115080</v>
      </c>
      <c r="J23" s="120">
        <v>132740</v>
      </c>
      <c r="K23" s="120">
        <v>154240</v>
      </c>
      <c r="L23" s="120">
        <v>178620</v>
      </c>
      <c r="M23" s="120">
        <v>208120</v>
      </c>
      <c r="N23" s="120">
        <v>245860</v>
      </c>
      <c r="O23" s="120">
        <v>286860</v>
      </c>
      <c r="P23" s="121">
        <v>340240</v>
      </c>
    </row>
    <row r="24" spans="2:16" x14ac:dyDescent="0.2">
      <c r="B24" s="217">
        <v>38</v>
      </c>
      <c r="C24" s="112">
        <v>161240</v>
      </c>
      <c r="F24" s="106">
        <v>22</v>
      </c>
      <c r="G24" s="214">
        <v>16</v>
      </c>
      <c r="H24" s="120">
        <v>99920</v>
      </c>
      <c r="I24" s="120">
        <v>115920</v>
      </c>
      <c r="J24" s="120">
        <v>134410</v>
      </c>
      <c r="K24" s="120">
        <v>155910</v>
      </c>
      <c r="L24" s="120">
        <v>180460</v>
      </c>
      <c r="M24" s="120">
        <v>209960</v>
      </c>
      <c r="N24" s="120">
        <v>247860</v>
      </c>
      <c r="O24" s="120">
        <v>288860</v>
      </c>
      <c r="P24" s="121">
        <v>342410</v>
      </c>
    </row>
    <row r="25" spans="2:16" x14ac:dyDescent="0.2">
      <c r="B25" s="217">
        <v>39</v>
      </c>
      <c r="C25" s="112">
        <v>162740</v>
      </c>
      <c r="F25" s="106">
        <v>23</v>
      </c>
      <c r="G25" s="214">
        <v>17</v>
      </c>
      <c r="H25" s="120">
        <v>100760</v>
      </c>
      <c r="I25" s="120">
        <v>116760</v>
      </c>
      <c r="J25" s="120">
        <v>136080</v>
      </c>
      <c r="K25" s="120">
        <v>157580</v>
      </c>
      <c r="L25" s="120">
        <v>182300</v>
      </c>
      <c r="M25" s="120">
        <v>211800</v>
      </c>
      <c r="N25" s="120">
        <v>249860</v>
      </c>
      <c r="O25" s="120">
        <v>290860</v>
      </c>
      <c r="P25" s="121">
        <v>344580</v>
      </c>
    </row>
    <row r="26" spans="2:16" x14ac:dyDescent="0.2">
      <c r="B26" s="217">
        <v>40</v>
      </c>
      <c r="C26" s="112">
        <v>164240</v>
      </c>
      <c r="F26" s="106">
        <v>24</v>
      </c>
      <c r="G26" s="214">
        <v>18</v>
      </c>
      <c r="H26" s="120">
        <v>101600</v>
      </c>
      <c r="I26" s="120">
        <v>117600</v>
      </c>
      <c r="J26" s="120">
        <v>137750</v>
      </c>
      <c r="K26" s="120">
        <v>159250</v>
      </c>
      <c r="L26" s="120">
        <v>184140</v>
      </c>
      <c r="M26" s="120">
        <v>213640</v>
      </c>
      <c r="N26" s="120">
        <v>251860</v>
      </c>
      <c r="O26" s="120">
        <v>292860</v>
      </c>
      <c r="P26" s="121">
        <v>346750</v>
      </c>
    </row>
    <row r="27" spans="2:16" x14ac:dyDescent="0.2">
      <c r="B27" s="217">
        <v>41</v>
      </c>
      <c r="C27" s="112">
        <v>165740</v>
      </c>
      <c r="F27" s="106">
        <v>25</v>
      </c>
      <c r="G27" s="214">
        <v>19</v>
      </c>
      <c r="H27" s="120">
        <v>102440</v>
      </c>
      <c r="I27" s="120">
        <v>118440</v>
      </c>
      <c r="J27" s="120">
        <v>139420</v>
      </c>
      <c r="K27" s="120">
        <v>160920</v>
      </c>
      <c r="L27" s="120">
        <v>185980</v>
      </c>
      <c r="M27" s="120">
        <v>215480</v>
      </c>
      <c r="N27" s="120">
        <v>253860</v>
      </c>
      <c r="O27" s="120">
        <v>294860</v>
      </c>
      <c r="P27" s="121">
        <v>348920</v>
      </c>
    </row>
    <row r="28" spans="2:16" x14ac:dyDescent="0.2">
      <c r="B28" s="217">
        <v>42</v>
      </c>
      <c r="C28" s="112">
        <v>167240</v>
      </c>
      <c r="F28" s="106">
        <v>26</v>
      </c>
      <c r="G28" s="214">
        <v>20</v>
      </c>
      <c r="H28" s="120">
        <v>103280</v>
      </c>
      <c r="I28" s="120">
        <v>119280</v>
      </c>
      <c r="J28" s="120">
        <v>140260</v>
      </c>
      <c r="K28" s="120">
        <v>161760</v>
      </c>
      <c r="L28" s="120">
        <v>187820</v>
      </c>
      <c r="M28" s="120">
        <v>217320</v>
      </c>
      <c r="N28" s="120">
        <v>255860</v>
      </c>
      <c r="O28" s="120">
        <v>296860</v>
      </c>
      <c r="P28" s="121">
        <v>351090</v>
      </c>
    </row>
    <row r="29" spans="2:16" x14ac:dyDescent="0.2">
      <c r="B29" s="217">
        <v>43</v>
      </c>
      <c r="C29" s="112">
        <v>168740</v>
      </c>
      <c r="F29" s="106">
        <v>27</v>
      </c>
      <c r="G29" s="214">
        <v>21</v>
      </c>
      <c r="H29" s="120">
        <v>104120</v>
      </c>
      <c r="I29" s="120">
        <v>120120</v>
      </c>
      <c r="J29" s="120">
        <v>141100</v>
      </c>
      <c r="K29" s="120">
        <v>162600</v>
      </c>
      <c r="L29" s="120">
        <v>189660</v>
      </c>
      <c r="M29" s="120">
        <v>219160</v>
      </c>
      <c r="N29" s="120">
        <v>257860</v>
      </c>
      <c r="O29" s="120">
        <v>298860</v>
      </c>
      <c r="P29" s="121">
        <v>353260</v>
      </c>
    </row>
    <row r="30" spans="2:16" x14ac:dyDescent="0.2">
      <c r="B30" s="217">
        <v>44</v>
      </c>
      <c r="C30" s="112">
        <v>170240</v>
      </c>
      <c r="F30" s="106">
        <v>28</v>
      </c>
      <c r="G30" s="214">
        <v>22</v>
      </c>
      <c r="H30" s="120">
        <v>104960</v>
      </c>
      <c r="I30" s="120">
        <v>120960</v>
      </c>
      <c r="J30" s="120">
        <v>141940</v>
      </c>
      <c r="K30" s="120">
        <v>163440</v>
      </c>
      <c r="L30" s="120">
        <v>191500</v>
      </c>
      <c r="M30" s="120">
        <v>221000</v>
      </c>
      <c r="N30" s="120">
        <v>259860</v>
      </c>
      <c r="O30" s="120">
        <v>300860</v>
      </c>
      <c r="P30" s="121">
        <v>355430</v>
      </c>
    </row>
    <row r="31" spans="2:16" x14ac:dyDescent="0.2">
      <c r="B31" s="217">
        <v>45</v>
      </c>
      <c r="C31" s="112">
        <v>171740</v>
      </c>
      <c r="F31" s="106">
        <v>29</v>
      </c>
      <c r="G31" s="214">
        <v>23</v>
      </c>
      <c r="H31" s="120">
        <v>105800</v>
      </c>
      <c r="I31" s="120">
        <v>121800</v>
      </c>
      <c r="J31" s="120">
        <v>142780</v>
      </c>
      <c r="K31" s="120">
        <v>164280</v>
      </c>
      <c r="L31" s="120">
        <v>193340</v>
      </c>
      <c r="M31" s="120">
        <v>222840</v>
      </c>
      <c r="N31" s="120">
        <v>261860</v>
      </c>
      <c r="O31" s="120">
        <v>302860</v>
      </c>
      <c r="P31" s="121">
        <v>357600</v>
      </c>
    </row>
    <row r="32" spans="2:16" x14ac:dyDescent="0.2">
      <c r="B32" s="217">
        <v>46</v>
      </c>
      <c r="C32" s="112">
        <v>173240</v>
      </c>
      <c r="F32" s="106">
        <v>30</v>
      </c>
      <c r="G32" s="214">
        <v>24</v>
      </c>
      <c r="H32" s="120">
        <v>106640</v>
      </c>
      <c r="I32" s="120">
        <v>122640</v>
      </c>
      <c r="J32" s="120">
        <v>143620</v>
      </c>
      <c r="K32" s="120">
        <v>165120</v>
      </c>
      <c r="L32" s="120">
        <v>195180</v>
      </c>
      <c r="M32" s="120">
        <v>224680</v>
      </c>
      <c r="N32" s="120">
        <v>263860</v>
      </c>
      <c r="O32" s="120">
        <v>304860</v>
      </c>
      <c r="P32" s="121">
        <v>359770</v>
      </c>
    </row>
    <row r="33" spans="2:16" x14ac:dyDescent="0.2">
      <c r="B33" s="217">
        <v>47</v>
      </c>
      <c r="C33" s="112">
        <v>174740</v>
      </c>
      <c r="F33" s="106">
        <v>31</v>
      </c>
      <c r="G33" s="214">
        <v>25</v>
      </c>
      <c r="H33" s="120">
        <v>107480</v>
      </c>
      <c r="I33" s="120">
        <v>123480</v>
      </c>
      <c r="J33" s="120">
        <v>144460</v>
      </c>
      <c r="K33" s="120">
        <v>165960</v>
      </c>
      <c r="L33" s="120">
        <v>197020</v>
      </c>
      <c r="M33" s="120">
        <v>226520</v>
      </c>
      <c r="N33" s="120">
        <v>265860</v>
      </c>
      <c r="O33" s="120">
        <v>306860</v>
      </c>
      <c r="P33" s="121">
        <v>361940</v>
      </c>
    </row>
    <row r="34" spans="2:16" x14ac:dyDescent="0.2">
      <c r="B34" s="217">
        <v>48</v>
      </c>
      <c r="C34" s="112">
        <v>176240</v>
      </c>
      <c r="F34" s="106">
        <v>32</v>
      </c>
      <c r="G34" s="214">
        <v>26</v>
      </c>
      <c r="H34" s="120"/>
      <c r="I34" s="120" t="s">
        <v>34</v>
      </c>
      <c r="J34" s="120">
        <v>145300</v>
      </c>
      <c r="K34" s="120">
        <v>166800</v>
      </c>
      <c r="L34" s="120">
        <v>197940</v>
      </c>
      <c r="M34" s="120">
        <v>228360</v>
      </c>
      <c r="N34" s="120">
        <v>267860</v>
      </c>
      <c r="O34" s="120">
        <v>308860</v>
      </c>
      <c r="P34" s="121">
        <v>364110</v>
      </c>
    </row>
    <row r="35" spans="2:16" x14ac:dyDescent="0.2">
      <c r="B35" s="217">
        <v>49</v>
      </c>
      <c r="C35" s="112">
        <v>177740</v>
      </c>
      <c r="F35" s="106">
        <v>33</v>
      </c>
      <c r="G35" s="214">
        <v>27</v>
      </c>
      <c r="H35" s="120" t="s">
        <v>34</v>
      </c>
      <c r="I35" s="120" t="s">
        <v>34</v>
      </c>
      <c r="J35" s="120">
        <v>146140</v>
      </c>
      <c r="K35" s="120">
        <v>167640</v>
      </c>
      <c r="L35" s="120">
        <v>198860</v>
      </c>
      <c r="M35" s="120">
        <v>230200</v>
      </c>
      <c r="N35" s="120">
        <v>269860</v>
      </c>
      <c r="O35" s="120">
        <v>310860</v>
      </c>
      <c r="P35" s="121">
        <v>366280</v>
      </c>
    </row>
    <row r="36" spans="2:16" x14ac:dyDescent="0.2">
      <c r="B36" s="217">
        <v>50</v>
      </c>
      <c r="C36" s="112">
        <v>179240</v>
      </c>
      <c r="F36" s="106">
        <v>34</v>
      </c>
      <c r="G36" s="214">
        <v>28</v>
      </c>
      <c r="H36" s="120" t="s">
        <v>34</v>
      </c>
      <c r="I36" s="120" t="s">
        <v>34</v>
      </c>
      <c r="J36" s="120">
        <v>146980</v>
      </c>
      <c r="K36" s="120">
        <v>168480</v>
      </c>
      <c r="L36" s="120">
        <v>199780</v>
      </c>
      <c r="M36" s="120">
        <v>232040</v>
      </c>
      <c r="N36" s="120">
        <v>271860</v>
      </c>
      <c r="O36" s="120">
        <v>312860</v>
      </c>
      <c r="P36" s="121">
        <v>368450</v>
      </c>
    </row>
    <row r="37" spans="2:16" x14ac:dyDescent="0.2">
      <c r="B37" s="217">
        <v>51</v>
      </c>
      <c r="C37" s="112">
        <v>179240</v>
      </c>
      <c r="F37" s="106">
        <v>35</v>
      </c>
      <c r="G37" s="214">
        <v>29</v>
      </c>
      <c r="H37" s="120" t="s">
        <v>34</v>
      </c>
      <c r="I37" s="120" t="s">
        <v>34</v>
      </c>
      <c r="J37" s="120">
        <v>147820</v>
      </c>
      <c r="K37" s="120">
        <v>169320</v>
      </c>
      <c r="L37" s="120">
        <v>200700</v>
      </c>
      <c r="M37" s="120">
        <v>233880</v>
      </c>
      <c r="N37" s="120">
        <v>273860</v>
      </c>
      <c r="O37" s="120">
        <v>314860</v>
      </c>
      <c r="P37" s="121">
        <v>370620</v>
      </c>
    </row>
    <row r="38" spans="2:16" x14ac:dyDescent="0.2">
      <c r="B38" s="217">
        <v>52</v>
      </c>
      <c r="C38" s="112">
        <v>179240</v>
      </c>
      <c r="F38" s="106">
        <v>36</v>
      </c>
      <c r="G38" s="214">
        <v>30</v>
      </c>
      <c r="H38" s="120" t="s">
        <v>34</v>
      </c>
      <c r="I38" s="120" t="s">
        <v>34</v>
      </c>
      <c r="J38" s="120">
        <v>148660</v>
      </c>
      <c r="K38" s="120">
        <v>170160</v>
      </c>
      <c r="L38" s="120">
        <v>201620</v>
      </c>
      <c r="M38" s="120">
        <v>235720</v>
      </c>
      <c r="N38" s="120">
        <v>275860</v>
      </c>
      <c r="O38" s="120">
        <v>316860</v>
      </c>
      <c r="P38" s="121">
        <v>372790</v>
      </c>
    </row>
    <row r="39" spans="2:16" x14ac:dyDescent="0.2">
      <c r="B39" s="217">
        <v>53</v>
      </c>
      <c r="C39" s="112">
        <v>179240</v>
      </c>
      <c r="F39" s="106">
        <v>37</v>
      </c>
      <c r="G39" s="214">
        <v>31</v>
      </c>
      <c r="H39" s="120" t="s">
        <v>34</v>
      </c>
      <c r="I39" s="120" t="s">
        <v>34</v>
      </c>
      <c r="J39" s="120">
        <v>149500</v>
      </c>
      <c r="K39" s="122">
        <v>171000</v>
      </c>
      <c r="L39" s="122">
        <v>202540</v>
      </c>
      <c r="M39" s="120">
        <v>237560</v>
      </c>
      <c r="N39" s="120">
        <v>277860</v>
      </c>
      <c r="O39" s="120">
        <v>318860</v>
      </c>
      <c r="P39" s="121">
        <v>374960</v>
      </c>
    </row>
    <row r="40" spans="2:16" x14ac:dyDescent="0.2">
      <c r="B40" s="217">
        <v>54</v>
      </c>
      <c r="C40" s="123">
        <v>179240</v>
      </c>
      <c r="F40" s="106">
        <v>38</v>
      </c>
      <c r="G40" s="214">
        <v>32</v>
      </c>
      <c r="H40" s="120" t="s">
        <v>34</v>
      </c>
      <c r="I40" s="120" t="s">
        <v>34</v>
      </c>
      <c r="J40" s="120">
        <v>150340</v>
      </c>
      <c r="K40" s="122">
        <v>171840</v>
      </c>
      <c r="L40" s="122">
        <v>203460</v>
      </c>
      <c r="M40" s="120">
        <v>238480</v>
      </c>
      <c r="N40" s="120">
        <v>278860</v>
      </c>
      <c r="O40" s="120">
        <v>320860</v>
      </c>
      <c r="P40" s="121">
        <v>377130</v>
      </c>
    </row>
    <row r="41" spans="2:16" x14ac:dyDescent="0.2">
      <c r="B41" s="217">
        <v>55</v>
      </c>
      <c r="C41" s="112">
        <v>178240</v>
      </c>
      <c r="F41" s="106">
        <v>39</v>
      </c>
      <c r="G41" s="214">
        <v>33</v>
      </c>
      <c r="H41" s="120" t="s">
        <v>34</v>
      </c>
      <c r="I41" s="120" t="s">
        <v>34</v>
      </c>
      <c r="J41" s="120">
        <v>151180</v>
      </c>
      <c r="K41" s="122">
        <v>172680</v>
      </c>
      <c r="L41" s="122">
        <v>204380</v>
      </c>
      <c r="M41" s="120">
        <v>239400</v>
      </c>
      <c r="N41" s="120">
        <v>279860</v>
      </c>
      <c r="O41" s="120">
        <v>322860</v>
      </c>
      <c r="P41" s="121">
        <v>379300</v>
      </c>
    </row>
    <row r="42" spans="2:16" x14ac:dyDescent="0.2">
      <c r="B42" s="217">
        <v>56</v>
      </c>
      <c r="C42" s="112">
        <v>177240</v>
      </c>
      <c r="F42" s="106">
        <v>40</v>
      </c>
      <c r="G42" s="214">
        <v>34</v>
      </c>
      <c r="H42" s="120" t="s">
        <v>34</v>
      </c>
      <c r="I42" s="120" t="s">
        <v>34</v>
      </c>
      <c r="J42" s="120">
        <v>152020</v>
      </c>
      <c r="K42" s="122">
        <v>173520</v>
      </c>
      <c r="L42" s="122">
        <v>205300</v>
      </c>
      <c r="M42" s="120">
        <v>240320</v>
      </c>
      <c r="N42" s="120">
        <v>280860</v>
      </c>
      <c r="O42" s="120">
        <v>324860</v>
      </c>
      <c r="P42" s="121">
        <v>381470</v>
      </c>
    </row>
    <row r="43" spans="2:16" x14ac:dyDescent="0.2">
      <c r="B43" s="217">
        <v>57</v>
      </c>
      <c r="C43" s="112">
        <v>176240</v>
      </c>
      <c r="F43" s="106">
        <v>41</v>
      </c>
      <c r="G43" s="214">
        <v>35</v>
      </c>
      <c r="H43" s="120" t="s">
        <v>34</v>
      </c>
      <c r="I43" s="120" t="s">
        <v>34</v>
      </c>
      <c r="J43" s="120">
        <v>152860</v>
      </c>
      <c r="K43" s="124">
        <v>174360</v>
      </c>
      <c r="L43" s="124">
        <v>206220</v>
      </c>
      <c r="M43" s="120">
        <v>241240</v>
      </c>
      <c r="N43" s="120">
        <v>281860</v>
      </c>
      <c r="O43" s="120">
        <v>326860</v>
      </c>
      <c r="P43" s="121">
        <v>383640</v>
      </c>
    </row>
    <row r="44" spans="2:16" x14ac:dyDescent="0.2">
      <c r="B44" s="217">
        <v>58</v>
      </c>
      <c r="C44" s="112">
        <v>175240</v>
      </c>
      <c r="F44" s="106">
        <v>42</v>
      </c>
      <c r="G44" s="214">
        <v>36</v>
      </c>
      <c r="H44" s="120" t="s">
        <v>34</v>
      </c>
      <c r="I44" s="124" t="s">
        <v>34</v>
      </c>
      <c r="J44" s="120">
        <v>153700</v>
      </c>
      <c r="K44" s="124">
        <v>175200</v>
      </c>
      <c r="L44" s="124">
        <v>207140</v>
      </c>
      <c r="M44" s="120">
        <v>242160</v>
      </c>
      <c r="N44" s="120">
        <v>282860</v>
      </c>
      <c r="O44" s="120">
        <v>328860</v>
      </c>
      <c r="P44" s="121">
        <v>385810</v>
      </c>
    </row>
    <row r="45" spans="2:16" x14ac:dyDescent="0.2">
      <c r="B45" s="218">
        <v>59</v>
      </c>
      <c r="C45" s="125">
        <v>174240</v>
      </c>
      <c r="F45" s="106">
        <v>43</v>
      </c>
      <c r="G45" s="214">
        <v>37</v>
      </c>
      <c r="H45" s="120" t="s">
        <v>34</v>
      </c>
      <c r="I45" s="124" t="s">
        <v>34</v>
      </c>
      <c r="J45" s="120">
        <v>154540</v>
      </c>
      <c r="K45" s="124">
        <v>176040</v>
      </c>
      <c r="L45" s="124">
        <v>208060</v>
      </c>
      <c r="M45" s="120">
        <v>243080</v>
      </c>
      <c r="N45" s="120">
        <v>283860</v>
      </c>
      <c r="O45" s="120">
        <v>330860</v>
      </c>
      <c r="P45" s="121">
        <v>387980</v>
      </c>
    </row>
    <row r="46" spans="2:16" x14ac:dyDescent="0.2">
      <c r="F46" s="106">
        <v>44</v>
      </c>
      <c r="G46" s="214">
        <v>38</v>
      </c>
      <c r="H46" s="120" t="s">
        <v>34</v>
      </c>
      <c r="I46" s="124" t="s">
        <v>34</v>
      </c>
      <c r="J46" s="120"/>
      <c r="K46" s="124">
        <v>176880</v>
      </c>
      <c r="L46" s="124">
        <v>208980</v>
      </c>
      <c r="M46" s="120">
        <v>244000</v>
      </c>
      <c r="N46" s="120">
        <v>284860</v>
      </c>
      <c r="O46" s="120">
        <v>331860</v>
      </c>
      <c r="P46" s="121">
        <v>389070</v>
      </c>
    </row>
    <row r="47" spans="2:16" x14ac:dyDescent="0.2">
      <c r="F47" s="106">
        <v>45</v>
      </c>
      <c r="G47" s="214">
        <v>39</v>
      </c>
      <c r="H47" s="120" t="s">
        <v>34</v>
      </c>
      <c r="I47" s="124" t="s">
        <v>34</v>
      </c>
      <c r="J47" s="120"/>
      <c r="K47" s="124">
        <v>177720</v>
      </c>
      <c r="L47" s="124">
        <v>209900</v>
      </c>
      <c r="M47" s="120">
        <v>244920</v>
      </c>
      <c r="N47" s="120">
        <v>285860</v>
      </c>
      <c r="O47" s="120">
        <v>332860</v>
      </c>
      <c r="P47" s="121">
        <v>390160</v>
      </c>
    </row>
    <row r="48" spans="2:16" x14ac:dyDescent="0.2">
      <c r="F48" s="106">
        <v>46</v>
      </c>
      <c r="G48" s="214">
        <v>40</v>
      </c>
      <c r="H48" s="120" t="s">
        <v>34</v>
      </c>
      <c r="I48" s="124" t="s">
        <v>34</v>
      </c>
      <c r="J48" s="120"/>
      <c r="K48" s="124">
        <v>178560</v>
      </c>
      <c r="L48" s="124">
        <v>210820</v>
      </c>
      <c r="M48" s="120">
        <v>245840</v>
      </c>
      <c r="N48" s="120">
        <v>286860</v>
      </c>
      <c r="O48" s="120">
        <v>333860</v>
      </c>
      <c r="P48" s="121">
        <v>391250</v>
      </c>
    </row>
    <row r="49" spans="6:16" x14ac:dyDescent="0.2">
      <c r="F49" s="106">
        <v>47</v>
      </c>
      <c r="G49" s="214">
        <v>41</v>
      </c>
      <c r="H49" s="120" t="s">
        <v>34</v>
      </c>
      <c r="I49" s="124" t="s">
        <v>34</v>
      </c>
      <c r="J49" s="120"/>
      <c r="K49" s="124">
        <v>179400</v>
      </c>
      <c r="L49" s="124">
        <v>211740</v>
      </c>
      <c r="M49" s="124">
        <v>246760</v>
      </c>
      <c r="N49" s="124">
        <v>287860</v>
      </c>
      <c r="O49" s="120">
        <v>334860</v>
      </c>
      <c r="P49" s="121">
        <v>392340</v>
      </c>
    </row>
    <row r="50" spans="6:16" x14ac:dyDescent="0.2">
      <c r="F50" s="106">
        <v>48</v>
      </c>
      <c r="G50" s="214">
        <v>42</v>
      </c>
      <c r="H50" s="120" t="s">
        <v>34</v>
      </c>
      <c r="I50" s="124" t="s">
        <v>34</v>
      </c>
      <c r="J50" s="120"/>
      <c r="K50" s="124">
        <v>180240</v>
      </c>
      <c r="L50" s="124">
        <v>212660</v>
      </c>
      <c r="M50" s="124">
        <v>247680</v>
      </c>
      <c r="N50" s="124">
        <v>288860</v>
      </c>
      <c r="O50" s="120">
        <v>335860</v>
      </c>
      <c r="P50" s="121">
        <v>393430</v>
      </c>
    </row>
    <row r="51" spans="6:16" x14ac:dyDescent="0.2">
      <c r="F51" s="106">
        <v>49</v>
      </c>
      <c r="G51" s="214">
        <v>43</v>
      </c>
      <c r="H51" s="120" t="s">
        <v>34</v>
      </c>
      <c r="I51" s="124" t="s">
        <v>34</v>
      </c>
      <c r="J51" s="120"/>
      <c r="K51" s="124">
        <v>181080</v>
      </c>
      <c r="L51" s="124">
        <v>213580</v>
      </c>
      <c r="M51" s="124">
        <v>248600</v>
      </c>
      <c r="N51" s="124">
        <v>289860</v>
      </c>
      <c r="O51" s="120">
        <v>336860</v>
      </c>
      <c r="P51" s="121">
        <v>394520</v>
      </c>
    </row>
    <row r="52" spans="6:16" x14ac:dyDescent="0.2">
      <c r="F52" s="106">
        <v>50</v>
      </c>
      <c r="G52" s="214">
        <v>44</v>
      </c>
      <c r="H52" s="120" t="s">
        <v>34</v>
      </c>
      <c r="I52" s="124" t="s">
        <v>34</v>
      </c>
      <c r="J52" s="120"/>
      <c r="K52" s="124">
        <v>181920</v>
      </c>
      <c r="L52" s="124">
        <v>214500</v>
      </c>
      <c r="M52" s="124">
        <v>249520</v>
      </c>
      <c r="N52" s="124">
        <v>290860</v>
      </c>
      <c r="O52" s="120">
        <v>337860</v>
      </c>
      <c r="P52" s="121">
        <v>395610</v>
      </c>
    </row>
    <row r="53" spans="6:16" x14ac:dyDescent="0.2">
      <c r="F53" s="106">
        <v>51</v>
      </c>
      <c r="G53" s="214">
        <v>45</v>
      </c>
      <c r="H53" s="120" t="s">
        <v>34</v>
      </c>
      <c r="I53" s="124" t="s">
        <v>34</v>
      </c>
      <c r="J53" s="120"/>
      <c r="K53" s="124">
        <v>182760</v>
      </c>
      <c r="L53" s="124">
        <v>215420</v>
      </c>
      <c r="M53" s="124">
        <v>250440</v>
      </c>
      <c r="N53" s="124">
        <v>291860</v>
      </c>
      <c r="O53" s="120">
        <v>338860</v>
      </c>
      <c r="P53" s="121">
        <v>396700</v>
      </c>
    </row>
    <row r="54" spans="6:16" x14ac:dyDescent="0.2">
      <c r="F54" s="106">
        <v>52</v>
      </c>
      <c r="G54" s="214">
        <v>46</v>
      </c>
      <c r="H54" s="120" t="s">
        <v>34</v>
      </c>
      <c r="I54" s="124" t="s">
        <v>34</v>
      </c>
      <c r="J54" s="124"/>
      <c r="K54" s="124">
        <v>183600</v>
      </c>
      <c r="L54" s="124">
        <v>216340</v>
      </c>
      <c r="M54" s="124">
        <v>251360</v>
      </c>
      <c r="N54" s="124">
        <v>292860</v>
      </c>
      <c r="O54" s="120">
        <v>339860</v>
      </c>
      <c r="P54" s="121">
        <v>397790</v>
      </c>
    </row>
    <row r="55" spans="6:16" x14ac:dyDescent="0.2">
      <c r="F55" s="106">
        <v>53</v>
      </c>
      <c r="G55" s="214">
        <v>47</v>
      </c>
      <c r="H55" s="120" t="s">
        <v>34</v>
      </c>
      <c r="I55" s="124" t="s">
        <v>34</v>
      </c>
      <c r="J55" s="124"/>
      <c r="K55" s="124"/>
      <c r="L55" s="124"/>
      <c r="M55" s="124">
        <v>252280</v>
      </c>
      <c r="N55" s="124">
        <v>293860</v>
      </c>
      <c r="O55" s="120">
        <v>340860</v>
      </c>
      <c r="P55" s="121">
        <v>398880</v>
      </c>
    </row>
    <row r="56" spans="6:16" x14ac:dyDescent="0.2">
      <c r="F56" s="106">
        <v>54</v>
      </c>
      <c r="G56" s="214">
        <v>48</v>
      </c>
      <c r="H56" s="120" t="s">
        <v>34</v>
      </c>
      <c r="I56" s="124" t="s">
        <v>34</v>
      </c>
      <c r="J56" s="124"/>
      <c r="K56" s="124"/>
      <c r="L56" s="124"/>
      <c r="M56" s="124">
        <v>253200</v>
      </c>
      <c r="N56" s="124">
        <v>294860</v>
      </c>
      <c r="O56" s="120">
        <v>341860</v>
      </c>
      <c r="P56" s="121">
        <v>399970</v>
      </c>
    </row>
    <row r="57" spans="6:16" x14ac:dyDescent="0.2">
      <c r="F57" s="106">
        <v>55</v>
      </c>
      <c r="G57" s="214">
        <v>49</v>
      </c>
      <c r="H57" s="120" t="s">
        <v>34</v>
      </c>
      <c r="I57" s="124" t="s">
        <v>34</v>
      </c>
      <c r="J57" s="124"/>
      <c r="K57" s="124"/>
      <c r="L57" s="124"/>
      <c r="M57" s="124">
        <v>254120</v>
      </c>
      <c r="N57" s="124">
        <v>295860</v>
      </c>
      <c r="O57" s="120">
        <v>342860</v>
      </c>
      <c r="P57" s="121">
        <v>401060</v>
      </c>
    </row>
    <row r="58" spans="6:16" x14ac:dyDescent="0.2">
      <c r="F58" s="106">
        <v>56</v>
      </c>
      <c r="G58" s="214">
        <v>50</v>
      </c>
      <c r="H58" s="120" t="s">
        <v>34</v>
      </c>
      <c r="I58" s="124" t="s">
        <v>34</v>
      </c>
      <c r="J58" s="124" t="s">
        <v>34</v>
      </c>
      <c r="K58" s="124"/>
      <c r="L58" s="124"/>
      <c r="M58" s="124">
        <v>255040</v>
      </c>
      <c r="N58" s="124">
        <v>296860</v>
      </c>
      <c r="O58" s="120">
        <v>343860</v>
      </c>
      <c r="P58" s="121">
        <v>402150</v>
      </c>
    </row>
    <row r="59" spans="6:16" x14ac:dyDescent="0.2">
      <c r="F59" s="106">
        <v>57</v>
      </c>
      <c r="G59" s="214">
        <v>51</v>
      </c>
      <c r="H59" s="120" t="s">
        <v>34</v>
      </c>
      <c r="I59" s="124" t="s">
        <v>34</v>
      </c>
      <c r="J59" s="124" t="s">
        <v>34</v>
      </c>
      <c r="K59" s="124"/>
      <c r="L59" s="124"/>
      <c r="M59" s="124">
        <v>255960</v>
      </c>
      <c r="N59" s="124">
        <v>297860</v>
      </c>
      <c r="O59" s="120">
        <v>344860</v>
      </c>
      <c r="P59" s="121">
        <v>403240</v>
      </c>
    </row>
    <row r="60" spans="6:16" x14ac:dyDescent="0.2">
      <c r="F60" s="106">
        <v>58</v>
      </c>
      <c r="G60" s="214">
        <v>52</v>
      </c>
      <c r="H60" s="120" t="s">
        <v>34</v>
      </c>
      <c r="I60" s="124" t="s">
        <v>34</v>
      </c>
      <c r="J60" s="124" t="s">
        <v>34</v>
      </c>
      <c r="K60" s="124"/>
      <c r="L60" s="124"/>
      <c r="M60" s="124">
        <v>256880</v>
      </c>
      <c r="N60" s="124">
        <v>298860</v>
      </c>
      <c r="O60" s="120">
        <v>345860</v>
      </c>
      <c r="P60" s="121">
        <v>404330</v>
      </c>
    </row>
    <row r="61" spans="6:16" x14ac:dyDescent="0.2">
      <c r="F61" s="106">
        <v>59</v>
      </c>
      <c r="G61" s="214">
        <v>53</v>
      </c>
      <c r="H61" s="124" t="s">
        <v>34</v>
      </c>
      <c r="I61" s="124" t="s">
        <v>34</v>
      </c>
      <c r="J61" s="124" t="s">
        <v>34</v>
      </c>
      <c r="K61" s="124"/>
      <c r="L61" s="124"/>
      <c r="M61" s="124">
        <v>257800</v>
      </c>
      <c r="N61" s="124">
        <v>299860</v>
      </c>
      <c r="O61" s="120">
        <v>346860</v>
      </c>
      <c r="P61" s="121">
        <v>405420</v>
      </c>
    </row>
    <row r="62" spans="6:16" x14ac:dyDescent="0.2">
      <c r="F62" s="106">
        <v>60</v>
      </c>
      <c r="G62" s="214">
        <v>54</v>
      </c>
      <c r="H62" s="124" t="s">
        <v>34</v>
      </c>
      <c r="I62" s="124" t="s">
        <v>34</v>
      </c>
      <c r="J62" s="124" t="s">
        <v>34</v>
      </c>
      <c r="K62" s="124"/>
      <c r="L62" s="124"/>
      <c r="M62" s="124">
        <v>258720</v>
      </c>
      <c r="N62" s="124">
        <v>300860</v>
      </c>
      <c r="O62" s="120">
        <v>347860</v>
      </c>
      <c r="P62" s="121">
        <v>406510</v>
      </c>
    </row>
    <row r="63" spans="6:16" x14ac:dyDescent="0.2">
      <c r="F63" s="106">
        <v>61</v>
      </c>
      <c r="G63" s="214">
        <v>55</v>
      </c>
      <c r="H63" s="124" t="s">
        <v>34</v>
      </c>
      <c r="I63" s="124" t="s">
        <v>34</v>
      </c>
      <c r="J63" s="124" t="s">
        <v>34</v>
      </c>
      <c r="K63" s="124"/>
      <c r="L63" s="124"/>
      <c r="M63" s="124">
        <v>259640</v>
      </c>
      <c r="N63" s="124">
        <v>301860</v>
      </c>
      <c r="O63" s="120">
        <v>348860</v>
      </c>
      <c r="P63" s="121">
        <v>407600</v>
      </c>
    </row>
    <row r="64" spans="6:16" x14ac:dyDescent="0.2">
      <c r="F64" s="106">
        <v>62</v>
      </c>
      <c r="G64" s="214">
        <v>56</v>
      </c>
      <c r="H64" s="124" t="s">
        <v>34</v>
      </c>
      <c r="I64" s="124" t="s">
        <v>34</v>
      </c>
      <c r="J64" s="124" t="s">
        <v>34</v>
      </c>
      <c r="K64" s="124"/>
      <c r="L64" s="124"/>
      <c r="M64" s="124">
        <v>260560</v>
      </c>
      <c r="N64" s="124">
        <v>302860</v>
      </c>
      <c r="O64" s="120">
        <v>349860</v>
      </c>
      <c r="P64" s="121">
        <v>408690</v>
      </c>
    </row>
    <row r="65" spans="6:16" x14ac:dyDescent="0.2">
      <c r="F65" s="106">
        <v>63</v>
      </c>
      <c r="G65" s="214">
        <v>57</v>
      </c>
      <c r="H65" s="124" t="s">
        <v>34</v>
      </c>
      <c r="I65" s="124" t="s">
        <v>34</v>
      </c>
      <c r="J65" s="124" t="s">
        <v>34</v>
      </c>
      <c r="K65" s="124"/>
      <c r="L65" s="124"/>
      <c r="M65" s="124">
        <v>261480</v>
      </c>
      <c r="N65" s="124">
        <v>303860</v>
      </c>
      <c r="O65" s="120">
        <v>350860</v>
      </c>
      <c r="P65" s="121">
        <v>409780</v>
      </c>
    </row>
    <row r="66" spans="6:16" x14ac:dyDescent="0.2">
      <c r="F66" s="106">
        <v>64</v>
      </c>
      <c r="G66" s="214">
        <v>58</v>
      </c>
      <c r="H66" s="124" t="s">
        <v>34</v>
      </c>
      <c r="I66" s="124" t="s">
        <v>34</v>
      </c>
      <c r="J66" s="124" t="s">
        <v>34</v>
      </c>
      <c r="K66" s="124"/>
      <c r="L66" s="124"/>
      <c r="M66" s="124">
        <v>262400</v>
      </c>
      <c r="N66" s="124">
        <v>304860</v>
      </c>
      <c r="O66" s="120">
        <v>351860</v>
      </c>
      <c r="P66" s="121">
        <v>410870</v>
      </c>
    </row>
    <row r="67" spans="6:16" x14ac:dyDescent="0.2">
      <c r="F67" s="106">
        <v>65</v>
      </c>
      <c r="G67" s="214">
        <v>59</v>
      </c>
      <c r="H67" s="124" t="s">
        <v>34</v>
      </c>
      <c r="I67" s="124" t="s">
        <v>34</v>
      </c>
      <c r="J67" s="124" t="s">
        <v>34</v>
      </c>
      <c r="K67" s="124"/>
      <c r="L67" s="124"/>
      <c r="M67" s="124">
        <v>263320</v>
      </c>
      <c r="N67" s="124">
        <v>305860</v>
      </c>
      <c r="O67" s="120">
        <v>352860</v>
      </c>
      <c r="P67" s="121">
        <v>411960</v>
      </c>
    </row>
    <row r="68" spans="6:16" x14ac:dyDescent="0.2">
      <c r="F68" s="106">
        <v>66</v>
      </c>
      <c r="G68" s="214">
        <v>60</v>
      </c>
      <c r="H68" s="124" t="s">
        <v>34</v>
      </c>
      <c r="I68" s="124" t="s">
        <v>34</v>
      </c>
      <c r="J68" s="124" t="s">
        <v>34</v>
      </c>
      <c r="K68" s="124"/>
      <c r="L68" s="124"/>
      <c r="M68" s="124">
        <v>264240</v>
      </c>
      <c r="N68" s="124">
        <v>306860</v>
      </c>
      <c r="O68" s="120">
        <v>353860</v>
      </c>
      <c r="P68" s="121">
        <v>413050</v>
      </c>
    </row>
    <row r="69" spans="6:16" x14ac:dyDescent="0.2">
      <c r="F69" s="106">
        <v>67</v>
      </c>
      <c r="G69" s="214">
        <v>61</v>
      </c>
      <c r="H69" s="124" t="s">
        <v>34</v>
      </c>
      <c r="I69" s="124" t="s">
        <v>34</v>
      </c>
      <c r="J69" s="124" t="s">
        <v>34</v>
      </c>
      <c r="K69" s="124"/>
      <c r="L69" s="124"/>
      <c r="M69" s="124">
        <v>265160</v>
      </c>
      <c r="N69" s="124">
        <v>307860</v>
      </c>
      <c r="O69" s="120">
        <v>354860</v>
      </c>
      <c r="P69" s="121">
        <v>414140</v>
      </c>
    </row>
    <row r="70" spans="6:16" x14ac:dyDescent="0.2">
      <c r="F70" s="106">
        <v>68</v>
      </c>
      <c r="G70" s="214">
        <v>62</v>
      </c>
      <c r="H70" s="124" t="s">
        <v>34</v>
      </c>
      <c r="I70" s="124" t="s">
        <v>34</v>
      </c>
      <c r="J70" s="124" t="s">
        <v>34</v>
      </c>
      <c r="K70" s="124" t="s">
        <v>34</v>
      </c>
      <c r="L70" s="124" t="s">
        <v>34</v>
      </c>
      <c r="M70" s="124" t="s">
        <v>34</v>
      </c>
      <c r="N70" s="124" t="s">
        <v>34</v>
      </c>
      <c r="O70" s="120"/>
      <c r="P70" s="121"/>
    </row>
    <row r="71" spans="6:16" x14ac:dyDescent="0.2">
      <c r="F71" s="106">
        <v>69</v>
      </c>
      <c r="G71" s="214">
        <v>63</v>
      </c>
      <c r="H71" s="124" t="s">
        <v>34</v>
      </c>
      <c r="I71" s="124" t="s">
        <v>34</v>
      </c>
      <c r="J71" s="124" t="s">
        <v>34</v>
      </c>
      <c r="K71" s="124" t="s">
        <v>34</v>
      </c>
      <c r="L71" s="124" t="s">
        <v>34</v>
      </c>
      <c r="M71" s="124" t="s">
        <v>34</v>
      </c>
      <c r="N71" s="124" t="s">
        <v>34</v>
      </c>
      <c r="O71" s="120"/>
      <c r="P71" s="121"/>
    </row>
    <row r="72" spans="6:16" x14ac:dyDescent="0.2">
      <c r="F72" s="106">
        <v>70</v>
      </c>
      <c r="G72" s="214">
        <v>64</v>
      </c>
      <c r="H72" s="124" t="s">
        <v>34</v>
      </c>
      <c r="I72" s="124" t="s">
        <v>34</v>
      </c>
      <c r="J72" s="124" t="s">
        <v>34</v>
      </c>
      <c r="K72" s="124" t="s">
        <v>34</v>
      </c>
      <c r="L72" s="124" t="s">
        <v>34</v>
      </c>
      <c r="M72" s="124" t="s">
        <v>34</v>
      </c>
      <c r="N72" s="124" t="s">
        <v>34</v>
      </c>
      <c r="O72" s="120"/>
      <c r="P72" s="121"/>
    </row>
    <row r="73" spans="6:16" x14ac:dyDescent="0.2">
      <c r="F73" s="106">
        <v>71</v>
      </c>
      <c r="G73" s="214">
        <v>65</v>
      </c>
      <c r="H73" s="124" t="s">
        <v>34</v>
      </c>
      <c r="I73" s="124" t="s">
        <v>34</v>
      </c>
      <c r="J73" s="124" t="s">
        <v>34</v>
      </c>
      <c r="K73" s="124" t="s">
        <v>34</v>
      </c>
      <c r="L73" s="124" t="s">
        <v>34</v>
      </c>
      <c r="M73" s="124" t="s">
        <v>34</v>
      </c>
      <c r="N73" s="124" t="s">
        <v>34</v>
      </c>
      <c r="O73" s="120"/>
      <c r="P73" s="121"/>
    </row>
    <row r="74" spans="6:16" x14ac:dyDescent="0.2">
      <c r="F74" s="106">
        <v>72</v>
      </c>
      <c r="G74" s="214">
        <v>66</v>
      </c>
      <c r="H74" s="124" t="s">
        <v>34</v>
      </c>
      <c r="I74" s="124" t="s">
        <v>34</v>
      </c>
      <c r="J74" s="124" t="s">
        <v>34</v>
      </c>
      <c r="K74" s="124" t="s">
        <v>34</v>
      </c>
      <c r="L74" s="124" t="s">
        <v>34</v>
      </c>
      <c r="M74" s="124" t="s">
        <v>34</v>
      </c>
      <c r="N74" s="124" t="s">
        <v>34</v>
      </c>
      <c r="O74" s="120"/>
      <c r="P74" s="121"/>
    </row>
    <row r="75" spans="6:16" x14ac:dyDescent="0.2">
      <c r="F75" s="106">
        <v>73</v>
      </c>
      <c r="G75" s="214">
        <v>67</v>
      </c>
      <c r="H75" s="124" t="s">
        <v>34</v>
      </c>
      <c r="I75" s="124" t="s">
        <v>34</v>
      </c>
      <c r="J75" s="124" t="s">
        <v>34</v>
      </c>
      <c r="K75" s="124" t="s">
        <v>34</v>
      </c>
      <c r="L75" s="124" t="s">
        <v>34</v>
      </c>
      <c r="M75" s="124" t="s">
        <v>34</v>
      </c>
      <c r="N75" s="124" t="s">
        <v>34</v>
      </c>
      <c r="O75" s="120"/>
      <c r="P75" s="121"/>
    </row>
    <row r="76" spans="6:16" x14ac:dyDescent="0.2">
      <c r="F76" s="106">
        <v>74</v>
      </c>
      <c r="G76" s="214">
        <v>68</v>
      </c>
      <c r="H76" s="124" t="s">
        <v>34</v>
      </c>
      <c r="I76" s="124" t="s">
        <v>34</v>
      </c>
      <c r="J76" s="124" t="s">
        <v>34</v>
      </c>
      <c r="K76" s="124" t="s">
        <v>34</v>
      </c>
      <c r="L76" s="124" t="s">
        <v>34</v>
      </c>
      <c r="M76" s="124" t="s">
        <v>34</v>
      </c>
      <c r="N76" s="124" t="s">
        <v>34</v>
      </c>
      <c r="O76" s="120"/>
      <c r="P76" s="121"/>
    </row>
    <row r="77" spans="6:16" x14ac:dyDescent="0.2">
      <c r="F77" s="106">
        <v>75</v>
      </c>
      <c r="G77" s="214">
        <v>69</v>
      </c>
      <c r="H77" s="124" t="s">
        <v>34</v>
      </c>
      <c r="I77" s="124" t="s">
        <v>34</v>
      </c>
      <c r="J77" s="124" t="s">
        <v>34</v>
      </c>
      <c r="K77" s="124" t="s">
        <v>34</v>
      </c>
      <c r="L77" s="124" t="s">
        <v>34</v>
      </c>
      <c r="M77" s="124" t="s">
        <v>34</v>
      </c>
      <c r="N77" s="124" t="s">
        <v>34</v>
      </c>
      <c r="O77" s="120"/>
      <c r="P77" s="121"/>
    </row>
    <row r="78" spans="6:16" x14ac:dyDescent="0.2">
      <c r="F78" s="106">
        <v>76</v>
      </c>
      <c r="G78" s="214">
        <v>70</v>
      </c>
      <c r="H78" s="124" t="s">
        <v>34</v>
      </c>
      <c r="I78" s="124" t="s">
        <v>34</v>
      </c>
      <c r="J78" s="124" t="s">
        <v>34</v>
      </c>
      <c r="K78" s="124" t="s">
        <v>34</v>
      </c>
      <c r="L78" s="124" t="s">
        <v>34</v>
      </c>
      <c r="M78" s="124" t="s">
        <v>34</v>
      </c>
      <c r="N78" s="124" t="s">
        <v>34</v>
      </c>
      <c r="O78" s="120"/>
      <c r="P78" s="121"/>
    </row>
    <row r="79" spans="6:16" x14ac:dyDescent="0.2">
      <c r="F79" s="106">
        <v>77</v>
      </c>
      <c r="G79" s="214">
        <v>71</v>
      </c>
      <c r="H79" s="124" t="s">
        <v>34</v>
      </c>
      <c r="I79" s="124" t="s">
        <v>34</v>
      </c>
      <c r="J79" s="124" t="s">
        <v>34</v>
      </c>
      <c r="K79" s="124" t="s">
        <v>34</v>
      </c>
      <c r="L79" s="124" t="s">
        <v>34</v>
      </c>
      <c r="M79" s="124" t="s">
        <v>34</v>
      </c>
      <c r="N79" s="124" t="s">
        <v>34</v>
      </c>
      <c r="O79" s="120"/>
      <c r="P79" s="121"/>
    </row>
    <row r="80" spans="6:16" x14ac:dyDescent="0.2">
      <c r="F80" s="106">
        <v>78</v>
      </c>
      <c r="G80" s="214">
        <v>72</v>
      </c>
      <c r="H80" s="124" t="s">
        <v>34</v>
      </c>
      <c r="I80" s="124" t="s">
        <v>34</v>
      </c>
      <c r="J80" s="124" t="s">
        <v>34</v>
      </c>
      <c r="K80" s="124" t="s">
        <v>34</v>
      </c>
      <c r="L80" s="124" t="s">
        <v>34</v>
      </c>
      <c r="M80" s="124" t="s">
        <v>34</v>
      </c>
      <c r="N80" s="124" t="s">
        <v>34</v>
      </c>
      <c r="O80" s="120"/>
      <c r="P80" s="121"/>
    </row>
    <row r="81" spans="6:16" x14ac:dyDescent="0.2">
      <c r="F81" s="106">
        <v>79</v>
      </c>
      <c r="G81" s="214">
        <v>73</v>
      </c>
      <c r="H81" s="124" t="s">
        <v>34</v>
      </c>
      <c r="I81" s="124" t="s">
        <v>34</v>
      </c>
      <c r="J81" s="124" t="s">
        <v>34</v>
      </c>
      <c r="K81" s="124" t="s">
        <v>34</v>
      </c>
      <c r="L81" s="124" t="s">
        <v>34</v>
      </c>
      <c r="M81" s="124" t="s">
        <v>34</v>
      </c>
      <c r="N81" s="124" t="s">
        <v>34</v>
      </c>
      <c r="O81" s="120"/>
      <c r="P81" s="121"/>
    </row>
    <row r="82" spans="6:16" x14ac:dyDescent="0.2">
      <c r="F82" s="106">
        <v>80</v>
      </c>
      <c r="G82" s="214">
        <v>74</v>
      </c>
      <c r="H82" s="124" t="s">
        <v>34</v>
      </c>
      <c r="I82" s="124" t="s">
        <v>34</v>
      </c>
      <c r="J82" s="124" t="s">
        <v>34</v>
      </c>
      <c r="K82" s="124" t="s">
        <v>34</v>
      </c>
      <c r="L82" s="124" t="s">
        <v>34</v>
      </c>
      <c r="M82" s="124" t="s">
        <v>34</v>
      </c>
      <c r="N82" s="124" t="s">
        <v>34</v>
      </c>
      <c r="O82" s="120"/>
      <c r="P82" s="121"/>
    </row>
    <row r="83" spans="6:16" x14ac:dyDescent="0.2">
      <c r="F83" s="106">
        <v>81</v>
      </c>
      <c r="G83" s="214">
        <v>75</v>
      </c>
      <c r="H83" s="124" t="s">
        <v>34</v>
      </c>
      <c r="I83" s="124" t="s">
        <v>34</v>
      </c>
      <c r="J83" s="124" t="s">
        <v>34</v>
      </c>
      <c r="K83" s="124" t="s">
        <v>34</v>
      </c>
      <c r="L83" s="124" t="s">
        <v>34</v>
      </c>
      <c r="M83" s="124" t="s">
        <v>34</v>
      </c>
      <c r="N83" s="124" t="s">
        <v>34</v>
      </c>
      <c r="O83" s="120"/>
      <c r="P83" s="121"/>
    </row>
    <row r="84" spans="6:16" x14ac:dyDescent="0.2">
      <c r="F84" s="106">
        <v>82</v>
      </c>
      <c r="G84" s="214">
        <v>76</v>
      </c>
      <c r="H84" s="124" t="s">
        <v>34</v>
      </c>
      <c r="I84" s="124" t="s">
        <v>34</v>
      </c>
      <c r="J84" s="124" t="s">
        <v>34</v>
      </c>
      <c r="K84" s="124" t="s">
        <v>34</v>
      </c>
      <c r="L84" s="124" t="s">
        <v>34</v>
      </c>
      <c r="M84" s="124" t="s">
        <v>34</v>
      </c>
      <c r="N84" s="124" t="s">
        <v>34</v>
      </c>
      <c r="O84" s="120"/>
      <c r="P84" s="121"/>
    </row>
    <row r="85" spans="6:16" x14ac:dyDescent="0.2">
      <c r="F85" s="106">
        <v>83</v>
      </c>
      <c r="G85" s="214">
        <v>77</v>
      </c>
      <c r="H85" s="124" t="s">
        <v>34</v>
      </c>
      <c r="I85" s="124" t="s">
        <v>34</v>
      </c>
      <c r="J85" s="124" t="s">
        <v>34</v>
      </c>
      <c r="K85" s="124" t="s">
        <v>34</v>
      </c>
      <c r="L85" s="124" t="s">
        <v>34</v>
      </c>
      <c r="M85" s="124" t="s">
        <v>34</v>
      </c>
      <c r="N85" s="124" t="s">
        <v>34</v>
      </c>
      <c r="O85" s="120"/>
      <c r="P85" s="121"/>
    </row>
    <row r="86" spans="6:16" x14ac:dyDescent="0.2">
      <c r="F86" s="106">
        <v>84</v>
      </c>
      <c r="G86" s="214">
        <v>78</v>
      </c>
      <c r="H86" s="124" t="s">
        <v>34</v>
      </c>
      <c r="I86" s="124" t="s">
        <v>34</v>
      </c>
      <c r="J86" s="124" t="s">
        <v>34</v>
      </c>
      <c r="K86" s="124" t="s">
        <v>34</v>
      </c>
      <c r="L86" s="124" t="s">
        <v>34</v>
      </c>
      <c r="M86" s="124" t="s">
        <v>34</v>
      </c>
      <c r="N86" s="124" t="s">
        <v>34</v>
      </c>
      <c r="O86" s="120"/>
      <c r="P86" s="121"/>
    </row>
    <row r="87" spans="6:16" x14ac:dyDescent="0.2">
      <c r="F87" s="106">
        <v>85</v>
      </c>
      <c r="G87" s="214">
        <v>79</v>
      </c>
      <c r="H87" s="124" t="s">
        <v>34</v>
      </c>
      <c r="I87" s="124" t="s">
        <v>34</v>
      </c>
      <c r="J87" s="124" t="s">
        <v>34</v>
      </c>
      <c r="K87" s="124" t="s">
        <v>34</v>
      </c>
      <c r="L87" s="124" t="s">
        <v>34</v>
      </c>
      <c r="M87" s="124" t="s">
        <v>34</v>
      </c>
      <c r="N87" s="124" t="s">
        <v>34</v>
      </c>
      <c r="O87" s="120"/>
      <c r="P87" s="121"/>
    </row>
    <row r="88" spans="6:16" x14ac:dyDescent="0.2">
      <c r="F88" s="106">
        <v>86</v>
      </c>
      <c r="G88" s="215">
        <v>80</v>
      </c>
      <c r="H88" s="126" t="s">
        <v>34</v>
      </c>
      <c r="I88" s="126" t="s">
        <v>34</v>
      </c>
      <c r="J88" s="126" t="s">
        <v>34</v>
      </c>
      <c r="K88" s="126" t="s">
        <v>34</v>
      </c>
      <c r="L88" s="126" t="s">
        <v>34</v>
      </c>
      <c r="M88" s="126" t="s">
        <v>34</v>
      </c>
      <c r="N88" s="126" t="s">
        <v>34</v>
      </c>
      <c r="O88" s="127"/>
      <c r="P88" s="128"/>
    </row>
  </sheetData>
  <sheetProtection sheet="1" objects="1" scenarios="1"/>
  <phoneticPr fontId="2"/>
  <printOptions horizontalCentered="1"/>
  <pageMargins left="0.39370078740157483" right="0.39370078740157483" top="0.59055118110236227" bottom="0.3" header="0.51181102362204722" footer="0.39"/>
  <pageSetup paperSize="9" scale="70" orientation="portrait"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B1:E64"/>
  <sheetViews>
    <sheetView showGridLines="0" workbookViewId="0">
      <selection activeCell="H10" sqref="H10"/>
    </sheetView>
  </sheetViews>
  <sheetFormatPr defaultColWidth="9.109375" defaultRowHeight="16.2" x14ac:dyDescent="0.2"/>
  <cols>
    <col min="1" max="1" width="3.6640625" style="30" customWidth="1"/>
    <col min="2" max="2" width="9.5546875" style="84" customWidth="1"/>
    <col min="3" max="3" width="12.109375" style="84" customWidth="1"/>
    <col min="4" max="4" width="13" style="84" customWidth="1"/>
    <col min="5" max="5" width="12.33203125" style="84" customWidth="1"/>
    <col min="6" max="16384" width="9.109375" style="30"/>
  </cols>
  <sheetData>
    <row r="1" spans="2:5" x14ac:dyDescent="0.2">
      <c r="B1" s="83" t="s">
        <v>108</v>
      </c>
      <c r="E1" s="85"/>
    </row>
    <row r="2" spans="2:5" x14ac:dyDescent="0.2">
      <c r="B2" s="86" t="s">
        <v>104</v>
      </c>
      <c r="E2" s="87"/>
    </row>
    <row r="3" spans="2:5" s="90" customFormat="1" ht="13.2" x14ac:dyDescent="0.2">
      <c r="B3" s="211" t="s">
        <v>1</v>
      </c>
      <c r="C3" s="88" t="s">
        <v>153</v>
      </c>
      <c r="D3" s="211" t="s">
        <v>153</v>
      </c>
      <c r="E3" s="89" t="s">
        <v>106</v>
      </c>
    </row>
    <row r="4" spans="2:5" s="90" customFormat="1" ht="13.2" x14ac:dyDescent="0.2">
      <c r="B4" s="211" t="s">
        <v>109</v>
      </c>
      <c r="C4" s="88" t="s">
        <v>107</v>
      </c>
      <c r="D4" s="211" t="s">
        <v>106</v>
      </c>
      <c r="E4" s="89" t="s">
        <v>105</v>
      </c>
    </row>
    <row r="5" spans="2:5" ht="12" customHeight="1" x14ac:dyDescent="0.15">
      <c r="B5" s="209">
        <v>0</v>
      </c>
      <c r="C5" s="130">
        <v>0</v>
      </c>
      <c r="D5" s="210">
        <f>C5*E5</f>
        <v>0</v>
      </c>
      <c r="E5" s="131">
        <v>0</v>
      </c>
    </row>
    <row r="6" spans="2:5" ht="12" customHeight="1" x14ac:dyDescent="0.15">
      <c r="B6" s="209">
        <v>1</v>
      </c>
      <c r="C6" s="130">
        <v>0</v>
      </c>
      <c r="D6" s="210">
        <f t="shared" ref="D6:D47" si="0">C6*E6</f>
        <v>0</v>
      </c>
      <c r="E6" s="131">
        <v>0</v>
      </c>
    </row>
    <row r="7" spans="2:5" ht="12" customHeight="1" x14ac:dyDescent="0.15">
      <c r="B7" s="209">
        <v>2</v>
      </c>
      <c r="C7" s="130">
        <v>0</v>
      </c>
      <c r="D7" s="210">
        <f t="shared" si="0"/>
        <v>0</v>
      </c>
      <c r="E7" s="131">
        <v>0</v>
      </c>
    </row>
    <row r="8" spans="2:5" ht="12" customHeight="1" x14ac:dyDescent="0.15">
      <c r="B8" s="209">
        <v>3</v>
      </c>
      <c r="C8" s="130">
        <v>2</v>
      </c>
      <c r="D8" s="210">
        <f t="shared" si="0"/>
        <v>1</v>
      </c>
      <c r="E8" s="131">
        <v>0.5</v>
      </c>
    </row>
    <row r="9" spans="2:5" ht="12" customHeight="1" x14ac:dyDescent="0.15">
      <c r="B9" s="209">
        <v>4</v>
      </c>
      <c r="C9" s="130">
        <v>3</v>
      </c>
      <c r="D9" s="210">
        <f t="shared" si="0"/>
        <v>1.5</v>
      </c>
      <c r="E9" s="131">
        <v>0.5</v>
      </c>
    </row>
    <row r="10" spans="2:5" ht="12" customHeight="1" x14ac:dyDescent="0.15">
      <c r="B10" s="209">
        <v>5</v>
      </c>
      <c r="C10" s="130">
        <v>4</v>
      </c>
      <c r="D10" s="210">
        <f t="shared" si="0"/>
        <v>2</v>
      </c>
      <c r="E10" s="131">
        <v>0.5</v>
      </c>
    </row>
    <row r="11" spans="2:5" ht="12" customHeight="1" x14ac:dyDescent="0.15">
      <c r="B11" s="209">
        <v>6</v>
      </c>
      <c r="C11" s="130">
        <v>5.5</v>
      </c>
      <c r="D11" s="210">
        <f t="shared" si="0"/>
        <v>2.75</v>
      </c>
      <c r="E11" s="131">
        <v>0.5</v>
      </c>
    </row>
    <row r="12" spans="2:5" ht="12" customHeight="1" x14ac:dyDescent="0.15">
      <c r="B12" s="209">
        <v>7</v>
      </c>
      <c r="C12" s="130">
        <v>7</v>
      </c>
      <c r="D12" s="210">
        <f t="shared" si="0"/>
        <v>3.5</v>
      </c>
      <c r="E12" s="131">
        <v>0.5</v>
      </c>
    </row>
    <row r="13" spans="2:5" ht="12" customHeight="1" x14ac:dyDescent="0.15">
      <c r="B13" s="209">
        <v>8</v>
      </c>
      <c r="C13" s="130">
        <v>8.5</v>
      </c>
      <c r="D13" s="210">
        <f t="shared" si="0"/>
        <v>4.25</v>
      </c>
      <c r="E13" s="131">
        <v>0.5</v>
      </c>
    </row>
    <row r="14" spans="2:5" ht="12" customHeight="1" x14ac:dyDescent="0.15">
      <c r="B14" s="209">
        <v>9</v>
      </c>
      <c r="C14" s="130">
        <v>10</v>
      </c>
      <c r="D14" s="210">
        <f t="shared" si="0"/>
        <v>5</v>
      </c>
      <c r="E14" s="131">
        <v>0.5</v>
      </c>
    </row>
    <row r="15" spans="2:5" ht="12" customHeight="1" x14ac:dyDescent="0.15">
      <c r="B15" s="209">
        <v>10</v>
      </c>
      <c r="C15" s="130">
        <v>11.5</v>
      </c>
      <c r="D15" s="210">
        <f t="shared" si="0"/>
        <v>5.75</v>
      </c>
      <c r="E15" s="131">
        <v>0.5</v>
      </c>
    </row>
    <row r="16" spans="2:5" ht="12" customHeight="1" x14ac:dyDescent="0.15">
      <c r="B16" s="209">
        <v>11</v>
      </c>
      <c r="C16" s="130">
        <v>13</v>
      </c>
      <c r="D16" s="210">
        <f t="shared" si="0"/>
        <v>6.5</v>
      </c>
      <c r="E16" s="131">
        <v>0.5</v>
      </c>
    </row>
    <row r="17" spans="2:5" ht="12" customHeight="1" x14ac:dyDescent="0.15">
      <c r="B17" s="209">
        <v>12</v>
      </c>
      <c r="C17" s="130">
        <v>14.5</v>
      </c>
      <c r="D17" s="210">
        <f t="shared" si="0"/>
        <v>7.25</v>
      </c>
      <c r="E17" s="131">
        <v>0.5</v>
      </c>
    </row>
    <row r="18" spans="2:5" ht="12" customHeight="1" x14ac:dyDescent="0.15">
      <c r="B18" s="209">
        <v>13</v>
      </c>
      <c r="C18" s="130">
        <v>16</v>
      </c>
      <c r="D18" s="210">
        <f t="shared" si="0"/>
        <v>8</v>
      </c>
      <c r="E18" s="131">
        <v>0.5</v>
      </c>
    </row>
    <row r="19" spans="2:5" ht="12" customHeight="1" x14ac:dyDescent="0.15">
      <c r="B19" s="209">
        <v>14</v>
      </c>
      <c r="C19" s="130">
        <v>17.5</v>
      </c>
      <c r="D19" s="210">
        <f t="shared" si="0"/>
        <v>8.75</v>
      </c>
      <c r="E19" s="131">
        <v>0.5</v>
      </c>
    </row>
    <row r="20" spans="2:5" ht="12" customHeight="1" x14ac:dyDescent="0.15">
      <c r="B20" s="209">
        <v>15</v>
      </c>
      <c r="C20" s="130">
        <v>19</v>
      </c>
      <c r="D20" s="210">
        <f t="shared" si="0"/>
        <v>11.4</v>
      </c>
      <c r="E20" s="131">
        <v>0.6</v>
      </c>
    </row>
    <row r="21" spans="2:5" ht="12" customHeight="1" x14ac:dyDescent="0.15">
      <c r="B21" s="209">
        <v>16</v>
      </c>
      <c r="C21" s="130">
        <v>20</v>
      </c>
      <c r="D21" s="210">
        <f t="shared" si="0"/>
        <v>12</v>
      </c>
      <c r="E21" s="131">
        <v>0.6</v>
      </c>
    </row>
    <row r="22" spans="2:5" ht="12" customHeight="1" x14ac:dyDescent="0.15">
      <c r="B22" s="209">
        <v>17</v>
      </c>
      <c r="C22" s="130">
        <v>21</v>
      </c>
      <c r="D22" s="210">
        <f t="shared" si="0"/>
        <v>12.6</v>
      </c>
      <c r="E22" s="131">
        <v>0.6</v>
      </c>
    </row>
    <row r="23" spans="2:5" ht="12" customHeight="1" x14ac:dyDescent="0.15">
      <c r="B23" s="209">
        <v>18</v>
      </c>
      <c r="C23" s="130">
        <v>22</v>
      </c>
      <c r="D23" s="210">
        <f t="shared" si="0"/>
        <v>13.2</v>
      </c>
      <c r="E23" s="131">
        <v>0.6</v>
      </c>
    </row>
    <row r="24" spans="2:5" ht="12" customHeight="1" x14ac:dyDescent="0.15">
      <c r="B24" s="209">
        <v>19</v>
      </c>
      <c r="C24" s="130">
        <v>23</v>
      </c>
      <c r="D24" s="210">
        <f t="shared" si="0"/>
        <v>13.799999999999999</v>
      </c>
      <c r="E24" s="131">
        <v>0.6</v>
      </c>
    </row>
    <row r="25" spans="2:5" ht="12" customHeight="1" x14ac:dyDescent="0.15">
      <c r="B25" s="209">
        <v>20</v>
      </c>
      <c r="C25" s="130">
        <v>24</v>
      </c>
      <c r="D25" s="210">
        <f t="shared" si="0"/>
        <v>14.399999999999999</v>
      </c>
      <c r="E25" s="131">
        <v>0.6</v>
      </c>
    </row>
    <row r="26" spans="2:5" ht="12" customHeight="1" x14ac:dyDescent="0.15">
      <c r="B26" s="209">
        <v>21</v>
      </c>
      <c r="C26" s="130">
        <v>24.5</v>
      </c>
      <c r="D26" s="210">
        <f t="shared" si="0"/>
        <v>14.7</v>
      </c>
      <c r="E26" s="131">
        <v>0.6</v>
      </c>
    </row>
    <row r="27" spans="2:5" ht="12" customHeight="1" x14ac:dyDescent="0.15">
      <c r="B27" s="209">
        <v>22</v>
      </c>
      <c r="C27" s="130">
        <v>25</v>
      </c>
      <c r="D27" s="210">
        <f t="shared" si="0"/>
        <v>15</v>
      </c>
      <c r="E27" s="131">
        <v>0.6</v>
      </c>
    </row>
    <row r="28" spans="2:5" ht="12" customHeight="1" x14ac:dyDescent="0.15">
      <c r="B28" s="209">
        <v>23</v>
      </c>
      <c r="C28" s="130">
        <v>25.5</v>
      </c>
      <c r="D28" s="210">
        <f t="shared" si="0"/>
        <v>15.299999999999999</v>
      </c>
      <c r="E28" s="131">
        <v>0.6</v>
      </c>
    </row>
    <row r="29" spans="2:5" ht="12" customHeight="1" x14ac:dyDescent="0.15">
      <c r="B29" s="209">
        <v>24</v>
      </c>
      <c r="C29" s="130">
        <v>26</v>
      </c>
      <c r="D29" s="210">
        <f t="shared" si="0"/>
        <v>15.6</v>
      </c>
      <c r="E29" s="131">
        <v>0.6</v>
      </c>
    </row>
    <row r="30" spans="2:5" ht="12" customHeight="1" x14ac:dyDescent="0.15">
      <c r="B30" s="209">
        <v>25</v>
      </c>
      <c r="C30" s="130">
        <v>26.5</v>
      </c>
      <c r="D30" s="210">
        <f t="shared" si="0"/>
        <v>18.549999999999997</v>
      </c>
      <c r="E30" s="131">
        <v>0.7</v>
      </c>
    </row>
    <row r="31" spans="2:5" ht="12" customHeight="1" x14ac:dyDescent="0.15">
      <c r="B31" s="209">
        <v>26</v>
      </c>
      <c r="C31" s="130">
        <v>27</v>
      </c>
      <c r="D31" s="210">
        <f t="shared" si="0"/>
        <v>18.899999999999999</v>
      </c>
      <c r="E31" s="131">
        <v>0.7</v>
      </c>
    </row>
    <row r="32" spans="2:5" ht="12" customHeight="1" x14ac:dyDescent="0.15">
      <c r="B32" s="209">
        <v>27</v>
      </c>
      <c r="C32" s="130">
        <v>27.5</v>
      </c>
      <c r="D32" s="210">
        <f t="shared" si="0"/>
        <v>19.25</v>
      </c>
      <c r="E32" s="131">
        <v>0.7</v>
      </c>
    </row>
    <row r="33" spans="2:5" ht="12" customHeight="1" x14ac:dyDescent="0.15">
      <c r="B33" s="209">
        <v>28</v>
      </c>
      <c r="C33" s="130">
        <v>28</v>
      </c>
      <c r="D33" s="210">
        <f t="shared" si="0"/>
        <v>19.599999999999998</v>
      </c>
      <c r="E33" s="131">
        <v>0.7</v>
      </c>
    </row>
    <row r="34" spans="2:5" ht="12" customHeight="1" x14ac:dyDescent="0.15">
      <c r="B34" s="209">
        <v>29</v>
      </c>
      <c r="C34" s="130">
        <v>28.5</v>
      </c>
      <c r="D34" s="210">
        <f t="shared" si="0"/>
        <v>19.95</v>
      </c>
      <c r="E34" s="131">
        <v>0.7</v>
      </c>
    </row>
    <row r="35" spans="2:5" ht="12" customHeight="1" x14ac:dyDescent="0.15">
      <c r="B35" s="209">
        <v>30</v>
      </c>
      <c r="C35" s="130">
        <v>29</v>
      </c>
      <c r="D35" s="210">
        <f t="shared" si="0"/>
        <v>23.200000000000003</v>
      </c>
      <c r="E35" s="131">
        <v>0.8</v>
      </c>
    </row>
    <row r="36" spans="2:5" ht="12" customHeight="1" x14ac:dyDescent="0.15">
      <c r="B36" s="209">
        <v>31</v>
      </c>
      <c r="C36" s="130">
        <v>29.5</v>
      </c>
      <c r="D36" s="210">
        <f t="shared" si="0"/>
        <v>23.6</v>
      </c>
      <c r="E36" s="131">
        <v>0.8</v>
      </c>
    </row>
    <row r="37" spans="2:5" ht="12" customHeight="1" x14ac:dyDescent="0.15">
      <c r="B37" s="209">
        <v>32</v>
      </c>
      <c r="C37" s="130">
        <v>30</v>
      </c>
      <c r="D37" s="210">
        <f t="shared" si="0"/>
        <v>24</v>
      </c>
      <c r="E37" s="131">
        <v>0.8</v>
      </c>
    </row>
    <row r="38" spans="2:5" ht="12" customHeight="1" x14ac:dyDescent="0.15">
      <c r="B38" s="209">
        <v>33</v>
      </c>
      <c r="C38" s="130">
        <v>30.5</v>
      </c>
      <c r="D38" s="210">
        <f t="shared" si="0"/>
        <v>24.400000000000002</v>
      </c>
      <c r="E38" s="131">
        <v>0.8</v>
      </c>
    </row>
    <row r="39" spans="2:5" ht="12" customHeight="1" x14ac:dyDescent="0.15">
      <c r="B39" s="209">
        <v>34</v>
      </c>
      <c r="C39" s="130">
        <v>31</v>
      </c>
      <c r="D39" s="210">
        <f t="shared" si="0"/>
        <v>24.8</v>
      </c>
      <c r="E39" s="131">
        <v>0.8</v>
      </c>
    </row>
    <row r="40" spans="2:5" ht="12" customHeight="1" x14ac:dyDescent="0.15">
      <c r="B40" s="209">
        <v>35</v>
      </c>
      <c r="C40" s="130">
        <v>31.5</v>
      </c>
      <c r="D40" s="210">
        <f t="shared" si="0"/>
        <v>28.35</v>
      </c>
      <c r="E40" s="131">
        <v>0.9</v>
      </c>
    </row>
    <row r="41" spans="2:5" ht="12" customHeight="1" x14ac:dyDescent="0.15">
      <c r="B41" s="209">
        <v>36</v>
      </c>
      <c r="C41" s="130">
        <v>32</v>
      </c>
      <c r="D41" s="210">
        <f t="shared" si="0"/>
        <v>28.8</v>
      </c>
      <c r="E41" s="131">
        <v>0.9</v>
      </c>
    </row>
    <row r="42" spans="2:5" ht="12" customHeight="1" x14ac:dyDescent="0.15">
      <c r="B42" s="209">
        <v>37</v>
      </c>
      <c r="C42" s="130">
        <v>32.5</v>
      </c>
      <c r="D42" s="210">
        <f t="shared" si="0"/>
        <v>29.25</v>
      </c>
      <c r="E42" s="131">
        <v>0.9</v>
      </c>
    </row>
    <row r="43" spans="2:5" ht="12" customHeight="1" x14ac:dyDescent="0.15">
      <c r="B43" s="209">
        <v>38</v>
      </c>
      <c r="C43" s="130">
        <v>33</v>
      </c>
      <c r="D43" s="210">
        <f t="shared" si="0"/>
        <v>29.7</v>
      </c>
      <c r="E43" s="131">
        <v>0.9</v>
      </c>
    </row>
    <row r="44" spans="2:5" ht="12" customHeight="1" x14ac:dyDescent="0.15">
      <c r="B44" s="209">
        <v>39</v>
      </c>
      <c r="C44" s="130">
        <v>33.5</v>
      </c>
      <c r="D44" s="210">
        <f t="shared" si="0"/>
        <v>30.150000000000002</v>
      </c>
      <c r="E44" s="131">
        <v>0.9</v>
      </c>
    </row>
    <row r="45" spans="2:5" ht="12" customHeight="1" x14ac:dyDescent="0.15">
      <c r="B45" s="209">
        <v>40</v>
      </c>
      <c r="C45" s="130">
        <v>34</v>
      </c>
      <c r="D45" s="210">
        <f t="shared" si="0"/>
        <v>34</v>
      </c>
      <c r="E45" s="131">
        <v>1</v>
      </c>
    </row>
    <row r="46" spans="2:5" ht="12" customHeight="1" x14ac:dyDescent="0.15">
      <c r="B46" s="209">
        <v>41</v>
      </c>
      <c r="C46" s="130">
        <v>34.5</v>
      </c>
      <c r="D46" s="210">
        <f t="shared" si="0"/>
        <v>34.5</v>
      </c>
      <c r="E46" s="131">
        <v>1</v>
      </c>
    </row>
    <row r="47" spans="2:5" ht="12" customHeight="1" x14ac:dyDescent="0.15">
      <c r="B47" s="209">
        <v>42</v>
      </c>
      <c r="C47" s="130">
        <v>35</v>
      </c>
      <c r="D47" s="210">
        <f t="shared" si="0"/>
        <v>35</v>
      </c>
      <c r="E47" s="131">
        <v>1</v>
      </c>
    </row>
    <row r="48" spans="2:5" ht="13.2" x14ac:dyDescent="0.2">
      <c r="B48" s="65"/>
      <c r="C48" s="65"/>
      <c r="D48" s="65"/>
      <c r="E48" s="91"/>
    </row>
    <row r="49" spans="2:5" ht="13.2" x14ac:dyDescent="0.2">
      <c r="B49" s="65"/>
      <c r="C49" s="65"/>
      <c r="D49" s="65"/>
      <c r="E49" s="91"/>
    </row>
    <row r="50" spans="2:5" ht="13.2" x14ac:dyDescent="0.2">
      <c r="B50" s="65"/>
      <c r="C50" s="65"/>
      <c r="D50" s="65"/>
      <c r="E50" s="91"/>
    </row>
    <row r="51" spans="2:5" ht="13.2" x14ac:dyDescent="0.2">
      <c r="B51" s="65"/>
      <c r="C51" s="65"/>
      <c r="D51" s="65"/>
      <c r="E51" s="91"/>
    </row>
    <row r="52" spans="2:5" ht="13.2" x14ac:dyDescent="0.2">
      <c r="B52" s="65"/>
      <c r="C52" s="65"/>
      <c r="D52" s="65"/>
      <c r="E52" s="65"/>
    </row>
    <row r="53" spans="2:5" ht="13.2" x14ac:dyDescent="0.2">
      <c r="B53" s="65"/>
      <c r="C53" s="65"/>
      <c r="D53" s="65"/>
      <c r="E53" s="65"/>
    </row>
    <row r="54" spans="2:5" ht="13.2" x14ac:dyDescent="0.2">
      <c r="B54" s="65"/>
      <c r="C54" s="65"/>
      <c r="D54" s="65"/>
      <c r="E54" s="65"/>
    </row>
    <row r="55" spans="2:5" ht="13.2" x14ac:dyDescent="0.2">
      <c r="B55" s="65"/>
      <c r="C55" s="65"/>
      <c r="D55" s="65"/>
      <c r="E55" s="65"/>
    </row>
    <row r="56" spans="2:5" ht="13.2" x14ac:dyDescent="0.2">
      <c r="B56" s="65"/>
      <c r="C56" s="65"/>
      <c r="D56" s="65"/>
      <c r="E56" s="65"/>
    </row>
    <row r="57" spans="2:5" ht="13.2" x14ac:dyDescent="0.2">
      <c r="B57" s="65"/>
      <c r="C57" s="65"/>
      <c r="D57" s="65"/>
      <c r="E57" s="65"/>
    </row>
    <row r="58" spans="2:5" ht="13.2" x14ac:dyDescent="0.2">
      <c r="B58" s="65"/>
      <c r="C58" s="65"/>
      <c r="D58" s="65"/>
      <c r="E58" s="65"/>
    </row>
    <row r="59" spans="2:5" ht="13.2" x14ac:dyDescent="0.2">
      <c r="B59" s="65"/>
      <c r="C59" s="65"/>
      <c r="D59" s="65"/>
      <c r="E59" s="65"/>
    </row>
    <row r="60" spans="2:5" ht="13.2" x14ac:dyDescent="0.2">
      <c r="B60" s="65"/>
      <c r="C60" s="65"/>
      <c r="D60" s="65"/>
      <c r="E60" s="65"/>
    </row>
    <row r="61" spans="2:5" ht="13.2" x14ac:dyDescent="0.2">
      <c r="B61" s="65"/>
      <c r="C61" s="65"/>
      <c r="D61" s="65"/>
      <c r="E61" s="65"/>
    </row>
    <row r="62" spans="2:5" ht="13.2" x14ac:dyDescent="0.2">
      <c r="B62" s="65"/>
      <c r="C62" s="65"/>
      <c r="D62" s="65"/>
      <c r="E62" s="65"/>
    </row>
    <row r="63" spans="2:5" ht="13.2" x14ac:dyDescent="0.2">
      <c r="B63" s="65"/>
      <c r="C63" s="65"/>
      <c r="D63" s="65"/>
      <c r="E63" s="65"/>
    </row>
    <row r="64" spans="2:5" ht="13.2" x14ac:dyDescent="0.2">
      <c r="B64" s="65"/>
      <c r="C64" s="65"/>
      <c r="D64" s="65"/>
      <c r="E64" s="65"/>
    </row>
  </sheetData>
  <sheetProtection sheet="1" objects="1" scenarios="1"/>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&amp;C&amp;P</oddFooter>
  </headerFooter>
  <ignoredErrors>
    <ignoredError sqref="D5:D47"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B1:K49"/>
  <sheetViews>
    <sheetView showGridLines="0" zoomScaleNormal="100" workbookViewId="0">
      <selection activeCell="A2" sqref="A2"/>
    </sheetView>
  </sheetViews>
  <sheetFormatPr defaultColWidth="9.109375" defaultRowHeight="12" x14ac:dyDescent="0.15"/>
  <cols>
    <col min="1" max="1" width="2.33203125" style="19" customWidth="1"/>
    <col min="2" max="3" width="6.88671875" style="21" customWidth="1"/>
    <col min="4" max="5" width="9.88671875" style="21" customWidth="1"/>
    <col min="6" max="8" width="13.44140625" style="19" customWidth="1"/>
    <col min="9" max="9" width="6.33203125" style="19" customWidth="1"/>
    <col min="10" max="10" width="12" style="52" customWidth="1"/>
    <col min="11" max="11" width="16.33203125" style="19" customWidth="1"/>
    <col min="12" max="16384" width="9.109375" style="19"/>
  </cols>
  <sheetData>
    <row r="1" spans="2:11" ht="21.75" customHeight="1" thickBot="1" x14ac:dyDescent="0.2">
      <c r="B1" s="33" t="s">
        <v>115</v>
      </c>
      <c r="C1" s="26"/>
      <c r="D1" s="66"/>
      <c r="E1" s="19"/>
      <c r="F1" s="27"/>
      <c r="J1" s="67" t="s">
        <v>129</v>
      </c>
    </row>
    <row r="2" spans="2:11" ht="15.75" customHeight="1" x14ac:dyDescent="0.15">
      <c r="B2" s="28" t="s">
        <v>116</v>
      </c>
      <c r="D2" s="20"/>
      <c r="H2" s="36" t="s">
        <v>10</v>
      </c>
      <c r="J2" s="278" t="s">
        <v>157</v>
      </c>
      <c r="K2" s="279"/>
    </row>
    <row r="3" spans="2:11" ht="15.75" customHeight="1" thickBot="1" x14ac:dyDescent="0.25">
      <c r="B3" s="15"/>
      <c r="C3" s="34"/>
      <c r="D3" s="15"/>
      <c r="E3" s="15"/>
      <c r="G3" s="35" t="s">
        <v>149</v>
      </c>
      <c r="H3" s="17" t="s">
        <v>11</v>
      </c>
      <c r="J3" s="280">
        <v>3</v>
      </c>
      <c r="K3" s="281"/>
    </row>
    <row r="4" spans="2:11" ht="15" customHeight="1" thickBot="1" x14ac:dyDescent="0.2">
      <c r="B4" s="29"/>
      <c r="D4" s="22" t="s">
        <v>194</v>
      </c>
      <c r="E4" s="22"/>
      <c r="F4" s="25"/>
      <c r="G4" s="25"/>
      <c r="H4" s="25"/>
      <c r="J4" s="64" t="s">
        <v>173</v>
      </c>
    </row>
    <row r="5" spans="2:11" ht="13.5" customHeight="1" thickTop="1" x14ac:dyDescent="0.15">
      <c r="B5" s="276" t="s">
        <v>2</v>
      </c>
      <c r="C5" s="276" t="s">
        <v>1</v>
      </c>
      <c r="D5" s="277" t="s">
        <v>112</v>
      </c>
      <c r="E5" s="277" t="s">
        <v>113</v>
      </c>
      <c r="F5" s="276" t="s">
        <v>103</v>
      </c>
      <c r="G5" s="276" t="s">
        <v>150</v>
      </c>
      <c r="H5" s="276" t="s">
        <v>114</v>
      </c>
      <c r="J5" s="282" t="s">
        <v>117</v>
      </c>
      <c r="K5" s="284" t="s">
        <v>118</v>
      </c>
    </row>
    <row r="6" spans="2:11" ht="13.5" customHeight="1" x14ac:dyDescent="0.15">
      <c r="B6" s="276"/>
      <c r="C6" s="276"/>
      <c r="D6" s="277"/>
      <c r="E6" s="277"/>
      <c r="F6" s="276"/>
      <c r="G6" s="276"/>
      <c r="H6" s="276"/>
      <c r="J6" s="283"/>
      <c r="K6" s="285"/>
    </row>
    <row r="7" spans="2:11" x14ac:dyDescent="0.15">
      <c r="B7" s="188">
        <v>18</v>
      </c>
      <c r="C7" s="208">
        <v>0</v>
      </c>
      <c r="D7" s="11">
        <v>1</v>
      </c>
      <c r="E7" s="11">
        <v>1</v>
      </c>
      <c r="F7" s="204">
        <f>IF(D7="","",INDEX('2.賃金表'!$G$3:$P$88,MATCH(E7,'2.賃金表'!$G$3:$G$88,0),MATCH(D7,'2.賃金表'!$G$3:$P$3,0)))</f>
        <v>77360</v>
      </c>
      <c r="G7" s="204">
        <f>IF(B7="","",VLOOKUP(B7,'2.賃金表'!$B$3:$C$45,2))</f>
        <v>116040</v>
      </c>
      <c r="H7" s="204">
        <f t="shared" ref="H7:H48" si="0">IF(D7="","",F7+G7)</f>
        <v>193400</v>
      </c>
      <c r="J7" s="201">
        <f>IF(D7="","",IF(C7&lt;$J$3,0,VLOOKUP(C7,'3.支給係数'!$B$5:$D$47,3)))</f>
        <v>0</v>
      </c>
      <c r="K7" s="202">
        <f>IF(D7="","",H6*J7)</f>
        <v>0</v>
      </c>
    </row>
    <row r="8" spans="2:11" x14ac:dyDescent="0.15">
      <c r="B8" s="188">
        <v>19</v>
      </c>
      <c r="C8" s="208">
        <v>1</v>
      </c>
      <c r="D8" s="11">
        <v>1</v>
      </c>
      <c r="E8" s="11">
        <f>E7+3</f>
        <v>4</v>
      </c>
      <c r="F8" s="204">
        <f>IF(D8="","",INDEX('2.賃金表'!$G$3:$P$88,MATCH(E8,'2.賃金表'!$G$3:$G$88,0),MATCH(D8,'2.賃金表'!$G$3:$P$3,0)))</f>
        <v>82370</v>
      </c>
      <c r="G8" s="204">
        <f>IF(B8="","",VLOOKUP(B8,'2.賃金表'!$B$3:$C$45,2))</f>
        <v>119540</v>
      </c>
      <c r="H8" s="204">
        <f t="shared" si="0"/>
        <v>201910</v>
      </c>
      <c r="J8" s="201">
        <f>IF(D8="","",IF(C8&lt;$J$3,0,VLOOKUP(C8,'3.支給係数'!$B$5:$D$47,3)))</f>
        <v>0</v>
      </c>
      <c r="K8" s="202">
        <f>IF(D8="","",H7*J8)</f>
        <v>0</v>
      </c>
    </row>
    <row r="9" spans="2:11" x14ac:dyDescent="0.15">
      <c r="B9" s="188">
        <v>20</v>
      </c>
      <c r="C9" s="208">
        <v>2</v>
      </c>
      <c r="D9" s="11">
        <v>2</v>
      </c>
      <c r="E9" s="11">
        <v>1</v>
      </c>
      <c r="F9" s="204">
        <f>IF(D9="","",INDEX('2.賃金表'!$G$3:$P$88,MATCH(E9,'2.賃金表'!$G$3:$G$88,0),MATCH(D9,'2.賃金表'!$G$3:$P$3,0)))</f>
        <v>93360</v>
      </c>
      <c r="G9" s="204">
        <f>IF(B9="","",VLOOKUP(B9,'2.賃金表'!$B$3:$C$45,2))</f>
        <v>123040</v>
      </c>
      <c r="H9" s="204">
        <f t="shared" si="0"/>
        <v>216400</v>
      </c>
      <c r="J9" s="201">
        <f>IF(D9="","",IF(C9&lt;$J$3,0,VLOOKUP(C9,'3.支給係数'!$B$5:$D$47,3)))</f>
        <v>0</v>
      </c>
      <c r="K9" s="202">
        <f t="shared" ref="K9:K48" si="1">IF(D9="","",H8*J9)</f>
        <v>0</v>
      </c>
    </row>
    <row r="10" spans="2:11" x14ac:dyDescent="0.15">
      <c r="B10" s="188">
        <v>21</v>
      </c>
      <c r="C10" s="208">
        <v>3</v>
      </c>
      <c r="D10" s="11">
        <v>2</v>
      </c>
      <c r="E10" s="11">
        <f t="shared" ref="E10:E48" si="2">E9+3</f>
        <v>4</v>
      </c>
      <c r="F10" s="204">
        <f>IF(D10="","",INDEX('2.賃金表'!$G$3:$P$88,MATCH(E10,'2.賃金表'!$G$3:$G$88,0),MATCH(D10,'2.賃金表'!$G$3:$P$3,0)))</f>
        <v>98370</v>
      </c>
      <c r="G10" s="204">
        <f>IF(B10="","",VLOOKUP(B10,'2.賃金表'!$B$3:$C$45,2))</f>
        <v>126340</v>
      </c>
      <c r="H10" s="204">
        <f t="shared" si="0"/>
        <v>224710</v>
      </c>
      <c r="J10" s="201">
        <f>IF(D10="","",IF(C10&lt;$J$3,0,VLOOKUP(C10,'3.支給係数'!$B$5:$D$47,3)))</f>
        <v>1</v>
      </c>
      <c r="K10" s="202">
        <f t="shared" si="1"/>
        <v>216400</v>
      </c>
    </row>
    <row r="11" spans="2:11" x14ac:dyDescent="0.15">
      <c r="B11" s="188">
        <v>22</v>
      </c>
      <c r="C11" s="208">
        <v>4</v>
      </c>
      <c r="D11" s="23">
        <v>3</v>
      </c>
      <c r="E11" s="11">
        <v>1</v>
      </c>
      <c r="F11" s="204">
        <f>IF(D11="","",INDEX('2.賃金表'!$G$3:$P$88,MATCH(E11,'2.賃金表'!$G$3:$G$88,0),MATCH(D11,'2.賃金表'!$G$3:$P$3,0)))</f>
        <v>109360</v>
      </c>
      <c r="G11" s="204">
        <f>IF(B11="","",VLOOKUP(B11,'2.賃金表'!$B$3:$C$45,2))</f>
        <v>129540</v>
      </c>
      <c r="H11" s="204">
        <f t="shared" si="0"/>
        <v>238900</v>
      </c>
      <c r="J11" s="201">
        <f>IF(D11="","",IF(C11&lt;$J$3,0,VLOOKUP(C11,'3.支給係数'!$B$5:$D$47,3)))</f>
        <v>1.5</v>
      </c>
      <c r="K11" s="202">
        <f t="shared" si="1"/>
        <v>337065</v>
      </c>
    </row>
    <row r="12" spans="2:11" x14ac:dyDescent="0.15">
      <c r="B12" s="188">
        <v>23</v>
      </c>
      <c r="C12" s="188">
        <v>5</v>
      </c>
      <c r="D12" s="11">
        <v>3</v>
      </c>
      <c r="E12" s="11">
        <f t="shared" si="2"/>
        <v>4</v>
      </c>
      <c r="F12" s="204">
        <f>IF(D12="","",INDEX('2.賃金表'!$G$3:$P$88,MATCH(E12,'2.賃金表'!$G$3:$G$88,0),MATCH(D12,'2.賃金表'!$G$3:$P$3,0)))</f>
        <v>114370</v>
      </c>
      <c r="G12" s="204">
        <f>IF(B12="","",VLOOKUP(B12,'2.賃金表'!$B$3:$C$45,2))</f>
        <v>132740</v>
      </c>
      <c r="H12" s="204">
        <f t="shared" si="0"/>
        <v>247110</v>
      </c>
      <c r="J12" s="201">
        <f>IF(D12="","",IF(C12&lt;$J$3,0,VLOOKUP(C12,'3.支給係数'!$B$5:$D$47,3)))</f>
        <v>2</v>
      </c>
      <c r="K12" s="202">
        <f t="shared" si="1"/>
        <v>477800</v>
      </c>
    </row>
    <row r="13" spans="2:11" x14ac:dyDescent="0.15">
      <c r="B13" s="188">
        <v>24</v>
      </c>
      <c r="C13" s="188">
        <v>6</v>
      </c>
      <c r="D13" s="11">
        <v>3</v>
      </c>
      <c r="E13" s="11">
        <f t="shared" si="2"/>
        <v>7</v>
      </c>
      <c r="F13" s="204">
        <f>IF(D13="","",INDEX('2.賃金表'!$G$3:$P$88,MATCH(E13,'2.賃金表'!$G$3:$G$88,0),MATCH(D13,'2.賃金表'!$G$3:$P$3,0)))</f>
        <v>119380</v>
      </c>
      <c r="G13" s="204">
        <f>IF(B13="","",VLOOKUP(B13,'2.賃金表'!$B$3:$C$45,2))</f>
        <v>135740</v>
      </c>
      <c r="H13" s="204">
        <f t="shared" si="0"/>
        <v>255120</v>
      </c>
      <c r="J13" s="201">
        <f>IF(D13="","",IF(C13&lt;$J$3,0,VLOOKUP(C13,'3.支給係数'!$B$5:$D$47,3)))</f>
        <v>2.75</v>
      </c>
      <c r="K13" s="202">
        <f t="shared" si="1"/>
        <v>679552.5</v>
      </c>
    </row>
    <row r="14" spans="2:11" x14ac:dyDescent="0.15">
      <c r="B14" s="188">
        <v>25</v>
      </c>
      <c r="C14" s="188">
        <v>7</v>
      </c>
      <c r="D14" s="11">
        <v>3</v>
      </c>
      <c r="E14" s="11">
        <f t="shared" si="2"/>
        <v>10</v>
      </c>
      <c r="F14" s="204">
        <f>IF(D14="","",INDEX('2.賃金表'!$G$3:$P$88,MATCH(E14,'2.賃金表'!$G$3:$G$88,0),MATCH(D14,'2.賃金表'!$G$3:$P$3,0)))</f>
        <v>124390</v>
      </c>
      <c r="G14" s="204">
        <f>IF(B14="","",VLOOKUP(B14,'2.賃金表'!$B$3:$C$45,2))</f>
        <v>138740</v>
      </c>
      <c r="H14" s="204">
        <f t="shared" si="0"/>
        <v>263130</v>
      </c>
      <c r="J14" s="201">
        <f>IF(D14="","",IF(C14&lt;$J$3,0,VLOOKUP(C14,'3.支給係数'!$B$5:$D$47,3)))</f>
        <v>3.5</v>
      </c>
      <c r="K14" s="202">
        <f t="shared" si="1"/>
        <v>892920</v>
      </c>
    </row>
    <row r="15" spans="2:11" x14ac:dyDescent="0.15">
      <c r="B15" s="188">
        <v>26</v>
      </c>
      <c r="C15" s="188">
        <v>8</v>
      </c>
      <c r="D15" s="11">
        <v>3</v>
      </c>
      <c r="E15" s="11">
        <f t="shared" si="2"/>
        <v>13</v>
      </c>
      <c r="F15" s="204">
        <f>IF(D15="","",INDEX('2.賃金表'!$G$3:$P$88,MATCH(E15,'2.賃金表'!$G$3:$G$88,0),MATCH(D15,'2.賃金表'!$G$3:$P$3,0)))</f>
        <v>129400</v>
      </c>
      <c r="G15" s="204">
        <f>IF(B15="","",VLOOKUP(B15,'2.賃金表'!$B$3:$C$45,2))</f>
        <v>140840</v>
      </c>
      <c r="H15" s="204">
        <f t="shared" si="0"/>
        <v>270240</v>
      </c>
      <c r="J15" s="201">
        <f>IF(D15="","",IF(C15&lt;$J$3,0,VLOOKUP(C15,'3.支給係数'!$B$5:$D$47,3)))</f>
        <v>4.25</v>
      </c>
      <c r="K15" s="202">
        <f t="shared" si="1"/>
        <v>1118302.5</v>
      </c>
    </row>
    <row r="16" spans="2:11" x14ac:dyDescent="0.15">
      <c r="B16" s="188">
        <v>27</v>
      </c>
      <c r="C16" s="188">
        <v>9</v>
      </c>
      <c r="D16" s="11">
        <v>4</v>
      </c>
      <c r="E16" s="11">
        <v>7</v>
      </c>
      <c r="F16" s="204">
        <f>IF(D16="","",INDEX('2.賃金表'!$G$3:$P$88,MATCH(E16,'2.賃金表'!$G$3:$G$88,0),MATCH(D16,'2.賃金表'!$G$3:$P$3,0)))</f>
        <v>140880</v>
      </c>
      <c r="G16" s="204">
        <f>IF(B16="","",VLOOKUP(B16,'2.賃金表'!$B$3:$C$45,2))</f>
        <v>142940</v>
      </c>
      <c r="H16" s="204">
        <f t="shared" si="0"/>
        <v>283820</v>
      </c>
      <c r="J16" s="201">
        <f>IF(D16="","",IF(C16&lt;$J$3,0,VLOOKUP(C16,'3.支給係数'!$B$5:$D$47,3)))</f>
        <v>5</v>
      </c>
      <c r="K16" s="202">
        <f t="shared" si="1"/>
        <v>1351200</v>
      </c>
    </row>
    <row r="17" spans="2:11" x14ac:dyDescent="0.15">
      <c r="B17" s="188">
        <v>28</v>
      </c>
      <c r="C17" s="188">
        <v>10</v>
      </c>
      <c r="D17" s="23">
        <v>4</v>
      </c>
      <c r="E17" s="11">
        <f t="shared" si="2"/>
        <v>10</v>
      </c>
      <c r="F17" s="204">
        <f>IF(D17="","",INDEX('2.賃金表'!$G$3:$P$88,MATCH(E17,'2.賃金表'!$G$3:$G$88,0),MATCH(D17,'2.賃金表'!$G$3:$P$3,0)))</f>
        <v>145890</v>
      </c>
      <c r="G17" s="204">
        <f>IF(B17="","",VLOOKUP(B17,'2.賃金表'!$B$3:$C$45,2))</f>
        <v>145040</v>
      </c>
      <c r="H17" s="204">
        <f t="shared" si="0"/>
        <v>290930</v>
      </c>
      <c r="J17" s="201">
        <f>IF(D17="","",IF(C17&lt;$J$3,0,VLOOKUP(C17,'3.支給係数'!$B$5:$D$47,3)))</f>
        <v>5.75</v>
      </c>
      <c r="K17" s="202">
        <f t="shared" si="1"/>
        <v>1631965</v>
      </c>
    </row>
    <row r="18" spans="2:11" x14ac:dyDescent="0.15">
      <c r="B18" s="188">
        <v>29</v>
      </c>
      <c r="C18" s="188">
        <v>11</v>
      </c>
      <c r="D18" s="11">
        <v>4</v>
      </c>
      <c r="E18" s="11">
        <f t="shared" si="2"/>
        <v>13</v>
      </c>
      <c r="F18" s="204">
        <f>IF(D18="","",INDEX('2.賃金表'!$G$3:$P$88,MATCH(E18,'2.賃金表'!$G$3:$G$88,0),MATCH(D18,'2.賃金表'!$G$3:$P$3,0)))</f>
        <v>150900</v>
      </c>
      <c r="G18" s="204">
        <f>IF(B18="","",VLOOKUP(B18,'2.賃金表'!$B$3:$C$45,2))</f>
        <v>147140</v>
      </c>
      <c r="H18" s="204">
        <f t="shared" si="0"/>
        <v>298040</v>
      </c>
      <c r="J18" s="201">
        <f>IF(D18="","",IF(C18&lt;$J$3,0,VLOOKUP(C18,'3.支給係数'!$B$5:$D$47,3)))</f>
        <v>6.5</v>
      </c>
      <c r="K18" s="202">
        <f t="shared" si="1"/>
        <v>1891045</v>
      </c>
    </row>
    <row r="19" spans="2:11" x14ac:dyDescent="0.15">
      <c r="B19" s="188">
        <v>30</v>
      </c>
      <c r="C19" s="188">
        <v>12</v>
      </c>
      <c r="D19" s="23">
        <v>4</v>
      </c>
      <c r="E19" s="11">
        <f t="shared" si="2"/>
        <v>16</v>
      </c>
      <c r="F19" s="204">
        <f>IF(D19="","",INDEX('2.賃金表'!$G$3:$P$88,MATCH(E19,'2.賃金表'!$G$3:$G$88,0),MATCH(D19,'2.賃金表'!$G$3:$P$3,0)))</f>
        <v>155910</v>
      </c>
      <c r="G19" s="204">
        <f>IF(B19="","",VLOOKUP(B19,'2.賃金表'!$B$3:$C$45,2))</f>
        <v>149240</v>
      </c>
      <c r="H19" s="204">
        <f t="shared" si="0"/>
        <v>305150</v>
      </c>
      <c r="J19" s="201">
        <f>IF(D19="","",IF(C19&lt;$J$3,0,VLOOKUP(C19,'3.支給係数'!$B$5:$D$47,3)))</f>
        <v>7.25</v>
      </c>
      <c r="K19" s="202">
        <f t="shared" si="1"/>
        <v>2160790</v>
      </c>
    </row>
    <row r="20" spans="2:11" x14ac:dyDescent="0.15">
      <c r="B20" s="188">
        <v>31</v>
      </c>
      <c r="C20" s="188">
        <v>13</v>
      </c>
      <c r="D20" s="11">
        <v>4</v>
      </c>
      <c r="E20" s="11">
        <f t="shared" si="2"/>
        <v>19</v>
      </c>
      <c r="F20" s="204">
        <f>IF(D20="","",INDEX('2.賃金表'!$G$3:$P$88,MATCH(E20,'2.賃金表'!$G$3:$G$88,0),MATCH(D20,'2.賃金表'!$G$3:$P$3,0)))</f>
        <v>160920</v>
      </c>
      <c r="G20" s="204">
        <f>IF(B20="","",VLOOKUP(B20,'2.賃金表'!$B$3:$C$45,2))</f>
        <v>150740</v>
      </c>
      <c r="H20" s="204">
        <f t="shared" si="0"/>
        <v>311660</v>
      </c>
      <c r="J20" s="201">
        <f>IF(D20="","",IF(C20&lt;$J$3,0,VLOOKUP(C20,'3.支給係数'!$B$5:$D$47,3)))</f>
        <v>8</v>
      </c>
      <c r="K20" s="202">
        <f t="shared" si="1"/>
        <v>2441200</v>
      </c>
    </row>
    <row r="21" spans="2:11" x14ac:dyDescent="0.15">
      <c r="B21" s="188">
        <v>32</v>
      </c>
      <c r="C21" s="188">
        <v>14</v>
      </c>
      <c r="D21" s="11">
        <v>5</v>
      </c>
      <c r="E21" s="11">
        <v>12</v>
      </c>
      <c r="F21" s="204">
        <f>IF(D21="","",INDEX('2.賃金表'!$G$3:$P$88,MATCH(E21,'2.賃金表'!$G$3:$G$88,0),MATCH(D21,'2.賃金表'!$G$3:$P$3,0)))</f>
        <v>173100</v>
      </c>
      <c r="G21" s="204">
        <f>IF(B21="","",VLOOKUP(B21,'2.賃金表'!$B$3:$C$45,2))</f>
        <v>152240</v>
      </c>
      <c r="H21" s="204">
        <f t="shared" si="0"/>
        <v>325340</v>
      </c>
      <c r="J21" s="201">
        <f>IF(D21="","",IF(C21&lt;$J$3,0,VLOOKUP(C21,'3.支給係数'!$B$5:$D$47,3)))</f>
        <v>8.75</v>
      </c>
      <c r="K21" s="202">
        <f t="shared" si="1"/>
        <v>2727025</v>
      </c>
    </row>
    <row r="22" spans="2:11" x14ac:dyDescent="0.15">
      <c r="B22" s="188">
        <v>33</v>
      </c>
      <c r="C22" s="188">
        <v>15</v>
      </c>
      <c r="D22" s="11">
        <v>5</v>
      </c>
      <c r="E22" s="11">
        <f t="shared" si="2"/>
        <v>15</v>
      </c>
      <c r="F22" s="204">
        <f>IF(D22="","",INDEX('2.賃金表'!$G$3:$P$88,MATCH(E22,'2.賃金表'!$G$3:$G$88,0),MATCH(D22,'2.賃金表'!$G$3:$P$3,0)))</f>
        <v>178620</v>
      </c>
      <c r="G22" s="204">
        <f>IF(B22="","",VLOOKUP(B22,'2.賃金表'!$B$3:$C$45,2))</f>
        <v>153740</v>
      </c>
      <c r="H22" s="204">
        <f t="shared" si="0"/>
        <v>332360</v>
      </c>
      <c r="J22" s="201">
        <f>IF(D22="","",IF(C22&lt;$J$3,0,VLOOKUP(C22,'3.支給係数'!$B$5:$D$47,3)))</f>
        <v>11.4</v>
      </c>
      <c r="K22" s="202">
        <f t="shared" si="1"/>
        <v>3708876</v>
      </c>
    </row>
    <row r="23" spans="2:11" x14ac:dyDescent="0.15">
      <c r="B23" s="188">
        <v>34</v>
      </c>
      <c r="C23" s="188">
        <v>16</v>
      </c>
      <c r="D23" s="23">
        <v>5</v>
      </c>
      <c r="E23" s="11">
        <f t="shared" si="2"/>
        <v>18</v>
      </c>
      <c r="F23" s="204">
        <f>IF(D23="","",INDEX('2.賃金表'!$G$3:$P$88,MATCH(E23,'2.賃金表'!$G$3:$G$88,0),MATCH(D23,'2.賃金表'!$G$3:$P$3,0)))</f>
        <v>184140</v>
      </c>
      <c r="G23" s="204">
        <f>IF(B23="","",VLOOKUP(B23,'2.賃金表'!$B$3:$C$45,2))</f>
        <v>155240</v>
      </c>
      <c r="H23" s="204">
        <f t="shared" si="0"/>
        <v>339380</v>
      </c>
      <c r="J23" s="201">
        <f>IF(D23="","",IF(C23&lt;$J$3,0,VLOOKUP(C23,'3.支給係数'!$B$5:$D$47,3)))</f>
        <v>12</v>
      </c>
      <c r="K23" s="202">
        <f t="shared" si="1"/>
        <v>3988320</v>
      </c>
    </row>
    <row r="24" spans="2:11" x14ac:dyDescent="0.15">
      <c r="B24" s="188">
        <v>35</v>
      </c>
      <c r="C24" s="188">
        <v>17</v>
      </c>
      <c r="D24" s="23">
        <v>5</v>
      </c>
      <c r="E24" s="11">
        <f t="shared" si="2"/>
        <v>21</v>
      </c>
      <c r="F24" s="204">
        <f>IF(D24="","",INDEX('2.賃金表'!$G$3:$P$88,MATCH(E24,'2.賃金表'!$G$3:$G$88,0),MATCH(D24,'2.賃金表'!$G$3:$P$3,0)))</f>
        <v>189660</v>
      </c>
      <c r="G24" s="204">
        <f>IF(B24="","",VLOOKUP(B24,'2.賃金表'!$B$3:$C$45,2))</f>
        <v>156740</v>
      </c>
      <c r="H24" s="204">
        <f t="shared" si="0"/>
        <v>346400</v>
      </c>
      <c r="J24" s="201">
        <f>IF(D24="","",IF(C24&lt;$J$3,0,VLOOKUP(C24,'3.支給係数'!$B$5:$D$47,3)))</f>
        <v>12.6</v>
      </c>
      <c r="K24" s="202">
        <f t="shared" si="1"/>
        <v>4276188</v>
      </c>
    </row>
    <row r="25" spans="2:11" x14ac:dyDescent="0.15">
      <c r="B25" s="188">
        <v>36</v>
      </c>
      <c r="C25" s="188">
        <v>18</v>
      </c>
      <c r="D25" s="23">
        <v>5</v>
      </c>
      <c r="E25" s="11">
        <f t="shared" si="2"/>
        <v>24</v>
      </c>
      <c r="F25" s="204">
        <f>IF(D25="","",INDEX('2.賃金表'!$G$3:$P$88,MATCH(E25,'2.賃金表'!$G$3:$G$88,0),MATCH(D25,'2.賃金表'!$G$3:$P$3,0)))</f>
        <v>195180</v>
      </c>
      <c r="G25" s="204">
        <f>IF(B25="","",VLOOKUP(B25,'2.賃金表'!$B$3:$C$45,2))</f>
        <v>158240</v>
      </c>
      <c r="H25" s="204">
        <f t="shared" si="0"/>
        <v>353420</v>
      </c>
      <c r="J25" s="201">
        <f>IF(D25="","",IF(C25&lt;$J$3,0,VLOOKUP(C25,'3.支給係数'!$B$5:$D$47,3)))</f>
        <v>13.2</v>
      </c>
      <c r="K25" s="202">
        <f t="shared" si="1"/>
        <v>4572480</v>
      </c>
    </row>
    <row r="26" spans="2:11" x14ac:dyDescent="0.15">
      <c r="B26" s="188">
        <v>37</v>
      </c>
      <c r="C26" s="188">
        <v>19</v>
      </c>
      <c r="D26" s="23">
        <v>6</v>
      </c>
      <c r="E26" s="11">
        <v>11</v>
      </c>
      <c r="F26" s="204">
        <f>IF(D26="","",INDEX('2.賃金表'!$G$3:$P$88,MATCH(E26,'2.賃金表'!$G$3:$G$88,0),MATCH(D26,'2.賃金表'!$G$3:$P$3,0)))</f>
        <v>200760</v>
      </c>
      <c r="G26" s="204">
        <f>IF(B26="","",VLOOKUP(B26,'2.賃金表'!$B$3:$C$45,2))</f>
        <v>159740</v>
      </c>
      <c r="H26" s="204">
        <f t="shared" si="0"/>
        <v>360500</v>
      </c>
      <c r="J26" s="201">
        <f>IF(D26="","",IF(C26&lt;$J$3,0,VLOOKUP(C26,'3.支給係数'!$B$5:$D$47,3)))</f>
        <v>13.799999999999999</v>
      </c>
      <c r="K26" s="202">
        <f t="shared" si="1"/>
        <v>4877196</v>
      </c>
    </row>
    <row r="27" spans="2:11" x14ac:dyDescent="0.15">
      <c r="B27" s="188">
        <v>38</v>
      </c>
      <c r="C27" s="188">
        <v>20</v>
      </c>
      <c r="D27" s="23">
        <v>6</v>
      </c>
      <c r="E27" s="11">
        <f t="shared" si="2"/>
        <v>14</v>
      </c>
      <c r="F27" s="204">
        <f>IF(D27="","",INDEX('2.賃金表'!$G$3:$P$88,MATCH(E27,'2.賃金表'!$G$3:$G$88,0),MATCH(D27,'2.賃金表'!$G$3:$P$3,0)))</f>
        <v>206280</v>
      </c>
      <c r="G27" s="204">
        <f>IF(B27="","",VLOOKUP(B27,'2.賃金表'!$B$3:$C$45,2))</f>
        <v>161240</v>
      </c>
      <c r="H27" s="204">
        <f t="shared" si="0"/>
        <v>367520</v>
      </c>
      <c r="J27" s="201">
        <f>IF(D27="","",IF(C27&lt;$J$3,0,VLOOKUP(C27,'3.支給係数'!$B$5:$D$47,3)))</f>
        <v>14.399999999999999</v>
      </c>
      <c r="K27" s="202">
        <f t="shared" si="1"/>
        <v>5191199.9999999991</v>
      </c>
    </row>
    <row r="28" spans="2:11" x14ac:dyDescent="0.15">
      <c r="B28" s="188">
        <v>39</v>
      </c>
      <c r="C28" s="188">
        <v>21</v>
      </c>
      <c r="D28" s="23">
        <v>6</v>
      </c>
      <c r="E28" s="11">
        <f t="shared" si="2"/>
        <v>17</v>
      </c>
      <c r="F28" s="204">
        <f>IF(D28="","",INDEX('2.賃金表'!$G$3:$P$88,MATCH(E28,'2.賃金表'!$G$3:$G$88,0),MATCH(D28,'2.賃金表'!$G$3:$P$3,0)))</f>
        <v>211800</v>
      </c>
      <c r="G28" s="204">
        <f>IF(B28="","",VLOOKUP(B28,'2.賃金表'!$B$3:$C$45,2))</f>
        <v>162740</v>
      </c>
      <c r="H28" s="204">
        <f t="shared" si="0"/>
        <v>374540</v>
      </c>
      <c r="J28" s="201">
        <f>IF(D28="","",IF(C28&lt;$J$3,0,VLOOKUP(C28,'3.支給係数'!$B$5:$D$47,3)))</f>
        <v>14.7</v>
      </c>
      <c r="K28" s="202">
        <f t="shared" si="1"/>
        <v>5402544</v>
      </c>
    </row>
    <row r="29" spans="2:11" x14ac:dyDescent="0.15">
      <c r="B29" s="188">
        <v>40</v>
      </c>
      <c r="C29" s="188">
        <v>22</v>
      </c>
      <c r="D29" s="23">
        <v>6</v>
      </c>
      <c r="E29" s="11">
        <f t="shared" si="2"/>
        <v>20</v>
      </c>
      <c r="F29" s="204">
        <f>IF(D29="","",INDEX('2.賃金表'!$G$3:$P$88,MATCH(E29,'2.賃金表'!$G$3:$G$88,0),MATCH(D29,'2.賃金表'!$G$3:$P$3,0)))</f>
        <v>217320</v>
      </c>
      <c r="G29" s="204">
        <f>IF(B29="","",VLOOKUP(B29,'2.賃金表'!$B$3:$C$45,2))</f>
        <v>164240</v>
      </c>
      <c r="H29" s="204">
        <f t="shared" si="0"/>
        <v>381560</v>
      </c>
      <c r="J29" s="201">
        <f>IF(D29="","",IF(C29&lt;$J$3,0,VLOOKUP(C29,'3.支給係数'!$B$5:$D$47,3)))</f>
        <v>15</v>
      </c>
      <c r="K29" s="202">
        <f t="shared" si="1"/>
        <v>5618100</v>
      </c>
    </row>
    <row r="30" spans="2:11" x14ac:dyDescent="0.15">
      <c r="B30" s="188">
        <v>41</v>
      </c>
      <c r="C30" s="188">
        <v>23</v>
      </c>
      <c r="D30" s="11">
        <v>6</v>
      </c>
      <c r="E30" s="11">
        <f t="shared" si="2"/>
        <v>23</v>
      </c>
      <c r="F30" s="204">
        <f>IF(D30="","",INDEX('2.賃金表'!$G$3:$P$88,MATCH(E30,'2.賃金表'!$G$3:$G$88,0),MATCH(D30,'2.賃金表'!$G$3:$P$3,0)))</f>
        <v>222840</v>
      </c>
      <c r="G30" s="204">
        <f>IF(B30="","",VLOOKUP(B30,'2.賃金表'!$B$3:$C$45,2))</f>
        <v>165740</v>
      </c>
      <c r="H30" s="204">
        <f t="shared" si="0"/>
        <v>388580</v>
      </c>
      <c r="J30" s="201">
        <f>IF(D30="","",IF(C30&lt;$J$3,0,VLOOKUP(C30,'3.支給係数'!$B$5:$D$47,3)))</f>
        <v>15.299999999999999</v>
      </c>
      <c r="K30" s="202">
        <f t="shared" si="1"/>
        <v>5837868</v>
      </c>
    </row>
    <row r="31" spans="2:11" x14ac:dyDescent="0.15">
      <c r="B31" s="188">
        <v>42</v>
      </c>
      <c r="C31" s="188">
        <v>24</v>
      </c>
      <c r="D31" s="23">
        <v>6</v>
      </c>
      <c r="E31" s="11">
        <f t="shared" si="2"/>
        <v>26</v>
      </c>
      <c r="F31" s="204">
        <f>IF(D31="","",INDEX('2.賃金表'!$G$3:$P$88,MATCH(E31,'2.賃金表'!$G$3:$G$88,0),MATCH(D31,'2.賃金表'!$G$3:$P$3,0)))</f>
        <v>228360</v>
      </c>
      <c r="G31" s="204">
        <f>IF(B31="","",VLOOKUP(B31,'2.賃金表'!$B$3:$C$45,2))</f>
        <v>167240</v>
      </c>
      <c r="H31" s="204">
        <f t="shared" si="0"/>
        <v>395600</v>
      </c>
      <c r="J31" s="201">
        <f>IF(D31="","",IF(C31&lt;$J$3,0,VLOOKUP(C31,'3.支給係数'!$B$5:$D$47,3)))</f>
        <v>15.6</v>
      </c>
      <c r="K31" s="202">
        <f t="shared" si="1"/>
        <v>6061848</v>
      </c>
    </row>
    <row r="32" spans="2:11" x14ac:dyDescent="0.15">
      <c r="B32" s="188">
        <v>43</v>
      </c>
      <c r="C32" s="188">
        <v>25</v>
      </c>
      <c r="D32" s="23">
        <v>7</v>
      </c>
      <c r="E32" s="11">
        <v>13</v>
      </c>
      <c r="F32" s="204">
        <f>IF(D32="","",INDEX('2.賃金表'!$G$3:$P$88,MATCH(E32,'2.賃金表'!$G$3:$G$88,0),MATCH(D32,'2.賃金表'!$G$3:$P$3,0)))</f>
        <v>241860</v>
      </c>
      <c r="G32" s="204">
        <f>IF(B32="","",VLOOKUP(B32,'2.賃金表'!$B$3:$C$45,2))</f>
        <v>168740</v>
      </c>
      <c r="H32" s="204">
        <f t="shared" si="0"/>
        <v>410600</v>
      </c>
      <c r="J32" s="201">
        <f>IF(D32="","",IF(C32&lt;$J$3,0,VLOOKUP(C32,'3.支給係数'!$B$5:$D$47,3)))</f>
        <v>18.549999999999997</v>
      </c>
      <c r="K32" s="202">
        <f t="shared" si="1"/>
        <v>7338379.9999999991</v>
      </c>
    </row>
    <row r="33" spans="2:11" x14ac:dyDescent="0.15">
      <c r="B33" s="188">
        <v>44</v>
      </c>
      <c r="C33" s="188">
        <v>26</v>
      </c>
      <c r="D33" s="23">
        <v>7</v>
      </c>
      <c r="E33" s="11">
        <f t="shared" si="2"/>
        <v>16</v>
      </c>
      <c r="F33" s="204">
        <f>IF(D33="","",INDEX('2.賃金表'!$G$3:$P$88,MATCH(E33,'2.賃金表'!$G$3:$G$88,0),MATCH(D33,'2.賃金表'!$G$3:$P$3,0)))</f>
        <v>247860</v>
      </c>
      <c r="G33" s="204">
        <f>IF(B33="","",VLOOKUP(B33,'2.賃金表'!$B$3:$C$45,2))</f>
        <v>170240</v>
      </c>
      <c r="H33" s="204">
        <f t="shared" si="0"/>
        <v>418100</v>
      </c>
      <c r="J33" s="201">
        <f>IF(D33="","",IF(C33&lt;$J$3,0,VLOOKUP(C33,'3.支給係数'!$B$5:$D$47,3)))</f>
        <v>18.899999999999999</v>
      </c>
      <c r="K33" s="202">
        <f t="shared" si="1"/>
        <v>7760339.9999999991</v>
      </c>
    </row>
    <row r="34" spans="2:11" x14ac:dyDescent="0.15">
      <c r="B34" s="188">
        <v>45</v>
      </c>
      <c r="C34" s="188">
        <v>27</v>
      </c>
      <c r="D34" s="23">
        <v>7</v>
      </c>
      <c r="E34" s="11">
        <f t="shared" si="2"/>
        <v>19</v>
      </c>
      <c r="F34" s="204">
        <f>IF(D34="","",INDEX('2.賃金表'!$G$3:$P$88,MATCH(E34,'2.賃金表'!$G$3:$G$88,0),MATCH(D34,'2.賃金表'!$G$3:$P$3,0)))</f>
        <v>253860</v>
      </c>
      <c r="G34" s="204">
        <f>IF(B34="","",VLOOKUP(B34,'2.賃金表'!$B$3:$C$45,2))</f>
        <v>171740</v>
      </c>
      <c r="H34" s="204">
        <f t="shared" si="0"/>
        <v>425600</v>
      </c>
      <c r="J34" s="201">
        <f>IF(D34="","",IF(C34&lt;$J$3,0,VLOOKUP(C34,'3.支給係数'!$B$5:$D$47,3)))</f>
        <v>19.25</v>
      </c>
      <c r="K34" s="202">
        <f t="shared" si="1"/>
        <v>8048425</v>
      </c>
    </row>
    <row r="35" spans="2:11" x14ac:dyDescent="0.15">
      <c r="B35" s="188">
        <v>46</v>
      </c>
      <c r="C35" s="188">
        <v>28</v>
      </c>
      <c r="D35" s="23">
        <v>7</v>
      </c>
      <c r="E35" s="11">
        <f t="shared" si="2"/>
        <v>22</v>
      </c>
      <c r="F35" s="204">
        <f>IF(D35="","",INDEX('2.賃金表'!$G$3:$P$88,MATCH(E35,'2.賃金表'!$G$3:$G$88,0),MATCH(D35,'2.賃金表'!$G$3:$P$3,0)))</f>
        <v>259860</v>
      </c>
      <c r="G35" s="204">
        <f>IF(B35="","",VLOOKUP(B35,'2.賃金表'!$B$3:$C$45,2))</f>
        <v>173240</v>
      </c>
      <c r="H35" s="204">
        <f t="shared" si="0"/>
        <v>433100</v>
      </c>
      <c r="J35" s="201">
        <f>IF(D35="","",IF(C35&lt;$J$3,0,VLOOKUP(C35,'3.支給係数'!$B$5:$D$47,3)))</f>
        <v>19.599999999999998</v>
      </c>
      <c r="K35" s="202">
        <f t="shared" si="1"/>
        <v>8341759.9999999991</v>
      </c>
    </row>
    <row r="36" spans="2:11" x14ac:dyDescent="0.15">
      <c r="B36" s="188">
        <v>47</v>
      </c>
      <c r="C36" s="188">
        <v>29</v>
      </c>
      <c r="D36" s="11">
        <v>7</v>
      </c>
      <c r="E36" s="11">
        <f t="shared" si="2"/>
        <v>25</v>
      </c>
      <c r="F36" s="204">
        <f>IF(D36="","",INDEX('2.賃金表'!$G$3:$P$88,MATCH(E36,'2.賃金表'!$G$3:$G$88,0),MATCH(D36,'2.賃金表'!$G$3:$P$3,0)))</f>
        <v>265860</v>
      </c>
      <c r="G36" s="204">
        <f>IF(B36="","",VLOOKUP(B36,'2.賃金表'!$B$3:$C$45,2))</f>
        <v>174740</v>
      </c>
      <c r="H36" s="204">
        <f t="shared" si="0"/>
        <v>440600</v>
      </c>
      <c r="J36" s="201">
        <f>IF(D36="","",IF(C36&lt;$J$3,0,VLOOKUP(C36,'3.支給係数'!$B$5:$D$47,3)))</f>
        <v>19.95</v>
      </c>
      <c r="K36" s="202">
        <f t="shared" si="1"/>
        <v>8640345</v>
      </c>
    </row>
    <row r="37" spans="2:11" x14ac:dyDescent="0.15">
      <c r="B37" s="188">
        <v>48</v>
      </c>
      <c r="C37" s="188">
        <v>30</v>
      </c>
      <c r="D37" s="11">
        <v>7</v>
      </c>
      <c r="E37" s="11">
        <f t="shared" si="2"/>
        <v>28</v>
      </c>
      <c r="F37" s="204">
        <f>IF(D37="","",INDEX('2.賃金表'!$G$3:$P$88,MATCH(E37,'2.賃金表'!$G$3:$G$88,0),MATCH(D37,'2.賃金表'!$G$3:$P$3,0)))</f>
        <v>271860</v>
      </c>
      <c r="G37" s="204">
        <f>IF(B37="","",VLOOKUP(B37,'2.賃金表'!$B$3:$C$45,2))</f>
        <v>176240</v>
      </c>
      <c r="H37" s="204">
        <f t="shared" si="0"/>
        <v>448100</v>
      </c>
      <c r="J37" s="201">
        <f>IF(D37="","",IF(C37&lt;$J$3,0,VLOOKUP(C37,'3.支給係数'!$B$5:$D$47,3)))</f>
        <v>23.200000000000003</v>
      </c>
      <c r="K37" s="202">
        <f t="shared" si="1"/>
        <v>10221920.000000002</v>
      </c>
    </row>
    <row r="38" spans="2:11" x14ac:dyDescent="0.15">
      <c r="B38" s="188">
        <v>49</v>
      </c>
      <c r="C38" s="188">
        <v>31</v>
      </c>
      <c r="D38" s="11">
        <v>7</v>
      </c>
      <c r="E38" s="11">
        <f t="shared" si="2"/>
        <v>31</v>
      </c>
      <c r="F38" s="204">
        <f>IF(D38="","",INDEX('2.賃金表'!$G$3:$P$88,MATCH(E38,'2.賃金表'!$G$3:$G$88,0),MATCH(D38,'2.賃金表'!$G$3:$P$3,0)))</f>
        <v>277860</v>
      </c>
      <c r="G38" s="204">
        <f>IF(B38="","",VLOOKUP(B38,'2.賃金表'!$B$3:$C$45,2))</f>
        <v>177740</v>
      </c>
      <c r="H38" s="204">
        <f t="shared" si="0"/>
        <v>455600</v>
      </c>
      <c r="J38" s="201">
        <f>IF(D38="","",IF(C38&lt;$J$3,0,VLOOKUP(C38,'3.支給係数'!$B$5:$D$47,3)))</f>
        <v>23.6</v>
      </c>
      <c r="K38" s="202">
        <f t="shared" si="1"/>
        <v>10575160</v>
      </c>
    </row>
    <row r="39" spans="2:11" x14ac:dyDescent="0.15">
      <c r="B39" s="188">
        <v>50</v>
      </c>
      <c r="C39" s="188">
        <v>32</v>
      </c>
      <c r="D39" s="23">
        <v>7</v>
      </c>
      <c r="E39" s="11">
        <f t="shared" si="2"/>
        <v>34</v>
      </c>
      <c r="F39" s="204">
        <f>IF(D39="","",INDEX('2.賃金表'!$G$3:$P$88,MATCH(E39,'2.賃金表'!$G$3:$G$88,0),MATCH(D39,'2.賃金表'!$G$3:$P$3,0)))</f>
        <v>280860</v>
      </c>
      <c r="G39" s="204">
        <f>IF(B39="","",VLOOKUP(B39,'2.賃金表'!$B$3:$C$45,2))</f>
        <v>179240</v>
      </c>
      <c r="H39" s="204">
        <f t="shared" si="0"/>
        <v>460100</v>
      </c>
      <c r="J39" s="201">
        <f>IF(D39="","",IF(C39&lt;$J$3,0,VLOOKUP(C39,'3.支給係数'!$B$5:$D$47,3)))</f>
        <v>24</v>
      </c>
      <c r="K39" s="202">
        <f t="shared" si="1"/>
        <v>10934400</v>
      </c>
    </row>
    <row r="40" spans="2:11" x14ac:dyDescent="0.15">
      <c r="B40" s="188">
        <v>51</v>
      </c>
      <c r="C40" s="188">
        <v>33</v>
      </c>
      <c r="D40" s="23">
        <v>7</v>
      </c>
      <c r="E40" s="11">
        <f t="shared" si="2"/>
        <v>37</v>
      </c>
      <c r="F40" s="204">
        <f>IF(D40="","",INDEX('2.賃金表'!$G$3:$P$88,MATCH(E40,'2.賃金表'!$G$3:$G$88,0),MATCH(D40,'2.賃金表'!$G$3:$P$3,0)))</f>
        <v>283860</v>
      </c>
      <c r="G40" s="204">
        <f>IF(B40="","",VLOOKUP(B40,'2.賃金表'!$B$3:$C$45,2))</f>
        <v>179240</v>
      </c>
      <c r="H40" s="204">
        <f t="shared" si="0"/>
        <v>463100</v>
      </c>
      <c r="J40" s="201">
        <f>IF(D40="","",IF(C40&lt;$J$3,0,VLOOKUP(C40,'3.支給係数'!$B$5:$D$47,3)))</f>
        <v>24.400000000000002</v>
      </c>
      <c r="K40" s="202">
        <f t="shared" si="1"/>
        <v>11226440.000000002</v>
      </c>
    </row>
    <row r="41" spans="2:11" x14ac:dyDescent="0.15">
      <c r="B41" s="188">
        <v>52</v>
      </c>
      <c r="C41" s="188">
        <v>34</v>
      </c>
      <c r="D41" s="23">
        <v>8</v>
      </c>
      <c r="E41" s="11">
        <v>20</v>
      </c>
      <c r="F41" s="204">
        <f>IF(D41="","",INDEX('2.賃金表'!$G$3:$P$88,MATCH(E41,'2.賃金表'!$G$3:$G$88,0),MATCH(D41,'2.賃金表'!$G$3:$P$3,0)))</f>
        <v>296860</v>
      </c>
      <c r="G41" s="204">
        <f>IF(B41="","",VLOOKUP(B41,'2.賃金表'!$B$3:$C$45,2))</f>
        <v>179240</v>
      </c>
      <c r="H41" s="204">
        <f t="shared" si="0"/>
        <v>476100</v>
      </c>
      <c r="J41" s="201">
        <f>IF(D41="","",IF(C41&lt;$J$3,0,VLOOKUP(C41,'3.支給係数'!$B$5:$D$47,3)))</f>
        <v>24.8</v>
      </c>
      <c r="K41" s="202">
        <f t="shared" si="1"/>
        <v>11484880</v>
      </c>
    </row>
    <row r="42" spans="2:11" x14ac:dyDescent="0.15">
      <c r="B42" s="188">
        <v>53</v>
      </c>
      <c r="C42" s="188">
        <v>35</v>
      </c>
      <c r="D42" s="23">
        <v>8</v>
      </c>
      <c r="E42" s="11">
        <f t="shared" si="2"/>
        <v>23</v>
      </c>
      <c r="F42" s="204">
        <f>IF(D42="","",INDEX('2.賃金表'!$G$3:$P$88,MATCH(E42,'2.賃金表'!$G$3:$G$88,0),MATCH(D42,'2.賃金表'!$G$3:$P$3,0)))</f>
        <v>302860</v>
      </c>
      <c r="G42" s="204">
        <f>IF(B42="","",VLOOKUP(B42,'2.賃金表'!$B$3:$C$45,2))</f>
        <v>179240</v>
      </c>
      <c r="H42" s="204">
        <f t="shared" si="0"/>
        <v>482100</v>
      </c>
      <c r="J42" s="201">
        <f>IF(D42="","",IF(C42&lt;$J$3,0,VLOOKUP(C42,'3.支給係数'!$B$5:$D$47,3)))</f>
        <v>28.35</v>
      </c>
      <c r="K42" s="202">
        <f t="shared" si="1"/>
        <v>13497435</v>
      </c>
    </row>
    <row r="43" spans="2:11" x14ac:dyDescent="0.15">
      <c r="B43" s="188">
        <v>54</v>
      </c>
      <c r="C43" s="188">
        <v>36</v>
      </c>
      <c r="D43" s="11">
        <v>8</v>
      </c>
      <c r="E43" s="11">
        <f t="shared" si="2"/>
        <v>26</v>
      </c>
      <c r="F43" s="204">
        <f>IF(D43="","",INDEX('2.賃金表'!$G$3:$P$88,MATCH(E43,'2.賃金表'!$G$3:$G$88,0),MATCH(D43,'2.賃金表'!$G$3:$P$3,0)))</f>
        <v>308860</v>
      </c>
      <c r="G43" s="204">
        <f>IF(B43="","",VLOOKUP(B43,'2.賃金表'!$B$3:$C$45,2))</f>
        <v>179240</v>
      </c>
      <c r="H43" s="204">
        <f t="shared" si="0"/>
        <v>488100</v>
      </c>
      <c r="J43" s="201">
        <f>IF(D43="","",IF(C43&lt;$J$3,0,VLOOKUP(C43,'3.支給係数'!$B$5:$D$47,3)))</f>
        <v>28.8</v>
      </c>
      <c r="K43" s="202">
        <f t="shared" si="1"/>
        <v>13884480</v>
      </c>
    </row>
    <row r="44" spans="2:11" x14ac:dyDescent="0.15">
      <c r="B44" s="188">
        <v>55</v>
      </c>
      <c r="C44" s="188">
        <v>37</v>
      </c>
      <c r="D44" s="11">
        <v>8</v>
      </c>
      <c r="E44" s="11">
        <f t="shared" si="2"/>
        <v>29</v>
      </c>
      <c r="F44" s="204">
        <f>IF(D44="","",INDEX('2.賃金表'!$G$3:$P$88,MATCH(E44,'2.賃金表'!$G$3:$G$88,0),MATCH(D44,'2.賃金表'!$G$3:$P$3,0)))</f>
        <v>314860</v>
      </c>
      <c r="G44" s="204">
        <f>IF(B44="","",VLOOKUP(B44,'2.賃金表'!$B$3:$C$45,2))</f>
        <v>178240</v>
      </c>
      <c r="H44" s="204">
        <f t="shared" si="0"/>
        <v>493100</v>
      </c>
      <c r="J44" s="201">
        <f>IF(D44="","",IF(C44&lt;$J$3,0,VLOOKUP(C44,'3.支給係数'!$B$5:$D$47,3)))</f>
        <v>29.25</v>
      </c>
      <c r="K44" s="202">
        <f t="shared" si="1"/>
        <v>14276925</v>
      </c>
    </row>
    <row r="45" spans="2:11" x14ac:dyDescent="0.15">
      <c r="B45" s="188">
        <v>56</v>
      </c>
      <c r="C45" s="188">
        <v>38</v>
      </c>
      <c r="D45" s="11">
        <v>8</v>
      </c>
      <c r="E45" s="11">
        <f t="shared" si="2"/>
        <v>32</v>
      </c>
      <c r="F45" s="204">
        <f>IF(D45="","",INDEX('2.賃金表'!$G$3:$P$88,MATCH(E45,'2.賃金表'!$G$3:$G$88,0),MATCH(D45,'2.賃金表'!$G$3:$P$3,0)))</f>
        <v>320860</v>
      </c>
      <c r="G45" s="204">
        <f>IF(B45="","",VLOOKUP(B45,'2.賃金表'!$B$3:$C$45,2))</f>
        <v>177240</v>
      </c>
      <c r="H45" s="204">
        <f t="shared" si="0"/>
        <v>498100</v>
      </c>
      <c r="J45" s="201">
        <f>IF(D45="","",IF(C45&lt;$J$3,0,VLOOKUP(C45,'3.支給係数'!$B$5:$D$47,3)))</f>
        <v>29.7</v>
      </c>
      <c r="K45" s="202">
        <f t="shared" si="1"/>
        <v>14645070</v>
      </c>
    </row>
    <row r="46" spans="2:11" x14ac:dyDescent="0.15">
      <c r="B46" s="188">
        <v>57</v>
      </c>
      <c r="C46" s="188">
        <v>39</v>
      </c>
      <c r="D46" s="11">
        <v>8</v>
      </c>
      <c r="E46" s="11">
        <f t="shared" si="2"/>
        <v>35</v>
      </c>
      <c r="F46" s="204">
        <f>IF(D46="","",INDEX('2.賃金表'!$G$3:$P$88,MATCH(E46,'2.賃金表'!$G$3:$G$88,0),MATCH(D46,'2.賃金表'!$G$3:$P$3,0)))</f>
        <v>326860</v>
      </c>
      <c r="G46" s="204">
        <f>IF(B46="","",VLOOKUP(B46,'2.賃金表'!$B$3:$C$45,2))</f>
        <v>176240</v>
      </c>
      <c r="H46" s="205">
        <f t="shared" si="0"/>
        <v>503100</v>
      </c>
      <c r="J46" s="201">
        <f>IF(D46="","",IF(C46&lt;$J$3,0,VLOOKUP(C46,'3.支給係数'!$B$5:$D$47,3)))</f>
        <v>30.150000000000002</v>
      </c>
      <c r="K46" s="202">
        <f t="shared" si="1"/>
        <v>15017715.000000002</v>
      </c>
    </row>
    <row r="47" spans="2:11" x14ac:dyDescent="0.15">
      <c r="B47" s="188">
        <v>58</v>
      </c>
      <c r="C47" s="188">
        <v>40</v>
      </c>
      <c r="D47" s="11">
        <v>8</v>
      </c>
      <c r="E47" s="24">
        <f t="shared" si="2"/>
        <v>38</v>
      </c>
      <c r="F47" s="205">
        <f>IF(D47="","",INDEX('2.賃金表'!$G$3:$P$88,MATCH(E47,'2.賃金表'!$G$3:$G$88,0),MATCH(D47,'2.賃金表'!$G$3:$P$3,0)))</f>
        <v>331860</v>
      </c>
      <c r="G47" s="205">
        <f>IF(B47="","",VLOOKUP(B47,'2.賃金表'!$B$3:$C$45,2))</f>
        <v>175240</v>
      </c>
      <c r="H47" s="206">
        <f t="shared" si="0"/>
        <v>507100</v>
      </c>
      <c r="J47" s="201">
        <f>IF(D47="","",IF(C47&lt;$J$3,0,VLOOKUP(C47,'3.支給係数'!$B$5:$D$47,3)))</f>
        <v>34</v>
      </c>
      <c r="K47" s="202">
        <f t="shared" si="1"/>
        <v>17105400</v>
      </c>
    </row>
    <row r="48" spans="2:11" x14ac:dyDescent="0.15">
      <c r="B48" s="188">
        <v>59</v>
      </c>
      <c r="C48" s="188">
        <v>41</v>
      </c>
      <c r="D48" s="11">
        <v>8</v>
      </c>
      <c r="E48" s="11">
        <f t="shared" si="2"/>
        <v>41</v>
      </c>
      <c r="F48" s="189">
        <f>IF(D48="","",INDEX('2.賃金表'!$G$3:$P$88,MATCH(E48,'2.賃金表'!$G$3:$G$88,0),MATCH(D48,'2.賃金表'!$G$3:$P$3,0)))</f>
        <v>334860</v>
      </c>
      <c r="G48" s="189">
        <f>IF(B48="","",VLOOKUP(B48,'2.賃金表'!$B$3:$C$45,2))</f>
        <v>174240</v>
      </c>
      <c r="H48" s="207">
        <f t="shared" si="0"/>
        <v>509100</v>
      </c>
      <c r="J48" s="203">
        <f>IF(D48="","",IF(C48&lt;$J$3,0,VLOOKUP(C48,'3.支給係数'!$B$5:$D$47,3)))</f>
        <v>34.5</v>
      </c>
      <c r="K48" s="202">
        <f t="shared" si="1"/>
        <v>17494950</v>
      </c>
    </row>
    <row r="49" spans="2:11" x14ac:dyDescent="0.15">
      <c r="B49" s="188">
        <v>60</v>
      </c>
      <c r="C49" s="188">
        <v>42</v>
      </c>
      <c r="D49" s="11">
        <v>8</v>
      </c>
      <c r="E49" s="11"/>
      <c r="F49" s="189"/>
      <c r="G49" s="189"/>
      <c r="H49" s="189"/>
      <c r="J49" s="201">
        <f>IF(D49="","",IF(C49&lt;$J$3,0,VLOOKUP(C49,'3.支給係数'!$B$5:$D$47,3)))</f>
        <v>35</v>
      </c>
      <c r="K49" s="202">
        <f>IF(D49="","",H48*J49)</f>
        <v>17818500</v>
      </c>
    </row>
  </sheetData>
  <sheetProtection sheet="1" objects="1" scenarios="1"/>
  <mergeCells count="11">
    <mergeCell ref="B5:B6"/>
    <mergeCell ref="C5:C6"/>
    <mergeCell ref="D5:D6"/>
    <mergeCell ref="J2:K2"/>
    <mergeCell ref="J3:K3"/>
    <mergeCell ref="E5:E6"/>
    <mergeCell ref="F5:F6"/>
    <mergeCell ref="J5:J6"/>
    <mergeCell ref="K5:K6"/>
    <mergeCell ref="G5:G6"/>
    <mergeCell ref="H5:H6"/>
  </mergeCells>
  <phoneticPr fontId="2"/>
  <printOptions horizontalCentered="1"/>
  <pageMargins left="0.39370078740157483" right="0.39370078740157483" top="0.98425196850393704" bottom="0.59055118110236227" header="0.51181102362204722" footer="0.51181102362204722"/>
  <pageSetup paperSize="9" scale="98" orientation="portrait" r:id="rId1"/>
  <headerFooter alignWithMargins="0">
    <oddFooter>&amp;C&amp;P</oddFooter>
  </headerFooter>
  <ignoredErrors>
    <ignoredError sqref="E9:E49"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0"/>
    <pageSetUpPr autoPageBreaks="0"/>
  </sheetPr>
  <dimension ref="B2:J37"/>
  <sheetViews>
    <sheetView showGridLines="0" workbookViewId="0">
      <selection activeCell="G21" sqref="G21"/>
    </sheetView>
  </sheetViews>
  <sheetFormatPr defaultColWidth="9.109375" defaultRowHeight="12" x14ac:dyDescent="0.15"/>
  <cols>
    <col min="1" max="1" width="6" style="30" customWidth="1"/>
    <col min="2" max="2" width="3.33203125" style="30" customWidth="1"/>
    <col min="3" max="9" width="10.6640625" style="30" customWidth="1"/>
    <col min="10" max="10" width="14.88671875" style="30" customWidth="1"/>
    <col min="11" max="16384" width="9.109375" style="30"/>
  </cols>
  <sheetData>
    <row r="2" spans="2:10" ht="12.6" thickBot="1" x14ac:dyDescent="0.2"/>
    <row r="3" spans="2:10" ht="13.2" x14ac:dyDescent="0.2">
      <c r="B3" s="190"/>
      <c r="C3" s="191"/>
      <c r="D3" s="191"/>
      <c r="E3" s="191"/>
      <c r="F3" s="191"/>
      <c r="G3" s="191"/>
      <c r="H3" s="191"/>
      <c r="I3" s="191"/>
      <c r="J3" s="192"/>
    </row>
    <row r="4" spans="2:10" ht="14.4" x14ac:dyDescent="0.2">
      <c r="B4" s="193"/>
      <c r="C4" s="194" t="s">
        <v>130</v>
      </c>
      <c r="D4" s="195"/>
      <c r="E4" s="195"/>
      <c r="F4" s="195"/>
      <c r="G4" s="195"/>
      <c r="H4" s="195"/>
      <c r="I4" s="195"/>
      <c r="J4" s="196"/>
    </row>
    <row r="5" spans="2:10" ht="13.2" x14ac:dyDescent="0.2">
      <c r="B5" s="193"/>
      <c r="C5" s="195"/>
      <c r="D5" s="195"/>
      <c r="E5" s="195"/>
      <c r="F5" s="195"/>
      <c r="G5" s="195"/>
      <c r="H5" s="195"/>
      <c r="I5" s="195"/>
      <c r="J5" s="196"/>
    </row>
    <row r="6" spans="2:10" ht="13.2" x14ac:dyDescent="0.2">
      <c r="B6" s="193"/>
      <c r="C6" s="197" t="s">
        <v>131</v>
      </c>
      <c r="D6" s="195"/>
      <c r="E6" s="195"/>
      <c r="F6" s="195"/>
      <c r="G6" s="195"/>
      <c r="H6" s="195"/>
      <c r="I6" s="195"/>
      <c r="J6" s="196"/>
    </row>
    <row r="7" spans="2:10" ht="13.2" x14ac:dyDescent="0.2">
      <c r="B7" s="193"/>
      <c r="C7" s="195" t="s">
        <v>132</v>
      </c>
      <c r="D7" s="195"/>
      <c r="E7" s="195"/>
      <c r="F7" s="195"/>
      <c r="G7" s="195"/>
      <c r="H7" s="195"/>
      <c r="I7" s="195"/>
      <c r="J7" s="196"/>
    </row>
    <row r="8" spans="2:10" ht="13.2" x14ac:dyDescent="0.2">
      <c r="B8" s="193"/>
      <c r="C8" s="195" t="s">
        <v>133</v>
      </c>
      <c r="D8" s="195"/>
      <c r="E8" s="195"/>
      <c r="F8" s="195"/>
      <c r="G8" s="195"/>
      <c r="H8" s="195"/>
      <c r="I8" s="195"/>
      <c r="J8" s="196"/>
    </row>
    <row r="9" spans="2:10" ht="13.2" x14ac:dyDescent="0.2">
      <c r="B9" s="193"/>
      <c r="C9" s="195" t="s">
        <v>134</v>
      </c>
      <c r="D9" s="195"/>
      <c r="E9" s="195"/>
      <c r="F9" s="195"/>
      <c r="G9" s="195"/>
      <c r="H9" s="195"/>
      <c r="I9" s="195"/>
      <c r="J9" s="196"/>
    </row>
    <row r="10" spans="2:10" ht="13.2" x14ac:dyDescent="0.2">
      <c r="B10" s="193"/>
      <c r="C10" s="195"/>
      <c r="D10" s="195"/>
      <c r="E10" s="195"/>
      <c r="F10" s="195"/>
      <c r="G10" s="195"/>
      <c r="H10" s="195"/>
      <c r="I10" s="195"/>
      <c r="J10" s="196"/>
    </row>
    <row r="11" spans="2:10" ht="13.2" x14ac:dyDescent="0.2">
      <c r="B11" s="193"/>
      <c r="C11" s="197" t="s">
        <v>135</v>
      </c>
      <c r="D11" s="195"/>
      <c r="E11" s="195"/>
      <c r="F11" s="195"/>
      <c r="G11" s="195"/>
      <c r="H11" s="195"/>
      <c r="I11" s="195"/>
      <c r="J11" s="196"/>
    </row>
    <row r="12" spans="2:10" ht="13.2" x14ac:dyDescent="0.2">
      <c r="B12" s="193"/>
      <c r="C12" s="195" t="s">
        <v>136</v>
      </c>
      <c r="D12" s="195"/>
      <c r="E12" s="195"/>
      <c r="F12" s="195"/>
      <c r="G12" s="195"/>
      <c r="H12" s="195"/>
      <c r="I12" s="195"/>
      <c r="J12" s="196"/>
    </row>
    <row r="13" spans="2:10" ht="13.2" x14ac:dyDescent="0.2">
      <c r="B13" s="193"/>
      <c r="C13" s="195" t="s">
        <v>137</v>
      </c>
      <c r="D13" s="195"/>
      <c r="E13" s="195"/>
      <c r="F13" s="195"/>
      <c r="G13" s="195"/>
      <c r="H13" s="195"/>
      <c r="I13" s="195"/>
      <c r="J13" s="196"/>
    </row>
    <row r="14" spans="2:10" ht="13.2" x14ac:dyDescent="0.2">
      <c r="B14" s="193"/>
      <c r="C14" s="195"/>
      <c r="D14" s="195"/>
      <c r="E14" s="195"/>
      <c r="F14" s="195"/>
      <c r="G14" s="195"/>
      <c r="H14" s="195"/>
      <c r="I14" s="195"/>
      <c r="J14" s="196"/>
    </row>
    <row r="15" spans="2:10" ht="13.2" x14ac:dyDescent="0.2">
      <c r="B15" s="193"/>
      <c r="C15" s="197" t="s">
        <v>138</v>
      </c>
      <c r="D15" s="195"/>
      <c r="E15" s="195"/>
      <c r="F15" s="195"/>
      <c r="G15" s="195"/>
      <c r="H15" s="195"/>
      <c r="I15" s="195"/>
      <c r="J15" s="196"/>
    </row>
    <row r="16" spans="2:10" ht="13.2" x14ac:dyDescent="0.2">
      <c r="B16" s="193"/>
      <c r="C16" s="195" t="s">
        <v>139</v>
      </c>
      <c r="D16" s="195"/>
      <c r="E16" s="195"/>
      <c r="F16" s="195"/>
      <c r="G16" s="195"/>
      <c r="H16" s="195"/>
      <c r="I16" s="195"/>
      <c r="J16" s="196"/>
    </row>
    <row r="17" spans="2:10" ht="13.2" x14ac:dyDescent="0.2">
      <c r="B17" s="193"/>
      <c r="C17" s="195" t="s">
        <v>140</v>
      </c>
      <c r="D17" s="195"/>
      <c r="E17" s="195"/>
      <c r="F17" s="195"/>
      <c r="G17" s="195"/>
      <c r="H17" s="195"/>
      <c r="I17" s="195"/>
      <c r="J17" s="196"/>
    </row>
    <row r="18" spans="2:10" ht="13.2" x14ac:dyDescent="0.2">
      <c r="B18" s="193"/>
      <c r="C18" s="195"/>
      <c r="D18" s="195"/>
      <c r="E18" s="195"/>
      <c r="F18" s="195"/>
      <c r="G18" s="195"/>
      <c r="H18" s="195"/>
      <c r="I18" s="195"/>
      <c r="J18" s="196"/>
    </row>
    <row r="19" spans="2:10" ht="13.2" x14ac:dyDescent="0.2">
      <c r="B19" s="193"/>
      <c r="C19" s="195"/>
      <c r="D19" s="195" t="s">
        <v>141</v>
      </c>
      <c r="E19" s="195"/>
      <c r="F19" s="195"/>
      <c r="G19" s="195"/>
      <c r="H19" s="195"/>
      <c r="I19" s="195"/>
      <c r="J19" s="196"/>
    </row>
    <row r="20" spans="2:10" ht="13.2" x14ac:dyDescent="0.2">
      <c r="B20" s="193"/>
      <c r="C20" s="195"/>
      <c r="D20" s="195" t="s">
        <v>142</v>
      </c>
      <c r="E20" s="195"/>
      <c r="F20" s="195"/>
      <c r="G20" s="286">
        <v>45962</v>
      </c>
      <c r="H20" s="286"/>
      <c r="I20" s="195"/>
      <c r="J20" s="196"/>
    </row>
    <row r="21" spans="2:10" ht="13.8" thickBot="1" x14ac:dyDescent="0.25">
      <c r="B21" s="198"/>
      <c r="C21" s="199"/>
      <c r="D21" s="199"/>
      <c r="E21" s="199"/>
      <c r="F21" s="199"/>
      <c r="G21" s="199"/>
      <c r="H21" s="199"/>
      <c r="I21" s="199"/>
      <c r="J21" s="200"/>
    </row>
    <row r="22" spans="2:10" ht="13.2" x14ac:dyDescent="0.2">
      <c r="C22" s="3"/>
      <c r="D22" s="3"/>
      <c r="E22" s="3"/>
      <c r="F22" s="3"/>
      <c r="G22" s="31"/>
      <c r="H22" s="3"/>
      <c r="I22" s="3"/>
    </row>
    <row r="23" spans="2:10" ht="13.2" x14ac:dyDescent="0.2">
      <c r="C23" s="3"/>
      <c r="D23" s="3"/>
      <c r="E23" s="3"/>
      <c r="F23" s="3"/>
      <c r="G23" s="3"/>
      <c r="H23" s="3"/>
      <c r="I23" s="3"/>
    </row>
    <row r="24" spans="2:10" ht="13.2" x14ac:dyDescent="0.2">
      <c r="C24" s="3"/>
      <c r="D24" s="31"/>
      <c r="E24" s="3"/>
      <c r="F24" s="3"/>
      <c r="G24" s="3"/>
      <c r="H24" s="3"/>
    </row>
    <row r="25" spans="2:10" ht="13.2" x14ac:dyDescent="0.2">
      <c r="C25" s="3"/>
      <c r="D25" s="3"/>
      <c r="E25" s="3"/>
      <c r="F25" s="3"/>
      <c r="G25" s="3"/>
      <c r="H25" s="3"/>
    </row>
    <row r="26" spans="2:10" ht="13.2" x14ac:dyDescent="0.2">
      <c r="C26" s="3"/>
      <c r="D26" s="3"/>
      <c r="E26" s="3"/>
      <c r="F26" s="3"/>
      <c r="G26" s="3"/>
      <c r="H26" s="3"/>
    </row>
    <row r="37" spans="3:3" x14ac:dyDescent="0.15">
      <c r="C37" s="32"/>
    </row>
  </sheetData>
  <sheetProtection sheet="1" objects="1" scenarios="1"/>
  <mergeCells count="1">
    <mergeCell ref="G20:H20"/>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ワークシート</vt:lpstr>
      </vt:variant>
      <vt:variant>
        <vt:i4>8</vt:i4>
      </vt:variant>
      <vt:variant>
        <vt:lpstr>グラフ</vt:lpstr>
      </vt:variant>
      <vt:variant>
        <vt:i4>1</vt:i4>
      </vt:variant>
      <vt:variant>
        <vt:lpstr>名前付き一覧</vt:lpstr>
      </vt:variant>
      <vt:variant>
        <vt:i4>8</vt:i4>
      </vt:variant>
    </vt:vector>
  </HeadingPairs>
  <TitlesOfParts>
    <vt:vector size="17" baseType="lpstr">
      <vt:lpstr>説明</vt:lpstr>
      <vt:lpstr>5.ポイント設計</vt:lpstr>
      <vt:lpstr>6.ポイント制モデル</vt:lpstr>
      <vt:lpstr>1.社員データ</vt:lpstr>
      <vt:lpstr>2.賃金表</vt:lpstr>
      <vt:lpstr>3.支給係数</vt:lpstr>
      <vt:lpstr>4.現行モデル退職金</vt:lpstr>
      <vt:lpstr>8.使用上の注意</vt:lpstr>
      <vt:lpstr>7.モデル退職金比較グラフ</vt:lpstr>
      <vt:lpstr>'1.社員データ'!Print_Area</vt:lpstr>
      <vt:lpstr>'2.賃金表'!Print_Area</vt:lpstr>
      <vt:lpstr>'3.支給係数'!Print_Area</vt:lpstr>
      <vt:lpstr>'4.現行モデル退職金'!Print_Area</vt:lpstr>
      <vt:lpstr>'5.ポイント設計'!Print_Area</vt:lpstr>
      <vt:lpstr>'6.ポイント制モデル'!Print_Area</vt:lpstr>
      <vt:lpstr>'8.使用上の注意'!Print_Area</vt:lpstr>
      <vt:lpstr>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横井人事労務サポート事務所</dc:creator>
  <cp:lastModifiedBy>AKINORI YOKOI</cp:lastModifiedBy>
  <cp:lastPrinted>2005-02-22T09:08:58Z</cp:lastPrinted>
  <dcterms:created xsi:type="dcterms:W3CDTF">2002-09-06T01:06:33Z</dcterms:created>
  <dcterms:modified xsi:type="dcterms:W3CDTF">2026-02-15T07:12:15Z</dcterms:modified>
</cp:coreProperties>
</file>